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MR JULY-DEC 2023\"/>
    </mc:Choice>
  </mc:AlternateContent>
  <workbookProtection workbookAlgorithmName="SHA-512" workbookHashValue="xyCzLNQTpm5PDW81uY9DGS9OqwdV22pTmofNOAsTunqZ3Rmd737/MDh273YYX5+6YgXBoIy5mTdW7EEbVe8CWQ==" workbookSaltValue="UvJVbaPxdeS7SOka3dCa3w==" workbookSpinCount="100000" lockStructure="1"/>
  <bookViews>
    <workbookView xWindow="-105" yWindow="-105" windowWidth="23250" windowHeight="12450"/>
  </bookViews>
  <sheets>
    <sheet name="PMR" sheetId="2" r:id="rId1"/>
    <sheet name="Tool 1-Processing" sheetId="3" state="hidden" r:id="rId2"/>
    <sheet name="Validation Menu" sheetId="5" state="hidden" r:id="rId3"/>
  </sheets>
  <externalReferences>
    <externalReference r:id="rId4"/>
    <externalReference r:id="rId5"/>
  </externalReferences>
  <definedNames>
    <definedName name="_xlnm._FilterDatabase" localSheetId="0" hidden="1">PMR!$A$4:$AQ$45</definedName>
    <definedName name="Ao">PMR!$AA$682</definedName>
    <definedName name="Incoming">#REF!</definedName>
    <definedName name="_xlnm.Print_Area" localSheetId="0">PMR!$A$1:$AO$921</definedName>
    <definedName name="_xlnm.Print_Titles" localSheetId="0">PMR!$2:$5</definedName>
    <definedName name="TotalABC">PMR!$AA$5:$AA$889</definedName>
    <definedName name="TotalContract">PMR!$AD$5:$AD$889</definedName>
  </definedNames>
  <calcPr calcId="152511"/>
</workbook>
</file>

<file path=xl/calcChain.xml><?xml version="1.0" encoding="utf-8"?>
<calcChain xmlns="http://schemas.openxmlformats.org/spreadsheetml/2006/main">
  <c r="J50" i="2" l="1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T570" i="2" l="1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44" i="2"/>
  <c r="U647" i="2"/>
  <c r="U649" i="2"/>
  <c r="U651" i="2"/>
  <c r="U652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44" i="2"/>
  <c r="T647" i="2"/>
  <c r="T649" i="2"/>
  <c r="T651" i="2"/>
  <c r="T652" i="2"/>
  <c r="U573" i="2"/>
  <c r="U572" i="2"/>
  <c r="U571" i="2"/>
  <c r="U570" i="2"/>
  <c r="X568" i="2"/>
  <c r="X575" i="2"/>
  <c r="X576" i="2"/>
  <c r="X577" i="2"/>
  <c r="X578" i="2"/>
  <c r="X579" i="2"/>
  <c r="X582" i="2"/>
  <c r="X584" i="2"/>
  <c r="X585" i="2"/>
  <c r="X586" i="2"/>
  <c r="X587" i="2"/>
  <c r="X590" i="2"/>
  <c r="X592" i="2"/>
  <c r="X595" i="2"/>
  <c r="X596" i="2"/>
  <c r="X598" i="2"/>
  <c r="X599" i="2"/>
  <c r="X600" i="2"/>
  <c r="X601" i="2"/>
  <c r="X602" i="2"/>
  <c r="X603" i="2"/>
  <c r="X604" i="2"/>
  <c r="X605" i="2"/>
  <c r="X607" i="2"/>
  <c r="X608" i="2"/>
  <c r="X609" i="2"/>
  <c r="Y609" i="2" s="1"/>
  <c r="X610" i="2"/>
  <c r="X612" i="2"/>
  <c r="X614" i="2"/>
  <c r="X635" i="2"/>
  <c r="X652" i="2"/>
  <c r="X667" i="2"/>
  <c r="X668" i="2"/>
  <c r="X669" i="2"/>
  <c r="X670" i="2"/>
  <c r="X680" i="2"/>
  <c r="X566" i="2"/>
  <c r="X565" i="2"/>
  <c r="X564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8" i="2"/>
  <c r="X559" i="2"/>
  <c r="X560" i="2"/>
  <c r="X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36" i="2"/>
  <c r="Y470" i="2"/>
  <c r="Y442" i="2" l="1"/>
  <c r="Y437" i="2"/>
  <c r="Y390" i="2"/>
  <c r="Y368" i="2" l="1"/>
  <c r="Y321" i="2"/>
  <c r="Y320" i="2"/>
  <c r="Y322" i="2" l="1"/>
  <c r="Y313" i="2"/>
  <c r="Y309" i="2"/>
  <c r="AA178" i="2" l="1"/>
  <c r="AA177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680" i="2"/>
  <c r="AD680" i="2"/>
  <c r="AD885" i="2"/>
  <c r="AD886" i="2"/>
  <c r="AD887" i="2"/>
  <c r="AD884" i="2"/>
  <c r="AD888" i="2"/>
  <c r="AK8" i="2" l="1"/>
  <c r="AL8" i="2" s="1"/>
  <c r="U501" i="2" l="1"/>
  <c r="T473" i="2"/>
  <c r="T501" i="2"/>
  <c r="AA8" i="2" l="1"/>
  <c r="Y11" i="2" l="1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6" i="2"/>
  <c r="Y28" i="2"/>
  <c r="Y29" i="2"/>
  <c r="Y30" i="2"/>
  <c r="Y32" i="2"/>
  <c r="Y34" i="2"/>
  <c r="Y35" i="2"/>
  <c r="Y36" i="2"/>
  <c r="Y40" i="2"/>
  <c r="Y41" i="2"/>
  <c r="Y42" i="2"/>
  <c r="Y43" i="2"/>
  <c r="Y44" i="2"/>
  <c r="Y45" i="2"/>
  <c r="Y46" i="2"/>
  <c r="Y47" i="2"/>
  <c r="Y48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6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7" i="2"/>
  <c r="Y98" i="2"/>
  <c r="Y99" i="2"/>
  <c r="Y100" i="2"/>
  <c r="Y101" i="2"/>
  <c r="Y102" i="2"/>
  <c r="Y103" i="2"/>
  <c r="Y104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6" i="2"/>
  <c r="Y129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3" i="2"/>
  <c r="Y204" i="2"/>
  <c r="Y205" i="2"/>
  <c r="Y206" i="2"/>
  <c r="Y207" i="2"/>
  <c r="Y210" i="2"/>
  <c r="Y211" i="2"/>
  <c r="Y218" i="2"/>
  <c r="Y219" i="2"/>
  <c r="Y220" i="2"/>
  <c r="Y221" i="2"/>
  <c r="Y222" i="2"/>
  <c r="Y224" i="2"/>
  <c r="Y225" i="2"/>
  <c r="Y226" i="2"/>
  <c r="Y227" i="2"/>
  <c r="Y228" i="2"/>
  <c r="Y230" i="2"/>
  <c r="Y232" i="2"/>
  <c r="Y234" i="2"/>
  <c r="Y236" i="2"/>
  <c r="Y237" i="2"/>
  <c r="Y238" i="2"/>
  <c r="Y240" i="2"/>
  <c r="Y242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6" i="2"/>
  <c r="Y267" i="2"/>
  <c r="Y268" i="2"/>
  <c r="Y269" i="2"/>
  <c r="Y270" i="2"/>
  <c r="Y271" i="2"/>
  <c r="Y272" i="2"/>
  <c r="Y273" i="2"/>
  <c r="Y274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9" i="2"/>
  <c r="Y291" i="2"/>
  <c r="Y294" i="2"/>
  <c r="Y295" i="2"/>
  <c r="Y296" i="2"/>
  <c r="Y297" i="2"/>
  <c r="Y298" i="2"/>
  <c r="Y299" i="2"/>
  <c r="Y303" i="2"/>
  <c r="Y304" i="2"/>
  <c r="Y305" i="2"/>
  <c r="Y306" i="2"/>
  <c r="Y307" i="2"/>
  <c r="Y308" i="2"/>
  <c r="Y310" i="2"/>
  <c r="Y311" i="2"/>
  <c r="Y312" i="2"/>
  <c r="Y315" i="2"/>
  <c r="Y316" i="2"/>
  <c r="Y317" i="2"/>
  <c r="Y323" i="2"/>
  <c r="Y324" i="2"/>
  <c r="Y325" i="2"/>
  <c r="Y326" i="2"/>
  <c r="Y327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7" i="2"/>
  <c r="Y348" i="2"/>
  <c r="Y349" i="2"/>
  <c r="Y350" i="2"/>
  <c r="Y351" i="2"/>
  <c r="Y353" i="2"/>
  <c r="Y354" i="2"/>
  <c r="Y355" i="2"/>
  <c r="Y356" i="2"/>
  <c r="Y357" i="2"/>
  <c r="Y358" i="2"/>
  <c r="Y359" i="2"/>
  <c r="Y360" i="2"/>
  <c r="Y361" i="2"/>
  <c r="Y362" i="2"/>
  <c r="Y363" i="2"/>
  <c r="Y365" i="2"/>
  <c r="Y366" i="2"/>
  <c r="Y367" i="2"/>
  <c r="Y369" i="2"/>
  <c r="Y370" i="2"/>
  <c r="Y372" i="2"/>
  <c r="Y376" i="2"/>
  <c r="Y378" i="2"/>
  <c r="Y379" i="2"/>
  <c r="Y380" i="2"/>
  <c r="Y381" i="2"/>
  <c r="Y382" i="2"/>
  <c r="Y383" i="2"/>
  <c r="Y385" i="2"/>
  <c r="Y386" i="2"/>
  <c r="Y387" i="2"/>
  <c r="Y388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6" i="2"/>
  <c r="Y438" i="2"/>
  <c r="Y439" i="2"/>
  <c r="Y440" i="2"/>
  <c r="Y441" i="2"/>
  <c r="Y444" i="2"/>
  <c r="Y445" i="2"/>
  <c r="Y446" i="2"/>
  <c r="Y447" i="2"/>
  <c r="Y448" i="2"/>
  <c r="Y449" i="2"/>
  <c r="Y450" i="2"/>
  <c r="Y451" i="2"/>
  <c r="Y452" i="2"/>
  <c r="Y453" i="2"/>
  <c r="Y454" i="2"/>
  <c r="Y456" i="2"/>
  <c r="Y457" i="2"/>
  <c r="Y458" i="2"/>
  <c r="Y459" i="2"/>
  <c r="Y460" i="2"/>
  <c r="Y461" i="2"/>
  <c r="Y462" i="2"/>
  <c r="Y463" i="2"/>
  <c r="Y465" i="2"/>
  <c r="Y466" i="2"/>
  <c r="Y467" i="2"/>
  <c r="Y468" i="2"/>
  <c r="Y469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8" i="2"/>
  <c r="Y489" i="2"/>
  <c r="Y490" i="2"/>
  <c r="Y492" i="2"/>
  <c r="Y494" i="2"/>
  <c r="Y495" i="2"/>
  <c r="Y497" i="2"/>
  <c r="Y498" i="2"/>
  <c r="Y499" i="2"/>
  <c r="Y502" i="2"/>
  <c r="Y503" i="2"/>
  <c r="Y504" i="2"/>
  <c r="Y505" i="2"/>
  <c r="Y506" i="2"/>
  <c r="Y507" i="2"/>
  <c r="Y509" i="2"/>
  <c r="Y510" i="2"/>
  <c r="Y512" i="2"/>
  <c r="Y514" i="2"/>
  <c r="Y515" i="2"/>
  <c r="Y516" i="2"/>
  <c r="Y517" i="2"/>
  <c r="Y518" i="2"/>
  <c r="Y519" i="2"/>
  <c r="Y520" i="2"/>
  <c r="Y521" i="2"/>
  <c r="Y522" i="2"/>
  <c r="Y524" i="2"/>
  <c r="Y525" i="2"/>
  <c r="Y526" i="2"/>
  <c r="Y527" i="2"/>
  <c r="Y528" i="2"/>
  <c r="Y529" i="2"/>
  <c r="Y530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8" i="2"/>
  <c r="Y559" i="2"/>
  <c r="Y560" i="2"/>
  <c r="Y564" i="2"/>
  <c r="Y565" i="2"/>
  <c r="Y566" i="2"/>
  <c r="Y568" i="2"/>
  <c r="Y575" i="2"/>
  <c r="Y576" i="2"/>
  <c r="Y577" i="2"/>
  <c r="Y578" i="2"/>
  <c r="Y579" i="2"/>
  <c r="Y582" i="2"/>
  <c r="Y584" i="2"/>
  <c r="Y585" i="2"/>
  <c r="Y586" i="2"/>
  <c r="Y587" i="2"/>
  <c r="Y590" i="2"/>
  <c r="Y592" i="2"/>
  <c r="Y595" i="2"/>
  <c r="Y596" i="2"/>
  <c r="Y598" i="2"/>
  <c r="Y599" i="2"/>
  <c r="Y600" i="2"/>
  <c r="Y601" i="2"/>
  <c r="Y602" i="2"/>
  <c r="Y603" i="2"/>
  <c r="Y604" i="2"/>
  <c r="Y605" i="2"/>
  <c r="Y607" i="2"/>
  <c r="Y608" i="2"/>
  <c r="Y610" i="2"/>
  <c r="Y612" i="2"/>
  <c r="Y614" i="2"/>
  <c r="Y635" i="2"/>
  <c r="Y652" i="2"/>
  <c r="Y667" i="2"/>
  <c r="Y668" i="2"/>
  <c r="Y669" i="2"/>
  <c r="Y10" i="2"/>
  <c r="AD9" i="2" l="1"/>
  <c r="AD8" i="2"/>
  <c r="AD7" i="2"/>
  <c r="AD878" i="2" l="1"/>
  <c r="AD879" i="2"/>
  <c r="AD880" i="2"/>
  <c r="AD881" i="2"/>
  <c r="AD882" i="2"/>
  <c r="AD875" i="2"/>
  <c r="AD876" i="2"/>
  <c r="AD868" i="2"/>
  <c r="AD869" i="2"/>
  <c r="AD870" i="2"/>
  <c r="AD871" i="2"/>
  <c r="AD872" i="2"/>
  <c r="AD873" i="2"/>
  <c r="AD877" i="2"/>
  <c r="AD864" i="2"/>
  <c r="AD865" i="2"/>
  <c r="AD866" i="2"/>
  <c r="AD863" i="2"/>
  <c r="AD867" i="2"/>
  <c r="AD874" i="2"/>
  <c r="AD858" i="2"/>
  <c r="AD859" i="2"/>
  <c r="AD860" i="2"/>
  <c r="AD855" i="2"/>
  <c r="AD856" i="2"/>
  <c r="AD857" i="2"/>
  <c r="AD842" i="2"/>
  <c r="AD843" i="2"/>
  <c r="AD844" i="2"/>
  <c r="AD845" i="2"/>
  <c r="AD846" i="2"/>
  <c r="AD847" i="2"/>
  <c r="AD848" i="2"/>
  <c r="AD849" i="2"/>
  <c r="AD850" i="2"/>
  <c r="AD851" i="2"/>
  <c r="AD852" i="2"/>
  <c r="AD853" i="2"/>
  <c r="AD854" i="2"/>
  <c r="AD861" i="2"/>
  <c r="AD838" i="2"/>
  <c r="AD839" i="2"/>
  <c r="AD840" i="2"/>
  <c r="AD841" i="2"/>
  <c r="AD862" i="2"/>
  <c r="AD831" i="2"/>
  <c r="AD832" i="2"/>
  <c r="AD833" i="2"/>
  <c r="AD834" i="2"/>
  <c r="AD835" i="2"/>
  <c r="AD836" i="2"/>
  <c r="AD837" i="2"/>
  <c r="AD826" i="2"/>
  <c r="AD827" i="2"/>
  <c r="AD828" i="2"/>
  <c r="AD829" i="2"/>
  <c r="AD830" i="2"/>
  <c r="AD823" i="2"/>
  <c r="AD824" i="2"/>
  <c r="AD825" i="2"/>
  <c r="AD818" i="2"/>
  <c r="AD819" i="2"/>
  <c r="AD820" i="2"/>
  <c r="AD815" i="2" l="1"/>
  <c r="AD816" i="2"/>
  <c r="AD817" i="2"/>
  <c r="AD821" i="2"/>
  <c r="AD805" i="2" l="1"/>
  <c r="AD806" i="2"/>
  <c r="AD807" i="2"/>
  <c r="AD808" i="2"/>
  <c r="AD809" i="2"/>
  <c r="AD810" i="2"/>
  <c r="AD811" i="2"/>
  <c r="AD812" i="2"/>
  <c r="AD813" i="2"/>
  <c r="AD814" i="2"/>
  <c r="AD822" i="2"/>
  <c r="AD800" i="2"/>
  <c r="AD801" i="2"/>
  <c r="AD802" i="2"/>
  <c r="AD803" i="2"/>
  <c r="AD793" i="2"/>
  <c r="AD794" i="2"/>
  <c r="AD795" i="2"/>
  <c r="AD796" i="2"/>
  <c r="AD797" i="2"/>
  <c r="AD798" i="2"/>
  <c r="AD799" i="2"/>
  <c r="AD804" i="2"/>
  <c r="AD778" i="2"/>
  <c r="AD779" i="2"/>
  <c r="AD780" i="2"/>
  <c r="AD781" i="2"/>
  <c r="AD782" i="2"/>
  <c r="AD783" i="2"/>
  <c r="AD784" i="2"/>
  <c r="AD785" i="2"/>
  <c r="AD786" i="2"/>
  <c r="AD787" i="2"/>
  <c r="AD788" i="2"/>
  <c r="AD789" i="2"/>
  <c r="AD790" i="2"/>
  <c r="AD791" i="2"/>
  <c r="AD774" i="2"/>
  <c r="AD775" i="2"/>
  <c r="AD776" i="2"/>
  <c r="AD769" i="2"/>
  <c r="AD770" i="2"/>
  <c r="AD771" i="2"/>
  <c r="AD772" i="2"/>
  <c r="AD773" i="2"/>
  <c r="AD777" i="2"/>
  <c r="AD792" i="2"/>
  <c r="AD764" i="2"/>
  <c r="AD765" i="2"/>
  <c r="AD766" i="2"/>
  <c r="AD763" i="2"/>
  <c r="AD767" i="2"/>
  <c r="AD768" i="2"/>
  <c r="AD758" i="2"/>
  <c r="AD759" i="2"/>
  <c r="AD760" i="2"/>
  <c r="AD761" i="2"/>
  <c r="AD748" i="2"/>
  <c r="AD749" i="2"/>
  <c r="AD750" i="2"/>
  <c r="AD751" i="2"/>
  <c r="AD752" i="2"/>
  <c r="AD753" i="2"/>
  <c r="AD754" i="2"/>
  <c r="AD755" i="2"/>
  <c r="AD756" i="2"/>
  <c r="AD757" i="2"/>
  <c r="AD762" i="2"/>
  <c r="AD741" i="2"/>
  <c r="AD742" i="2"/>
  <c r="AD743" i="2"/>
  <c r="AD744" i="2"/>
  <c r="AD745" i="2"/>
  <c r="AD746" i="2"/>
  <c r="AD747" i="2"/>
  <c r="AD734" i="2"/>
  <c r="AD735" i="2"/>
  <c r="AD736" i="2"/>
  <c r="AD737" i="2"/>
  <c r="AD738" i="2"/>
  <c r="AD739" i="2"/>
  <c r="AD730" i="2"/>
  <c r="AD731" i="2"/>
  <c r="AD732" i="2"/>
  <c r="AD725" i="2"/>
  <c r="AD726" i="2"/>
  <c r="AD727" i="2"/>
  <c r="AD728" i="2"/>
  <c r="AD729" i="2"/>
  <c r="AD733" i="2"/>
  <c r="AD740" i="2"/>
  <c r="AD723" i="2"/>
  <c r="AD724" i="2"/>
  <c r="AD720" i="2"/>
  <c r="AD721" i="2"/>
  <c r="AD714" i="2"/>
  <c r="AD715" i="2"/>
  <c r="AD716" i="2"/>
  <c r="AD717" i="2"/>
  <c r="AD718" i="2"/>
  <c r="AD719" i="2"/>
  <c r="AD708" i="2"/>
  <c r="AD709" i="2"/>
  <c r="AD710" i="2"/>
  <c r="AD711" i="2"/>
  <c r="AD712" i="2"/>
  <c r="AD713" i="2"/>
  <c r="AD690" i="2" l="1"/>
  <c r="AD691" i="2"/>
  <c r="AD692" i="2"/>
  <c r="AD693" i="2"/>
  <c r="AD694" i="2"/>
  <c r="AD695" i="2"/>
  <c r="AD696" i="2"/>
  <c r="AD697" i="2"/>
  <c r="AD698" i="2"/>
  <c r="AD699" i="2"/>
  <c r="AD700" i="2"/>
  <c r="AD701" i="2"/>
  <c r="AD702" i="2"/>
  <c r="AD703" i="2"/>
  <c r="AD704" i="2"/>
  <c r="AD705" i="2"/>
  <c r="AA677" i="2" l="1"/>
  <c r="AA678" i="2"/>
  <c r="AD677" i="2"/>
  <c r="AD678" i="2"/>
  <c r="AA675" i="2"/>
  <c r="AA676" i="2"/>
  <c r="AD675" i="2"/>
  <c r="AD676" i="2"/>
  <c r="AA672" i="2"/>
  <c r="AD672" i="2"/>
  <c r="AA673" i="2"/>
  <c r="AA674" i="2"/>
  <c r="AD673" i="2"/>
  <c r="AD674" i="2"/>
  <c r="AA679" i="2"/>
  <c r="AD679" i="2"/>
  <c r="AA669" i="2" l="1"/>
  <c r="AA670" i="2"/>
  <c r="AD669" i="2"/>
  <c r="AD670" i="2"/>
  <c r="AA671" i="2"/>
  <c r="AD671" i="2"/>
  <c r="AA662" i="2"/>
  <c r="AA663" i="2"/>
  <c r="AA664" i="2"/>
  <c r="AA665" i="2"/>
  <c r="AD662" i="2"/>
  <c r="AD663" i="2"/>
  <c r="AD664" i="2"/>
  <c r="AD665" i="2"/>
  <c r="AA666" i="2"/>
  <c r="AA667" i="2"/>
  <c r="AD666" i="2"/>
  <c r="AD667" i="2"/>
  <c r="AA658" i="2"/>
  <c r="AA659" i="2"/>
  <c r="AA660" i="2"/>
  <c r="AD658" i="2"/>
  <c r="AD659" i="2"/>
  <c r="AD660" i="2"/>
  <c r="AA655" i="2"/>
  <c r="AA656" i="2"/>
  <c r="AA657" i="2"/>
  <c r="AD655" i="2"/>
  <c r="AD656" i="2"/>
  <c r="AD657" i="2"/>
  <c r="AA652" i="2"/>
  <c r="AA653" i="2"/>
  <c r="AD652" i="2"/>
  <c r="AD653" i="2"/>
  <c r="AA654" i="2"/>
  <c r="AA661" i="2"/>
  <c r="AD654" i="2"/>
  <c r="AD661" i="2"/>
  <c r="AA650" i="2"/>
  <c r="AA651" i="2"/>
  <c r="AD650" i="2"/>
  <c r="AD651" i="2"/>
  <c r="AA648" i="2"/>
  <c r="AA649" i="2"/>
  <c r="AD648" i="2"/>
  <c r="AD649" i="2"/>
  <c r="AA668" i="2"/>
  <c r="AD668" i="2"/>
  <c r="AA641" i="2"/>
  <c r="AA642" i="2"/>
  <c r="AA643" i="2"/>
  <c r="AA644" i="2"/>
  <c r="AD641" i="2"/>
  <c r="AD642" i="2"/>
  <c r="AD643" i="2"/>
  <c r="AD644" i="2"/>
  <c r="AA645" i="2"/>
  <c r="AA646" i="2"/>
  <c r="AD645" i="2"/>
  <c r="AD646" i="2"/>
  <c r="AA647" i="2"/>
  <c r="AD647" i="2"/>
  <c r="AA638" i="2"/>
  <c r="AA639" i="2"/>
  <c r="AD638" i="2"/>
  <c r="AD639" i="2"/>
  <c r="AA640" i="2"/>
  <c r="AD640" i="2"/>
  <c r="AA630" i="2" l="1"/>
  <c r="AA631" i="2"/>
  <c r="AA632" i="2"/>
  <c r="AD630" i="2"/>
  <c r="AD631" i="2"/>
  <c r="AD632" i="2"/>
  <c r="AA633" i="2"/>
  <c r="AA634" i="2"/>
  <c r="AA635" i="2"/>
  <c r="AD633" i="2"/>
  <c r="AD634" i="2"/>
  <c r="AD635" i="2"/>
  <c r="AA625" i="2"/>
  <c r="AA626" i="2"/>
  <c r="AD625" i="2"/>
  <c r="AD626" i="2"/>
  <c r="AA627" i="2"/>
  <c r="AA628" i="2"/>
  <c r="AD627" i="2"/>
  <c r="AD628" i="2"/>
  <c r="AA629" i="2"/>
  <c r="AA636" i="2"/>
  <c r="AD629" i="2"/>
  <c r="AD636" i="2"/>
  <c r="AA619" i="2"/>
  <c r="AA620" i="2"/>
  <c r="AD619" i="2"/>
  <c r="AD620" i="2"/>
  <c r="AA621" i="2"/>
  <c r="AA622" i="2"/>
  <c r="AD621" i="2"/>
  <c r="AD622" i="2"/>
  <c r="AA623" i="2"/>
  <c r="AA624" i="2"/>
  <c r="AD623" i="2"/>
  <c r="AD624" i="2"/>
  <c r="AA637" i="2"/>
  <c r="AD637" i="2"/>
  <c r="AA614" i="2"/>
  <c r="AA615" i="2"/>
  <c r="AA616" i="2"/>
  <c r="AD614" i="2"/>
  <c r="AD615" i="2"/>
  <c r="AD616" i="2"/>
  <c r="AA609" i="2"/>
  <c r="AA610" i="2"/>
  <c r="AA611" i="2"/>
  <c r="AA612" i="2"/>
  <c r="AD609" i="2"/>
  <c r="AD610" i="2"/>
  <c r="AD611" i="2"/>
  <c r="AD612" i="2"/>
  <c r="AA613" i="2"/>
  <c r="AA617" i="2"/>
  <c r="AD613" i="2"/>
  <c r="AD617" i="2"/>
  <c r="AA618" i="2"/>
  <c r="AD618" i="2"/>
  <c r="AA600" i="2"/>
  <c r="AA601" i="2"/>
  <c r="AD600" i="2"/>
  <c r="AD601" i="2"/>
  <c r="AA602" i="2"/>
  <c r="AA603" i="2"/>
  <c r="AD602" i="2"/>
  <c r="AD603" i="2"/>
  <c r="AA604" i="2"/>
  <c r="AA605" i="2"/>
  <c r="AD604" i="2"/>
  <c r="AD605" i="2"/>
  <c r="AA606" i="2"/>
  <c r="AA607" i="2"/>
  <c r="AD606" i="2"/>
  <c r="AD607" i="2"/>
  <c r="AA594" i="2"/>
  <c r="AA595" i="2"/>
  <c r="AD594" i="2"/>
  <c r="AD595" i="2"/>
  <c r="AA596" i="2"/>
  <c r="AA597" i="2"/>
  <c r="AD596" i="2"/>
  <c r="AD597" i="2"/>
  <c r="AA598" i="2"/>
  <c r="AA599" i="2"/>
  <c r="AD598" i="2"/>
  <c r="AD599" i="2"/>
  <c r="AA588" i="2"/>
  <c r="AA589" i="2"/>
  <c r="AD588" i="2"/>
  <c r="AD589" i="2"/>
  <c r="AA590" i="2"/>
  <c r="AA591" i="2"/>
  <c r="AD590" i="2"/>
  <c r="AD591" i="2"/>
  <c r="AA592" i="2"/>
  <c r="AA593" i="2"/>
  <c r="AD592" i="2"/>
  <c r="AD593" i="2"/>
  <c r="AA580" i="2"/>
  <c r="AA581" i="2"/>
  <c r="AD580" i="2"/>
  <c r="AD581" i="2"/>
  <c r="AA582" i="2"/>
  <c r="AA583" i="2"/>
  <c r="AD582" i="2"/>
  <c r="AD583" i="2"/>
  <c r="AA584" i="2"/>
  <c r="AA585" i="2"/>
  <c r="AD584" i="2"/>
  <c r="AD585" i="2"/>
  <c r="AA586" i="2"/>
  <c r="AA587" i="2"/>
  <c r="AD586" i="2"/>
  <c r="AD587" i="2"/>
  <c r="AA573" i="2"/>
  <c r="AA574" i="2"/>
  <c r="AA575" i="2"/>
  <c r="AD573" i="2"/>
  <c r="AD574" i="2"/>
  <c r="AD575" i="2"/>
  <c r="AA576" i="2"/>
  <c r="AA577" i="2"/>
  <c r="AA578" i="2"/>
  <c r="AD576" i="2"/>
  <c r="AD577" i="2"/>
  <c r="AD578" i="2"/>
  <c r="AA570" i="2"/>
  <c r="AA571" i="2"/>
  <c r="AA572" i="2"/>
  <c r="AD570" i="2"/>
  <c r="AD571" i="2"/>
  <c r="AD572" i="2"/>
  <c r="AA567" i="2"/>
  <c r="AA568" i="2"/>
  <c r="AA569" i="2"/>
  <c r="AD567" i="2"/>
  <c r="AD568" i="2"/>
  <c r="AD569" i="2"/>
  <c r="AA562" i="2"/>
  <c r="AA563" i="2"/>
  <c r="AD562" i="2"/>
  <c r="AD563" i="2"/>
  <c r="AA564" i="2"/>
  <c r="AA565" i="2"/>
  <c r="AD564" i="2"/>
  <c r="AD565" i="2"/>
  <c r="AA566" i="2"/>
  <c r="AA579" i="2"/>
  <c r="AD566" i="2"/>
  <c r="AD579" i="2"/>
  <c r="AA558" i="2"/>
  <c r="AA559" i="2"/>
  <c r="AA560" i="2"/>
  <c r="AD558" i="2"/>
  <c r="AD559" i="2"/>
  <c r="AD560" i="2"/>
  <c r="AA552" i="2"/>
  <c r="AA553" i="2"/>
  <c r="AA554" i="2"/>
  <c r="AD552" i="2"/>
  <c r="AD553" i="2"/>
  <c r="AD554" i="2"/>
  <c r="AA555" i="2"/>
  <c r="AA556" i="2"/>
  <c r="AA557" i="2"/>
  <c r="AD555" i="2"/>
  <c r="AD556" i="2"/>
  <c r="AD557" i="2"/>
  <c r="AA546" i="2"/>
  <c r="AA547" i="2"/>
  <c r="AA548" i="2"/>
  <c r="AD546" i="2"/>
  <c r="AD547" i="2"/>
  <c r="AD548" i="2"/>
  <c r="AA549" i="2"/>
  <c r="AA550" i="2"/>
  <c r="AA551" i="2"/>
  <c r="AD549" i="2"/>
  <c r="AD550" i="2"/>
  <c r="AD551" i="2"/>
  <c r="AA543" i="2"/>
  <c r="AA544" i="2"/>
  <c r="AD543" i="2"/>
  <c r="AD544" i="2"/>
  <c r="AA545" i="2"/>
  <c r="AA561" i="2"/>
  <c r="AD545" i="2"/>
  <c r="AD561" i="2"/>
  <c r="AA537" i="2"/>
  <c r="AA538" i="2"/>
  <c r="AA539" i="2"/>
  <c r="AA540" i="2"/>
  <c r="AD537" i="2"/>
  <c r="AD538" i="2"/>
  <c r="AD539" i="2"/>
  <c r="AD540" i="2"/>
  <c r="AA532" i="2" l="1"/>
  <c r="AA533" i="2"/>
  <c r="AA534" i="2"/>
  <c r="AD532" i="2"/>
  <c r="AD533" i="2"/>
  <c r="AD534" i="2"/>
  <c r="AA535" i="2"/>
  <c r="AA536" i="2"/>
  <c r="AA541" i="2"/>
  <c r="AD535" i="2"/>
  <c r="AD536" i="2"/>
  <c r="AD541" i="2"/>
  <c r="AA523" i="2" l="1"/>
  <c r="AA524" i="2"/>
  <c r="AA525" i="2"/>
  <c r="AA526" i="2"/>
  <c r="AD523" i="2"/>
  <c r="AD524" i="2"/>
  <c r="AD525" i="2"/>
  <c r="AD526" i="2"/>
  <c r="AA527" i="2"/>
  <c r="AA528" i="2"/>
  <c r="AA529" i="2"/>
  <c r="AA530" i="2"/>
  <c r="AD527" i="2"/>
  <c r="AD528" i="2"/>
  <c r="AD529" i="2"/>
  <c r="AD530" i="2"/>
  <c r="AA531" i="2"/>
  <c r="AA542" i="2"/>
  <c r="AD531" i="2"/>
  <c r="AD542" i="2"/>
  <c r="AA517" i="2"/>
  <c r="AA518" i="2"/>
  <c r="AA519" i="2"/>
  <c r="AA520" i="2"/>
  <c r="AD517" i="2"/>
  <c r="AD518" i="2"/>
  <c r="AD519" i="2"/>
  <c r="AD520" i="2"/>
  <c r="AA513" i="2"/>
  <c r="AA514" i="2"/>
  <c r="AA515" i="2"/>
  <c r="AA516" i="2"/>
  <c r="AD513" i="2"/>
  <c r="AD514" i="2"/>
  <c r="AD515" i="2"/>
  <c r="AD516" i="2"/>
  <c r="AA509" i="2"/>
  <c r="AA510" i="2"/>
  <c r="AA511" i="2"/>
  <c r="AA512" i="2"/>
  <c r="AD509" i="2"/>
  <c r="AD510" i="2"/>
  <c r="AD511" i="2"/>
  <c r="AD512" i="2"/>
  <c r="AA501" i="2"/>
  <c r="AA502" i="2"/>
  <c r="AA503" i="2"/>
  <c r="AA504" i="2"/>
  <c r="AD501" i="2"/>
  <c r="AD502" i="2"/>
  <c r="AD503" i="2"/>
  <c r="AD504" i="2"/>
  <c r="AA505" i="2"/>
  <c r="AA506" i="2"/>
  <c r="AA507" i="2"/>
  <c r="AA508" i="2"/>
  <c r="AD505" i="2"/>
  <c r="AD506" i="2"/>
  <c r="AD507" i="2"/>
  <c r="AD508" i="2"/>
  <c r="AA490" i="2"/>
  <c r="AA491" i="2"/>
  <c r="AA492" i="2"/>
  <c r="AA493" i="2"/>
  <c r="AA494" i="2"/>
  <c r="AD490" i="2"/>
  <c r="AD491" i="2"/>
  <c r="AD492" i="2"/>
  <c r="AD493" i="2"/>
  <c r="AD494" i="2"/>
  <c r="AA495" i="2"/>
  <c r="AA496" i="2"/>
  <c r="AA497" i="2"/>
  <c r="AA498" i="2"/>
  <c r="AA499" i="2"/>
  <c r="AD495" i="2"/>
  <c r="AD496" i="2"/>
  <c r="AD497" i="2"/>
  <c r="AD498" i="2"/>
  <c r="AD499" i="2"/>
  <c r="AA480" i="2"/>
  <c r="AA481" i="2"/>
  <c r="AA482" i="2"/>
  <c r="AA483" i="2"/>
  <c r="AA484" i="2"/>
  <c r="AD480" i="2"/>
  <c r="AD481" i="2"/>
  <c r="AD482" i="2"/>
  <c r="AD483" i="2"/>
  <c r="AD484" i="2"/>
  <c r="AA485" i="2"/>
  <c r="AA486" i="2"/>
  <c r="AA487" i="2"/>
  <c r="AA488" i="2"/>
  <c r="AA489" i="2"/>
  <c r="AD485" i="2"/>
  <c r="AD486" i="2"/>
  <c r="AD487" i="2"/>
  <c r="AD488" i="2"/>
  <c r="AD489" i="2"/>
  <c r="AA477" i="2"/>
  <c r="AA478" i="2"/>
  <c r="AA479" i="2"/>
  <c r="AA500" i="2"/>
  <c r="AD477" i="2"/>
  <c r="AD478" i="2"/>
  <c r="AD479" i="2"/>
  <c r="AD500" i="2"/>
  <c r="AA468" i="2"/>
  <c r="AA469" i="2"/>
  <c r="AA470" i="2"/>
  <c r="AA471" i="2"/>
  <c r="AA472" i="2"/>
  <c r="AD468" i="2"/>
  <c r="AD469" i="2"/>
  <c r="AD470" i="2"/>
  <c r="AD471" i="2"/>
  <c r="AD472" i="2"/>
  <c r="AA473" i="2"/>
  <c r="AA474" i="2"/>
  <c r="AA475" i="2"/>
  <c r="AA476" i="2"/>
  <c r="AD473" i="2"/>
  <c r="AD474" i="2"/>
  <c r="AD475" i="2"/>
  <c r="AD476" i="2"/>
  <c r="AA459" i="2"/>
  <c r="AA460" i="2"/>
  <c r="AA461" i="2"/>
  <c r="AA462" i="2"/>
  <c r="AD459" i="2"/>
  <c r="AD460" i="2"/>
  <c r="AD461" i="2"/>
  <c r="AD462" i="2"/>
  <c r="AA463" i="2"/>
  <c r="AA464" i="2"/>
  <c r="AA465" i="2"/>
  <c r="AA466" i="2"/>
  <c r="AD463" i="2"/>
  <c r="AD464" i="2"/>
  <c r="AD465" i="2"/>
  <c r="AD466" i="2"/>
  <c r="AA448" i="2"/>
  <c r="AA449" i="2"/>
  <c r="AA450" i="2"/>
  <c r="AA451" i="2"/>
  <c r="AA452" i="2"/>
  <c r="AD448" i="2"/>
  <c r="AD449" i="2"/>
  <c r="AD450" i="2"/>
  <c r="AD451" i="2"/>
  <c r="AD452" i="2"/>
  <c r="AA453" i="2"/>
  <c r="AA454" i="2"/>
  <c r="AA455" i="2"/>
  <c r="AA456" i="2"/>
  <c r="AA457" i="2"/>
  <c r="AD453" i="2"/>
  <c r="AD454" i="2"/>
  <c r="AD455" i="2"/>
  <c r="AD456" i="2"/>
  <c r="AD457" i="2"/>
  <c r="AA435" i="2"/>
  <c r="AA436" i="2"/>
  <c r="AA437" i="2"/>
  <c r="AA438" i="2"/>
  <c r="AA439" i="2"/>
  <c r="AA440" i="2"/>
  <c r="AD435" i="2"/>
  <c r="AD436" i="2"/>
  <c r="AD437" i="2"/>
  <c r="AD438" i="2"/>
  <c r="AD439" i="2"/>
  <c r="AD440" i="2"/>
  <c r="AA441" i="2"/>
  <c r="AA442" i="2"/>
  <c r="AA443" i="2"/>
  <c r="AA444" i="2"/>
  <c r="AA445" i="2"/>
  <c r="AA446" i="2"/>
  <c r="AD441" i="2"/>
  <c r="AD442" i="2"/>
  <c r="AD443" i="2"/>
  <c r="AD444" i="2"/>
  <c r="AD445" i="2"/>
  <c r="AD446" i="2"/>
  <c r="AA429" i="2"/>
  <c r="AA430" i="2"/>
  <c r="AA431" i="2"/>
  <c r="AA432" i="2"/>
  <c r="AD429" i="2"/>
  <c r="AD430" i="2"/>
  <c r="AD431" i="2"/>
  <c r="AD432" i="2"/>
  <c r="AA433" i="2"/>
  <c r="AA434" i="2"/>
  <c r="AA447" i="2"/>
  <c r="AA458" i="2"/>
  <c r="AD433" i="2"/>
  <c r="AD434" i="2"/>
  <c r="AD447" i="2"/>
  <c r="AD458" i="2"/>
  <c r="AA418" i="2"/>
  <c r="AA419" i="2"/>
  <c r="AA420" i="2"/>
  <c r="AA421" i="2"/>
  <c r="AA422" i="2"/>
  <c r="AD418" i="2"/>
  <c r="AD419" i="2"/>
  <c r="AD420" i="2"/>
  <c r="AD421" i="2"/>
  <c r="AD422" i="2"/>
  <c r="AA423" i="2"/>
  <c r="AA424" i="2"/>
  <c r="AA425" i="2"/>
  <c r="AA426" i="2"/>
  <c r="AA427" i="2"/>
  <c r="AD423" i="2"/>
  <c r="AD424" i="2"/>
  <c r="AD425" i="2"/>
  <c r="AD426" i="2"/>
  <c r="AD427" i="2"/>
  <c r="AA407" i="2" l="1"/>
  <c r="AA408" i="2"/>
  <c r="AA409" i="2"/>
  <c r="AA410" i="2"/>
  <c r="AD407" i="2"/>
  <c r="AD408" i="2"/>
  <c r="AD409" i="2"/>
  <c r="AD410" i="2"/>
  <c r="AA411" i="2"/>
  <c r="AA412" i="2"/>
  <c r="AA413" i="2"/>
  <c r="AA414" i="2"/>
  <c r="AD411" i="2"/>
  <c r="AD412" i="2"/>
  <c r="AD413" i="2"/>
  <c r="AD414" i="2"/>
  <c r="AA415" i="2"/>
  <c r="AA416" i="2"/>
  <c r="AA417" i="2"/>
  <c r="AA428" i="2"/>
  <c r="AD415" i="2"/>
  <c r="AD416" i="2"/>
  <c r="AD417" i="2"/>
  <c r="AD428" i="2"/>
  <c r="AA396" i="2"/>
  <c r="AA397" i="2"/>
  <c r="AA398" i="2"/>
  <c r="AA399" i="2"/>
  <c r="AA400" i="2"/>
  <c r="AD396" i="2"/>
  <c r="AD397" i="2"/>
  <c r="AD398" i="2"/>
  <c r="AD399" i="2"/>
  <c r="AD400" i="2"/>
  <c r="AA401" i="2"/>
  <c r="AA402" i="2"/>
  <c r="AA403" i="2"/>
  <c r="AA404" i="2"/>
  <c r="AA405" i="2"/>
  <c r="AD401" i="2"/>
  <c r="AD402" i="2"/>
  <c r="AD403" i="2"/>
  <c r="AD404" i="2"/>
  <c r="AD405" i="2"/>
  <c r="AA389" i="2" l="1"/>
  <c r="AA390" i="2"/>
  <c r="AA391" i="2"/>
  <c r="AA392" i="2"/>
  <c r="AD389" i="2"/>
  <c r="AD390" i="2"/>
  <c r="AD391" i="2"/>
  <c r="AD392" i="2"/>
  <c r="AA393" i="2"/>
  <c r="AA394" i="2"/>
  <c r="AA395" i="2"/>
  <c r="AA406" i="2"/>
  <c r="AD393" i="2"/>
  <c r="AD394" i="2"/>
  <c r="AD395" i="2"/>
  <c r="AD406" i="2"/>
  <c r="AA381" i="2" l="1"/>
  <c r="AA382" i="2"/>
  <c r="AA383" i="2"/>
  <c r="AA384" i="2"/>
  <c r="AD381" i="2"/>
  <c r="AD382" i="2"/>
  <c r="AD383" i="2"/>
  <c r="AD384" i="2"/>
  <c r="AA385" i="2"/>
  <c r="AA386" i="2"/>
  <c r="AA387" i="2"/>
  <c r="AA388" i="2"/>
  <c r="AD385" i="2"/>
  <c r="AD386" i="2"/>
  <c r="AD387" i="2"/>
  <c r="AD388" i="2"/>
  <c r="AA377" i="2"/>
  <c r="AA378" i="2"/>
  <c r="AA380" i="2"/>
  <c r="AD377" i="2"/>
  <c r="AD378" i="2"/>
  <c r="AD380" i="2"/>
  <c r="AA368" i="2"/>
  <c r="AA369" i="2"/>
  <c r="AA370" i="2"/>
  <c r="AA371" i="2"/>
  <c r="AA372" i="2"/>
  <c r="AD368" i="2"/>
  <c r="AD369" i="2"/>
  <c r="AD370" i="2"/>
  <c r="AD371" i="2"/>
  <c r="AD372" i="2"/>
  <c r="AA364" i="2"/>
  <c r="AA365" i="2"/>
  <c r="AA366" i="2"/>
  <c r="AA367" i="2"/>
  <c r="AD364" i="2"/>
  <c r="AD365" i="2"/>
  <c r="AD366" i="2"/>
  <c r="AD367" i="2"/>
  <c r="AA373" i="2"/>
  <c r="AA374" i="2"/>
  <c r="AA375" i="2"/>
  <c r="AA376" i="2"/>
  <c r="AD373" i="2"/>
  <c r="AD374" i="2"/>
  <c r="AD375" i="2"/>
  <c r="AD376" i="2"/>
  <c r="AA359" i="2"/>
  <c r="AA360" i="2"/>
  <c r="AA361" i="2"/>
  <c r="AD359" i="2"/>
  <c r="AD360" i="2"/>
  <c r="AD361" i="2"/>
  <c r="AA362" i="2"/>
  <c r="AA363" i="2"/>
  <c r="AA521" i="2"/>
  <c r="AD362" i="2"/>
  <c r="AD363" i="2"/>
  <c r="AD521" i="2"/>
  <c r="AA354" i="2"/>
  <c r="AA355" i="2"/>
  <c r="AA356" i="2"/>
  <c r="AA357" i="2"/>
  <c r="AD354" i="2"/>
  <c r="AD355" i="2"/>
  <c r="AD356" i="2"/>
  <c r="AD357" i="2"/>
  <c r="AA358" i="2"/>
  <c r="AA522" i="2"/>
  <c r="AD358" i="2"/>
  <c r="AD522" i="2"/>
  <c r="AA348" i="2"/>
  <c r="AA349" i="2"/>
  <c r="AA350" i="2"/>
  <c r="AA351" i="2"/>
  <c r="AD348" i="2"/>
  <c r="AD349" i="2"/>
  <c r="AD350" i="2"/>
  <c r="AD351" i="2"/>
  <c r="AA328" i="2"/>
  <c r="AA329" i="2"/>
  <c r="AA330" i="2"/>
  <c r="AA331" i="2"/>
  <c r="AA332" i="2"/>
  <c r="AA333" i="2"/>
  <c r="AD328" i="2"/>
  <c r="AD329" i="2"/>
  <c r="AD330" i="2"/>
  <c r="AD331" i="2"/>
  <c r="AD332" i="2"/>
  <c r="AD333" i="2"/>
  <c r="AA334" i="2"/>
  <c r="AA335" i="2"/>
  <c r="AA336" i="2"/>
  <c r="AA337" i="2"/>
  <c r="AA338" i="2"/>
  <c r="AA339" i="2"/>
  <c r="AD334" i="2"/>
  <c r="AD335" i="2"/>
  <c r="AD336" i="2"/>
  <c r="AD337" i="2"/>
  <c r="AD338" i="2"/>
  <c r="AD339" i="2"/>
  <c r="AA340" i="2"/>
  <c r="AA341" i="2"/>
  <c r="AA342" i="2"/>
  <c r="AA343" i="2"/>
  <c r="AA344" i="2"/>
  <c r="AA345" i="2"/>
  <c r="AD340" i="2"/>
  <c r="AD341" i="2"/>
  <c r="AD342" i="2"/>
  <c r="AD343" i="2"/>
  <c r="AD344" i="2"/>
  <c r="AD345" i="2"/>
  <c r="AA322" i="2"/>
  <c r="AA323" i="2"/>
  <c r="AA324" i="2"/>
  <c r="AA325" i="2"/>
  <c r="AD322" i="2"/>
  <c r="AD323" i="2"/>
  <c r="AD324" i="2"/>
  <c r="AD325" i="2"/>
  <c r="AA326" i="2"/>
  <c r="AA327" i="2"/>
  <c r="AA346" i="2"/>
  <c r="AA347" i="2"/>
  <c r="AD326" i="2"/>
  <c r="AD327" i="2"/>
  <c r="AD346" i="2"/>
  <c r="AD347" i="2"/>
  <c r="AA315" i="2"/>
  <c r="AA316" i="2"/>
  <c r="AD315" i="2"/>
  <c r="AD316" i="2"/>
  <c r="AA317" i="2"/>
  <c r="AA318" i="2"/>
  <c r="AA319" i="2"/>
  <c r="AD317" i="2"/>
  <c r="AD318" i="2"/>
  <c r="AD319" i="2"/>
  <c r="AA320" i="2"/>
  <c r="AA321" i="2"/>
  <c r="AA352" i="2"/>
  <c r="AD320" i="2"/>
  <c r="AD321" i="2"/>
  <c r="AD352" i="2"/>
  <c r="AA307" i="2"/>
  <c r="AA308" i="2"/>
  <c r="AA309" i="2"/>
  <c r="AA310" i="2"/>
  <c r="AA311" i="2"/>
  <c r="AD307" i="2"/>
  <c r="AD308" i="2"/>
  <c r="AD309" i="2"/>
  <c r="AD310" i="2"/>
  <c r="AD311" i="2"/>
  <c r="AA298" i="2"/>
  <c r="AA299" i="2"/>
  <c r="AA300" i="2"/>
  <c r="AA301" i="2"/>
  <c r="AA302" i="2"/>
  <c r="AA303" i="2"/>
  <c r="AD298" i="2"/>
  <c r="AD299" i="2"/>
  <c r="AD300" i="2"/>
  <c r="AD301" i="2"/>
  <c r="AD302" i="2"/>
  <c r="AD303" i="2"/>
  <c r="AA304" i="2"/>
  <c r="AA305" i="2"/>
  <c r="AA306" i="2"/>
  <c r="AA312" i="2"/>
  <c r="AD304" i="2"/>
  <c r="AD305" i="2"/>
  <c r="AD306" i="2"/>
  <c r="AD312" i="2"/>
  <c r="AA290" i="2" l="1"/>
  <c r="AA291" i="2"/>
  <c r="AA292" i="2"/>
  <c r="AA293" i="2"/>
  <c r="AD290" i="2"/>
  <c r="AD291" i="2"/>
  <c r="AD292" i="2"/>
  <c r="AD293" i="2"/>
  <c r="AA294" i="2"/>
  <c r="AA295" i="2"/>
  <c r="AA296" i="2"/>
  <c r="AA297" i="2"/>
  <c r="AD294" i="2"/>
  <c r="AD295" i="2"/>
  <c r="AD296" i="2"/>
  <c r="AD297" i="2"/>
  <c r="AA279" i="2"/>
  <c r="AA280" i="2"/>
  <c r="AA281" i="2"/>
  <c r="AA282" i="2"/>
  <c r="AA283" i="2"/>
  <c r="AD279" i="2"/>
  <c r="AD280" i="2"/>
  <c r="AD281" i="2"/>
  <c r="AD282" i="2"/>
  <c r="AD283" i="2"/>
  <c r="AA284" i="2"/>
  <c r="AA285" i="2"/>
  <c r="AA286" i="2"/>
  <c r="AA287" i="2"/>
  <c r="AA288" i="2"/>
  <c r="AD284" i="2"/>
  <c r="AD285" i="2"/>
  <c r="AD286" i="2"/>
  <c r="AD287" i="2"/>
  <c r="AD288" i="2"/>
  <c r="AA275" i="2"/>
  <c r="AA276" i="2"/>
  <c r="AA277" i="2"/>
  <c r="AD275" i="2"/>
  <c r="AD276" i="2"/>
  <c r="AD277" i="2"/>
  <c r="AA278" i="2"/>
  <c r="AA289" i="2"/>
  <c r="AA313" i="2"/>
  <c r="AD278" i="2"/>
  <c r="AD289" i="2"/>
  <c r="AD313" i="2"/>
  <c r="AA262" i="2"/>
  <c r="AA263" i="2"/>
  <c r="AA264" i="2"/>
  <c r="AA265" i="2"/>
  <c r="AD262" i="2"/>
  <c r="AD263" i="2"/>
  <c r="AD264" i="2"/>
  <c r="AD265" i="2"/>
  <c r="AA266" i="2"/>
  <c r="AA267" i="2"/>
  <c r="AA268" i="2"/>
  <c r="AA269" i="2"/>
  <c r="AD266" i="2"/>
  <c r="AD267" i="2"/>
  <c r="AD268" i="2"/>
  <c r="AD269" i="2"/>
  <c r="AA270" i="2"/>
  <c r="AA271" i="2"/>
  <c r="AA272" i="2"/>
  <c r="AA273" i="2"/>
  <c r="AD270" i="2"/>
  <c r="AD271" i="2"/>
  <c r="AD272" i="2"/>
  <c r="AD273" i="2"/>
  <c r="AA248" i="2"/>
  <c r="AA249" i="2"/>
  <c r="AA250" i="2"/>
  <c r="AA251" i="2"/>
  <c r="AA252" i="2"/>
  <c r="AA253" i="2"/>
  <c r="AD248" i="2"/>
  <c r="AD249" i="2"/>
  <c r="AD250" i="2"/>
  <c r="AD251" i="2"/>
  <c r="AD252" i="2"/>
  <c r="AD253" i="2"/>
  <c r="AA254" i="2"/>
  <c r="AA255" i="2"/>
  <c r="AA256" i="2"/>
  <c r="AA257" i="2"/>
  <c r="AA258" i="2"/>
  <c r="AA259" i="2"/>
  <c r="AD254" i="2"/>
  <c r="AD255" i="2"/>
  <c r="AD256" i="2"/>
  <c r="AD257" i="2"/>
  <c r="AD258" i="2"/>
  <c r="AD259" i="2"/>
  <c r="AA239" i="2" l="1"/>
  <c r="AA240" i="2"/>
  <c r="AA241" i="2"/>
  <c r="AA242" i="2"/>
  <c r="AA243" i="2"/>
  <c r="AD239" i="2"/>
  <c r="AD240" i="2"/>
  <c r="AD241" i="2"/>
  <c r="AD242" i="2"/>
  <c r="AD243" i="2"/>
  <c r="AA244" i="2"/>
  <c r="AA245" i="2"/>
  <c r="AA246" i="2"/>
  <c r="AA247" i="2"/>
  <c r="AA260" i="2"/>
  <c r="AD244" i="2"/>
  <c r="AD245" i="2"/>
  <c r="AD246" i="2"/>
  <c r="AD247" i="2"/>
  <c r="AD260" i="2"/>
  <c r="AA232" i="2" l="1"/>
  <c r="AA226" i="2"/>
  <c r="AA227" i="2"/>
  <c r="AA228" i="2"/>
  <c r="AA229" i="2"/>
  <c r="AA230" i="2"/>
  <c r="AA231" i="2"/>
  <c r="AD226" i="2"/>
  <c r="AD227" i="2"/>
  <c r="AD228" i="2"/>
  <c r="AD229" i="2"/>
  <c r="AD230" i="2"/>
  <c r="AD231" i="2"/>
  <c r="AA233" i="2"/>
  <c r="AA234" i="2"/>
  <c r="AA235" i="2"/>
  <c r="AA236" i="2"/>
  <c r="AA237" i="2"/>
  <c r="AD233" i="2"/>
  <c r="AD234" i="2"/>
  <c r="AD235" i="2"/>
  <c r="AD236" i="2"/>
  <c r="AD237" i="2"/>
  <c r="AA216" i="2"/>
  <c r="AA217" i="2"/>
  <c r="AA218" i="2"/>
  <c r="AA219" i="2"/>
  <c r="AA220" i="2"/>
  <c r="AA221" i="2"/>
  <c r="AD216" i="2"/>
  <c r="AD217" i="2"/>
  <c r="AD218" i="2"/>
  <c r="AD219" i="2"/>
  <c r="AD220" i="2"/>
  <c r="AD221" i="2"/>
  <c r="AA222" i="2"/>
  <c r="AA223" i="2"/>
  <c r="AA224" i="2"/>
  <c r="AA225" i="2"/>
  <c r="AA238" i="2"/>
  <c r="AD222" i="2"/>
  <c r="AD223" i="2"/>
  <c r="AD224" i="2"/>
  <c r="AD225" i="2"/>
  <c r="AD238" i="2"/>
  <c r="AD232" i="2" l="1"/>
  <c r="AA205" i="2" l="1"/>
  <c r="AA206" i="2"/>
  <c r="AA207" i="2"/>
  <c r="AA208" i="2"/>
  <c r="AD205" i="2"/>
  <c r="AD206" i="2"/>
  <c r="AD207" i="2"/>
  <c r="AD208" i="2"/>
  <c r="AA209" i="2"/>
  <c r="AA210" i="2"/>
  <c r="AA211" i="2"/>
  <c r="AA212" i="2"/>
  <c r="AD209" i="2"/>
  <c r="AD210" i="2"/>
  <c r="AD211" i="2"/>
  <c r="AD212" i="2"/>
  <c r="AA213" i="2"/>
  <c r="AA214" i="2"/>
  <c r="AA215" i="2"/>
  <c r="AA261" i="2"/>
  <c r="AD213" i="2"/>
  <c r="AD214" i="2"/>
  <c r="AD215" i="2"/>
  <c r="AD261" i="2"/>
  <c r="AA194" i="2"/>
  <c r="AA195" i="2"/>
  <c r="AA196" i="2"/>
  <c r="AA197" i="2"/>
  <c r="AA198" i="2"/>
  <c r="AD194" i="2"/>
  <c r="AD195" i="2"/>
  <c r="AD196" i="2"/>
  <c r="AD197" i="2"/>
  <c r="AD198" i="2"/>
  <c r="AA199" i="2"/>
  <c r="AA200" i="2"/>
  <c r="AA201" i="2"/>
  <c r="AA202" i="2"/>
  <c r="AA203" i="2"/>
  <c r="AD199" i="2"/>
  <c r="AD200" i="2"/>
  <c r="AD201" i="2"/>
  <c r="AD202" i="2"/>
  <c r="AD203" i="2"/>
  <c r="AD185" i="2"/>
  <c r="AD187" i="2"/>
  <c r="AA188" i="2"/>
  <c r="AA189" i="2"/>
  <c r="AD190" i="2"/>
  <c r="AA184" i="2"/>
  <c r="AA186" i="2"/>
  <c r="AD184" i="2"/>
  <c r="AD186" i="2"/>
  <c r="AD188" i="2"/>
  <c r="AA191" i="2"/>
  <c r="AA192" i="2"/>
  <c r="AA193" i="2"/>
  <c r="AD189" i="2"/>
  <c r="AD191" i="2"/>
  <c r="AD192" i="2"/>
  <c r="AD193" i="2"/>
  <c r="AA187" i="2" l="1"/>
  <c r="AA185" i="2"/>
  <c r="AA190" i="2"/>
  <c r="N164" i="2" l="1"/>
  <c r="M164" i="2"/>
  <c r="K164" i="2"/>
  <c r="J164" i="2" s="1"/>
  <c r="I164" i="2"/>
  <c r="G164" i="2"/>
  <c r="C163" i="2"/>
  <c r="C164" i="2"/>
  <c r="AA179" i="2"/>
  <c r="AA180" i="2"/>
  <c r="AA181" i="2"/>
  <c r="AA182" i="2"/>
  <c r="AD177" i="2"/>
  <c r="AD178" i="2"/>
  <c r="AD179" i="2"/>
  <c r="AD180" i="2"/>
  <c r="AD181" i="2"/>
  <c r="AD182" i="2"/>
  <c r="F163" i="2"/>
  <c r="N163" i="2"/>
  <c r="M163" i="2"/>
  <c r="K163" i="2"/>
  <c r="J163" i="2" s="1"/>
  <c r="I163" i="2"/>
  <c r="G163" i="2"/>
  <c r="AA159" i="2"/>
  <c r="AA160" i="2"/>
  <c r="AA161" i="2"/>
  <c r="AA162" i="2"/>
  <c r="AD159" i="2"/>
  <c r="AD160" i="2"/>
  <c r="AD161" i="2"/>
  <c r="AD162" i="2"/>
  <c r="AA172" i="2"/>
  <c r="AA173" i="2"/>
  <c r="AA174" i="2"/>
  <c r="AA175" i="2"/>
  <c r="AA176" i="2"/>
  <c r="AD172" i="2"/>
  <c r="AD173" i="2"/>
  <c r="AD174" i="2"/>
  <c r="AD175" i="2"/>
  <c r="AD176" i="2"/>
  <c r="AA155" i="2" l="1"/>
  <c r="AA156" i="2"/>
  <c r="AA157" i="2"/>
  <c r="AA158" i="2"/>
  <c r="AD155" i="2"/>
  <c r="AD156" i="2"/>
  <c r="AD157" i="2"/>
  <c r="AD158" i="2"/>
  <c r="AA183" i="2"/>
  <c r="AA204" i="2"/>
  <c r="AA274" i="2"/>
  <c r="AD183" i="2"/>
  <c r="AD274" i="2"/>
  <c r="AA138" i="2" l="1"/>
  <c r="AA139" i="2"/>
  <c r="AA140" i="2"/>
  <c r="AA141" i="2"/>
  <c r="AA142" i="2"/>
  <c r="AD138" i="2"/>
  <c r="AD139" i="2"/>
  <c r="AD140" i="2"/>
  <c r="AD141" i="2"/>
  <c r="AD142" i="2"/>
  <c r="AA143" i="2"/>
  <c r="AA144" i="2"/>
  <c r="AA145" i="2"/>
  <c r="AA146" i="2"/>
  <c r="AA147" i="2"/>
  <c r="AD143" i="2"/>
  <c r="AD144" i="2"/>
  <c r="AD145" i="2"/>
  <c r="AD146" i="2"/>
  <c r="AD147" i="2"/>
  <c r="AA148" i="2"/>
  <c r="AA149" i="2"/>
  <c r="AA150" i="2"/>
  <c r="AA151" i="2"/>
  <c r="AA152" i="2"/>
  <c r="AD148" i="2"/>
  <c r="AD149" i="2"/>
  <c r="AD150" i="2"/>
  <c r="AD151" i="2"/>
  <c r="AD152" i="2"/>
  <c r="AA131" i="2" l="1"/>
  <c r="AA132" i="2"/>
  <c r="AA133" i="2"/>
  <c r="AD131" i="2"/>
  <c r="AD132" i="2"/>
  <c r="AD133" i="2"/>
  <c r="AA134" i="2"/>
  <c r="AA135" i="2"/>
  <c r="AA136" i="2"/>
  <c r="AD134" i="2"/>
  <c r="AD135" i="2"/>
  <c r="AD136" i="2"/>
  <c r="AA137" i="2"/>
  <c r="AA153" i="2"/>
  <c r="AA154" i="2"/>
  <c r="AD137" i="2"/>
  <c r="AD154" i="2"/>
  <c r="AA126" i="2"/>
  <c r="AA127" i="2"/>
  <c r="AA128" i="2"/>
  <c r="AA129" i="2"/>
  <c r="AD126" i="2"/>
  <c r="AD127" i="2"/>
  <c r="AD128" i="2"/>
  <c r="AD129" i="2"/>
  <c r="AA121" i="2"/>
  <c r="AA122" i="2"/>
  <c r="AA123" i="2"/>
  <c r="AD121" i="2"/>
  <c r="AD122" i="2"/>
  <c r="AD123" i="2"/>
  <c r="AA124" i="2"/>
  <c r="AA125" i="2"/>
  <c r="AA130" i="2"/>
  <c r="AD124" i="2"/>
  <c r="AD125" i="2"/>
  <c r="AD130" i="2"/>
  <c r="AA113" i="2"/>
  <c r="AA110" i="2"/>
  <c r="AA108" i="2"/>
  <c r="AA109" i="2"/>
  <c r="AD108" i="2"/>
  <c r="AD109" i="2"/>
  <c r="AD110" i="2"/>
  <c r="AD111" i="2"/>
  <c r="AD112" i="2"/>
  <c r="AD113" i="2"/>
  <c r="AD114" i="2"/>
  <c r="AD115" i="2"/>
  <c r="AD118" i="2"/>
  <c r="AD119" i="2"/>
  <c r="AD120" i="2"/>
  <c r="AA105" i="2"/>
  <c r="AA106" i="2"/>
  <c r="AA107" i="2"/>
  <c r="AD105" i="2"/>
  <c r="AD106" i="2"/>
  <c r="AD107" i="2"/>
  <c r="AD116" i="2"/>
  <c r="AA100" i="2" l="1"/>
  <c r="AA101" i="2"/>
  <c r="AA102" i="2"/>
  <c r="AD100" i="2"/>
  <c r="AD101" i="2"/>
  <c r="AD102" i="2"/>
  <c r="AA103" i="2"/>
  <c r="AA104" i="2"/>
  <c r="AD103" i="2"/>
  <c r="AD104" i="2"/>
  <c r="AD117" i="2"/>
  <c r="AA97" i="2"/>
  <c r="AA98" i="2"/>
  <c r="AA99" i="2"/>
  <c r="AD97" i="2"/>
  <c r="AD98" i="2"/>
  <c r="AD99" i="2"/>
  <c r="AA91" i="2"/>
  <c r="AA92" i="2"/>
  <c r="AA93" i="2"/>
  <c r="AD91" i="2"/>
  <c r="AD92" i="2"/>
  <c r="AD93" i="2"/>
  <c r="AA94" i="2"/>
  <c r="AA95" i="2"/>
  <c r="AA96" i="2"/>
  <c r="AD94" i="2"/>
  <c r="AD95" i="2"/>
  <c r="AD96" i="2"/>
  <c r="AA88" i="2"/>
  <c r="AA89" i="2"/>
  <c r="AA90" i="2"/>
  <c r="AD88" i="2"/>
  <c r="AD89" i="2"/>
  <c r="AD90" i="2"/>
  <c r="AA82" i="2"/>
  <c r="AA83" i="2"/>
  <c r="AA84" i="2"/>
  <c r="AD82" i="2"/>
  <c r="AD83" i="2"/>
  <c r="AD84" i="2"/>
  <c r="AA85" i="2"/>
  <c r="AA86" i="2"/>
  <c r="AA87" i="2"/>
  <c r="AD85" i="2"/>
  <c r="AD86" i="2"/>
  <c r="AD87" i="2"/>
  <c r="AA81" i="2"/>
  <c r="AA353" i="2"/>
  <c r="AD81" i="2"/>
  <c r="AD353" i="2"/>
  <c r="AA608" i="2"/>
  <c r="AD608" i="2"/>
  <c r="AA49" i="2" l="1"/>
  <c r="AA50" i="2"/>
  <c r="AA51" i="2"/>
  <c r="AA52" i="2"/>
  <c r="AA53" i="2"/>
  <c r="AA54" i="2"/>
  <c r="AA58" i="2" l="1"/>
  <c r="AA59" i="2"/>
  <c r="AA60" i="2"/>
  <c r="AA61" i="2"/>
  <c r="AA62" i="2"/>
  <c r="AA63" i="2"/>
  <c r="AA64" i="2"/>
  <c r="AA65" i="2"/>
  <c r="AA66" i="2"/>
  <c r="AA67" i="2"/>
  <c r="AA68" i="2"/>
  <c r="AA69" i="2"/>
  <c r="AD58" i="2"/>
  <c r="AD60" i="2"/>
  <c r="AD62" i="2"/>
  <c r="AD63" i="2"/>
  <c r="AD64" i="2"/>
  <c r="AD65" i="2"/>
  <c r="AD66" i="2"/>
  <c r="AD67" i="2"/>
  <c r="AD68" i="2"/>
  <c r="AD69" i="2"/>
  <c r="AA56" i="2"/>
  <c r="AA57" i="2"/>
  <c r="AA70" i="2"/>
  <c r="AA71" i="2"/>
  <c r="AA72" i="2"/>
  <c r="AA73" i="2"/>
  <c r="AA74" i="2"/>
  <c r="AD56" i="2"/>
  <c r="AD57" i="2"/>
  <c r="AD70" i="2"/>
  <c r="AD71" i="2"/>
  <c r="AD72" i="2"/>
  <c r="AD73" i="2"/>
  <c r="AD74" i="2"/>
  <c r="AA47" i="2"/>
  <c r="AA48" i="2"/>
  <c r="AD47" i="2"/>
  <c r="AD48" i="2"/>
  <c r="AD49" i="2"/>
  <c r="AD50" i="2"/>
  <c r="AD51" i="2"/>
  <c r="AD52" i="2"/>
  <c r="AD53" i="2"/>
  <c r="AA76" i="2"/>
  <c r="AA77" i="2"/>
  <c r="AD76" i="2"/>
  <c r="AD77" i="2"/>
  <c r="AA78" i="2"/>
  <c r="AA79" i="2"/>
  <c r="AD78" i="2"/>
  <c r="AD79" i="2"/>
  <c r="AA80" i="2"/>
  <c r="AD80" i="2"/>
  <c r="AA75" i="2" l="1"/>
  <c r="AD75" i="2"/>
  <c r="AA55" i="2"/>
  <c r="AD55" i="2"/>
  <c r="AA9" i="2" l="1"/>
  <c r="AA10" i="2"/>
  <c r="AA11" i="2"/>
  <c r="AD10" i="2"/>
  <c r="AD11" i="2"/>
  <c r="AA12" i="2"/>
  <c r="AA13" i="2"/>
  <c r="AA14" i="2"/>
  <c r="AD12" i="2"/>
  <c r="AD13" i="2"/>
  <c r="AD14" i="2"/>
  <c r="AA15" i="2"/>
  <c r="AD15" i="2"/>
  <c r="AA16" i="2"/>
  <c r="AA17" i="2"/>
  <c r="AD16" i="2"/>
  <c r="AD17" i="2"/>
  <c r="AA18" i="2"/>
  <c r="AD18" i="2"/>
  <c r="AA19" i="2"/>
  <c r="AD19" i="2"/>
  <c r="AA21" i="2"/>
  <c r="AA22" i="2"/>
  <c r="AA23" i="2"/>
  <c r="AA24" i="2"/>
  <c r="AA25" i="2"/>
  <c r="AA26" i="2"/>
  <c r="AA27" i="2"/>
  <c r="AA28" i="2"/>
  <c r="AA29" i="2"/>
  <c r="AD21" i="2"/>
  <c r="AD22" i="2"/>
  <c r="AD23" i="2"/>
  <c r="AD24" i="2"/>
  <c r="AD25" i="2"/>
  <c r="AD26" i="2"/>
  <c r="AD27" i="2"/>
  <c r="AD28" i="2"/>
  <c r="AD29" i="2"/>
  <c r="AA20" i="2"/>
  <c r="AD20" i="2"/>
  <c r="H689" i="2" l="1"/>
  <c r="H706" i="2"/>
  <c r="L689" i="2"/>
  <c r="L706" i="2"/>
  <c r="P689" i="2"/>
  <c r="P706" i="2"/>
  <c r="Q689" i="2"/>
  <c r="Q706" i="2"/>
  <c r="R689" i="2"/>
  <c r="R706" i="2"/>
  <c r="V689" i="2"/>
  <c r="V706" i="2"/>
  <c r="W689" i="2"/>
  <c r="W706" i="2"/>
  <c r="AD689" i="2"/>
  <c r="AD706" i="2"/>
  <c r="AP689" i="2"/>
  <c r="AP706" i="2"/>
  <c r="AA36" i="2"/>
  <c r="AD36" i="2"/>
  <c r="AD688" i="2"/>
  <c r="AD707" i="2"/>
  <c r="AD722" i="2"/>
  <c r="AD883" i="2"/>
  <c r="AD687" i="2"/>
  <c r="H46" i="2"/>
  <c r="L46" i="2"/>
  <c r="P46" i="2"/>
  <c r="Q46" i="2"/>
  <c r="R46" i="2"/>
  <c r="V46" i="2"/>
  <c r="W46" i="2"/>
  <c r="AA46" i="2"/>
  <c r="AD46" i="2"/>
  <c r="AP46" i="2"/>
  <c r="AQ46" i="2" s="1"/>
  <c r="H44" i="2"/>
  <c r="L44" i="2"/>
  <c r="P44" i="2"/>
  <c r="Q44" i="2"/>
  <c r="R44" i="2"/>
  <c r="V44" i="2"/>
  <c r="W44" i="2"/>
  <c r="AA44" i="2"/>
  <c r="AD44" i="2"/>
  <c r="AP44" i="2"/>
  <c r="AQ44" i="2" s="1"/>
  <c r="AA6" i="2"/>
  <c r="AA30" i="2"/>
  <c r="AD30" i="2"/>
  <c r="H39" i="2"/>
  <c r="L39" i="2"/>
  <c r="P39" i="2"/>
  <c r="Q39" i="2"/>
  <c r="R39" i="2"/>
  <c r="V39" i="2"/>
  <c r="W39" i="2"/>
  <c r="AA39" i="2"/>
  <c r="AD39" i="2"/>
  <c r="AP39" i="2"/>
  <c r="AQ39" i="2" s="1"/>
  <c r="AD6" i="2"/>
  <c r="AD31" i="2"/>
  <c r="AD32" i="2"/>
  <c r="AD33" i="2"/>
  <c r="AD34" i="2"/>
  <c r="AD35" i="2"/>
  <c r="AD37" i="2"/>
  <c r="AD38" i="2"/>
  <c r="AD40" i="2"/>
  <c r="AD41" i="2"/>
  <c r="AD42" i="2"/>
  <c r="AD43" i="2"/>
  <c r="AD45" i="2"/>
  <c r="AD681" i="2"/>
  <c r="AA31" i="2"/>
  <c r="AA32" i="2"/>
  <c r="AA33" i="2"/>
  <c r="AA34" i="2"/>
  <c r="AA35" i="2"/>
  <c r="AA37" i="2"/>
  <c r="AA38" i="2"/>
  <c r="AA40" i="2"/>
  <c r="AA41" i="2"/>
  <c r="AA42" i="2"/>
  <c r="AA43" i="2"/>
  <c r="AA45" i="2"/>
  <c r="AA681" i="2"/>
  <c r="H43" i="2"/>
  <c r="L43" i="2"/>
  <c r="P43" i="2"/>
  <c r="Q43" i="2"/>
  <c r="R43" i="2"/>
  <c r="V43" i="2"/>
  <c r="W43" i="2"/>
  <c r="AP43" i="2"/>
  <c r="AQ43" i="2" s="1"/>
  <c r="H34" i="2"/>
  <c r="L34" i="2"/>
  <c r="P34" i="2"/>
  <c r="Q34" i="2"/>
  <c r="R34" i="2"/>
  <c r="V34" i="2"/>
  <c r="W34" i="2"/>
  <c r="AP34" i="2"/>
  <c r="AQ34" i="2" s="1"/>
  <c r="AQ6" i="2"/>
  <c r="AP6" i="2"/>
  <c r="AP7" i="2"/>
  <c r="AQ7" i="2" s="1"/>
  <c r="AP31" i="2"/>
  <c r="AQ31" i="2" s="1"/>
  <c r="AP32" i="2"/>
  <c r="AQ32" i="2" s="1"/>
  <c r="AP33" i="2"/>
  <c r="AQ33" i="2" s="1"/>
  <c r="AP35" i="2"/>
  <c r="AQ35" i="2" s="1"/>
  <c r="AP37" i="2"/>
  <c r="AQ37" i="2" s="1"/>
  <c r="AP38" i="2"/>
  <c r="AQ38" i="2" s="1"/>
  <c r="AP40" i="2"/>
  <c r="AQ40" i="2" s="1"/>
  <c r="AP45" i="2"/>
  <c r="AQ45" i="2" s="1"/>
  <c r="AP681" i="2"/>
  <c r="AQ681" i="2" s="1"/>
  <c r="AF683" i="2"/>
  <c r="AC682" i="2"/>
  <c r="W687" i="2"/>
  <c r="W688" i="2"/>
  <c r="W707" i="2"/>
  <c r="W722" i="2"/>
  <c r="W883" i="2"/>
  <c r="V687" i="2"/>
  <c r="V688" i="2"/>
  <c r="V707" i="2"/>
  <c r="V722" i="2"/>
  <c r="V883" i="2"/>
  <c r="R687" i="2"/>
  <c r="R688" i="2"/>
  <c r="R707" i="2"/>
  <c r="R722" i="2"/>
  <c r="R883" i="2"/>
  <c r="Q687" i="2"/>
  <c r="Q688" i="2"/>
  <c r="Q707" i="2"/>
  <c r="Q722" i="2"/>
  <c r="Q883" i="2"/>
  <c r="P687" i="2"/>
  <c r="P688" i="2"/>
  <c r="P707" i="2"/>
  <c r="P722" i="2"/>
  <c r="P883" i="2"/>
  <c r="L687" i="2"/>
  <c r="L688" i="2"/>
  <c r="L707" i="2"/>
  <c r="L722" i="2"/>
  <c r="L883" i="2"/>
  <c r="H687" i="2"/>
  <c r="H688" i="2"/>
  <c r="H707" i="2"/>
  <c r="H722" i="2"/>
  <c r="H883" i="2"/>
  <c r="W6" i="2"/>
  <c r="W7" i="2"/>
  <c r="W31" i="2"/>
  <c r="W32" i="2"/>
  <c r="W35" i="2"/>
  <c r="W37" i="2"/>
  <c r="W38" i="2"/>
  <c r="W40" i="2"/>
  <c r="W45" i="2"/>
  <c r="W681" i="2"/>
  <c r="V6" i="2"/>
  <c r="V7" i="2"/>
  <c r="V31" i="2"/>
  <c r="V32" i="2"/>
  <c r="V35" i="2"/>
  <c r="V37" i="2"/>
  <c r="V38" i="2"/>
  <c r="V40" i="2"/>
  <c r="V45" i="2"/>
  <c r="V681" i="2"/>
  <c r="R6" i="2"/>
  <c r="R7" i="2"/>
  <c r="R31" i="2"/>
  <c r="R32" i="2"/>
  <c r="R35" i="2"/>
  <c r="R37" i="2"/>
  <c r="R38" i="2"/>
  <c r="R40" i="2"/>
  <c r="R45" i="2"/>
  <c r="R681" i="2"/>
  <c r="Q6" i="2"/>
  <c r="Q7" i="2"/>
  <c r="Q31" i="2"/>
  <c r="Q32" i="2"/>
  <c r="Q35" i="2"/>
  <c r="Q37" i="2"/>
  <c r="Q38" i="2"/>
  <c r="Q40" i="2"/>
  <c r="Q45" i="2"/>
  <c r="Q681" i="2"/>
  <c r="P6" i="2"/>
  <c r="P7" i="2"/>
  <c r="P31" i="2"/>
  <c r="P32" i="2"/>
  <c r="P35" i="2"/>
  <c r="P37" i="2"/>
  <c r="P38" i="2"/>
  <c r="P40" i="2"/>
  <c r="P45" i="2"/>
  <c r="P681" i="2"/>
  <c r="L6" i="2"/>
  <c r="L7" i="2"/>
  <c r="L31" i="2"/>
  <c r="L32" i="2"/>
  <c r="L35" i="2"/>
  <c r="L37" i="2"/>
  <c r="L38" i="2"/>
  <c r="L40" i="2"/>
  <c r="L45" i="2"/>
  <c r="L681" i="2"/>
  <c r="H6" i="2"/>
  <c r="H7" i="2"/>
  <c r="H31" i="2"/>
  <c r="H32" i="2"/>
  <c r="H35" i="2"/>
  <c r="H37" i="2"/>
  <c r="H38" i="2"/>
  <c r="H40" i="2"/>
  <c r="H45" i="2"/>
  <c r="H681" i="2"/>
  <c r="AP707" i="2"/>
  <c r="AP722" i="2"/>
  <c r="AG706" i="2" l="1"/>
  <c r="AG689" i="2"/>
  <c r="AG46" i="2"/>
  <c r="AG44" i="2"/>
  <c r="AG43" i="2"/>
  <c r="AG39" i="2"/>
  <c r="AG34" i="2"/>
  <c r="AG6" i="2"/>
  <c r="AG722" i="2"/>
  <c r="AG40" i="2"/>
  <c r="AG32" i="2"/>
  <c r="AG707" i="2"/>
  <c r="AG883" i="2"/>
  <c r="AG37" i="2"/>
  <c r="AG35" i="2"/>
  <c r="AG681" i="2"/>
  <c r="AG31" i="2"/>
  <c r="AG45" i="2"/>
  <c r="AG38" i="2"/>
  <c r="AG7" i="2"/>
  <c r="AG687" i="2"/>
  <c r="AG688" i="2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5" i="3"/>
  <c r="I67" i="3"/>
  <c r="I68" i="3"/>
  <c r="I70" i="3"/>
  <c r="I71" i="3"/>
  <c r="I73" i="3"/>
  <c r="F52" i="3"/>
  <c r="F53" i="3"/>
  <c r="F54" i="3"/>
  <c r="F55" i="3"/>
  <c r="F57" i="3"/>
  <c r="F58" i="3"/>
  <c r="F59" i="3"/>
  <c r="F60" i="3"/>
  <c r="F61" i="3"/>
  <c r="F62" i="3"/>
  <c r="F63" i="3"/>
  <c r="F64" i="3"/>
  <c r="F66" i="3"/>
  <c r="F67" i="3"/>
  <c r="F68" i="3"/>
  <c r="F69" i="3"/>
  <c r="F70" i="3"/>
  <c r="F71" i="3"/>
  <c r="F72" i="3"/>
  <c r="F73" i="3"/>
  <c r="E52" i="3"/>
  <c r="H52" i="3" s="1"/>
  <c r="E53" i="3"/>
  <c r="E54" i="3"/>
  <c r="H54" i="3" s="1"/>
  <c r="E55" i="3"/>
  <c r="E57" i="3"/>
  <c r="E58" i="3"/>
  <c r="E59" i="3"/>
  <c r="H59" i="3" s="1"/>
  <c r="E60" i="3"/>
  <c r="H60" i="3" s="1"/>
  <c r="E62" i="3"/>
  <c r="H62" i="3" s="1"/>
  <c r="E63" i="3"/>
  <c r="H63" i="3" s="1"/>
  <c r="E64" i="3"/>
  <c r="H64" i="3" s="1"/>
  <c r="E66" i="3"/>
  <c r="H66" i="3" s="1"/>
  <c r="E67" i="3"/>
  <c r="H67" i="3" s="1"/>
  <c r="E68" i="3"/>
  <c r="H68" i="3" s="1"/>
  <c r="E69" i="3"/>
  <c r="H69" i="3" s="1"/>
  <c r="E70" i="3"/>
  <c r="H70" i="3" s="1"/>
  <c r="E71" i="3"/>
  <c r="H71" i="3" s="1"/>
  <c r="E72" i="3"/>
  <c r="H72" i="3" s="1"/>
  <c r="E73" i="3"/>
  <c r="H73" i="3" s="1"/>
  <c r="C52" i="3"/>
  <c r="C53" i="3"/>
  <c r="C54" i="3"/>
  <c r="C55" i="3"/>
  <c r="C56" i="3"/>
  <c r="C57" i="3"/>
  <c r="C58" i="3"/>
  <c r="C59" i="3"/>
  <c r="G59" i="3" s="1"/>
  <c r="C60" i="3"/>
  <c r="G60" i="3" s="1"/>
  <c r="C61" i="3"/>
  <c r="C62" i="3"/>
  <c r="C63" i="3"/>
  <c r="C64" i="3"/>
  <c r="C65" i="3"/>
  <c r="C66" i="3"/>
  <c r="C67" i="3"/>
  <c r="G67" i="3" s="1"/>
  <c r="C68" i="3"/>
  <c r="G68" i="3" s="1"/>
  <c r="C69" i="3"/>
  <c r="C70" i="3"/>
  <c r="C71" i="3"/>
  <c r="G71" i="3" s="1"/>
  <c r="C72" i="3"/>
  <c r="C73" i="3"/>
  <c r="G73" i="3" s="1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C51" i="3"/>
  <c r="C7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AP883" i="2"/>
  <c r="C86" i="3" s="1"/>
  <c r="AP688" i="2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8" i="3"/>
  <c r="D39" i="3"/>
  <c r="D40" i="3"/>
  <c r="D41" i="3"/>
  <c r="D42" i="3"/>
  <c r="D43" i="3"/>
  <c r="D44" i="3"/>
  <c r="C96" i="3"/>
  <c r="AP687" i="2"/>
  <c r="N22" i="3"/>
  <c r="D27" i="3"/>
  <c r="D37" i="3"/>
  <c r="D22" i="3"/>
  <c r="C16" i="3"/>
  <c r="AF889" i="2"/>
  <c r="AE889" i="2"/>
  <c r="AC889" i="2"/>
  <c r="AB889" i="2"/>
  <c r="F56" i="3"/>
  <c r="E61" i="3"/>
  <c r="E56" i="3"/>
  <c r="I66" i="3"/>
  <c r="C132" i="3"/>
  <c r="E117" i="3"/>
  <c r="E116" i="3"/>
  <c r="C117" i="3"/>
  <c r="C115" i="3"/>
  <c r="C114" i="3"/>
  <c r="H55" i="3" l="1"/>
  <c r="C83" i="3"/>
  <c r="C84" i="3"/>
  <c r="C85" i="3"/>
  <c r="H53" i="3"/>
  <c r="H58" i="3"/>
  <c r="H56" i="3"/>
  <c r="H57" i="3"/>
  <c r="G63" i="3"/>
  <c r="G54" i="3"/>
  <c r="G52" i="3"/>
  <c r="G55" i="3"/>
  <c r="G70" i="3"/>
  <c r="G64" i="3"/>
  <c r="G53" i="3"/>
  <c r="G58" i="3"/>
  <c r="G57" i="3"/>
  <c r="G65" i="3"/>
  <c r="I72" i="3"/>
  <c r="G72" i="3"/>
  <c r="G62" i="3"/>
  <c r="G69" i="3"/>
  <c r="I69" i="3"/>
  <c r="I64" i="3"/>
  <c r="C93" i="3"/>
  <c r="C94" i="3"/>
  <c r="J73" i="3"/>
  <c r="J57" i="3"/>
  <c r="J66" i="3"/>
  <c r="J63" i="3"/>
  <c r="J64" i="3"/>
  <c r="J56" i="3"/>
  <c r="J55" i="3"/>
  <c r="J71" i="3"/>
  <c r="J62" i="3"/>
  <c r="J54" i="3"/>
  <c r="J72" i="3"/>
  <c r="J70" i="3"/>
  <c r="J61" i="3"/>
  <c r="J53" i="3"/>
  <c r="J69" i="3"/>
  <c r="J60" i="3"/>
  <c r="J52" i="3"/>
  <c r="J68" i="3"/>
  <c r="J59" i="3"/>
  <c r="J51" i="3"/>
  <c r="J67" i="3"/>
  <c r="J58" i="3"/>
  <c r="J65" i="3"/>
  <c r="H61" i="3"/>
  <c r="D76" i="3"/>
  <c r="C76" i="3"/>
  <c r="G66" i="3"/>
  <c r="G56" i="3"/>
  <c r="G51" i="3"/>
  <c r="G61" i="3"/>
  <c r="D74" i="3"/>
  <c r="C74" i="3"/>
  <c r="D45" i="3"/>
  <c r="N45" i="3"/>
  <c r="AA889" i="2"/>
  <c r="H889" i="2"/>
  <c r="AD889" i="2"/>
  <c r="E115" i="3"/>
  <c r="D115" i="3"/>
  <c r="C116" i="3"/>
  <c r="D116" i="3"/>
  <c r="F117" i="3"/>
  <c r="F116" i="3"/>
  <c r="C22" i="3"/>
  <c r="C36" i="3"/>
  <c r="O36" i="3" s="1"/>
  <c r="C87" i="3" l="1"/>
  <c r="I74" i="3"/>
  <c r="I76" i="3"/>
  <c r="J74" i="3"/>
  <c r="J76" i="3"/>
  <c r="G74" i="3"/>
  <c r="G76" i="3"/>
  <c r="O22" i="3"/>
  <c r="AG889" i="2"/>
  <c r="G22" i="3"/>
  <c r="E22" i="3"/>
  <c r="G36" i="3"/>
  <c r="E36" i="3"/>
  <c r="E114" i="3"/>
  <c r="E118" i="3" s="1"/>
  <c r="G93" i="3"/>
  <c r="C105" i="3"/>
  <c r="C104" i="3"/>
  <c r="G96" i="3" l="1"/>
  <c r="C95" i="3"/>
  <c r="C129" i="3"/>
  <c r="C130" i="3"/>
  <c r="C131" i="3"/>
  <c r="C128" i="3"/>
  <c r="C125" i="3"/>
  <c r="C126" i="3"/>
  <c r="C127" i="3"/>
  <c r="F22" i="3"/>
  <c r="F115" i="3"/>
  <c r="E95" i="3" l="1"/>
  <c r="C133" i="3"/>
  <c r="E130" i="3" s="1"/>
  <c r="D130" i="3"/>
  <c r="D128" i="3"/>
  <c r="G95" i="3"/>
  <c r="D127" i="3"/>
  <c r="D132" i="3"/>
  <c r="D129" i="3"/>
  <c r="D126" i="3"/>
  <c r="D125" i="3"/>
  <c r="D131" i="3"/>
  <c r="C118" i="3"/>
  <c r="L44" i="3"/>
  <c r="J44" i="3"/>
  <c r="H44" i="3"/>
  <c r="F44" i="3"/>
  <c r="C44" i="3"/>
  <c r="O44" i="3" s="1"/>
  <c r="L43" i="3"/>
  <c r="J43" i="3"/>
  <c r="H43" i="3"/>
  <c r="F43" i="3"/>
  <c r="C43" i="3"/>
  <c r="O43" i="3" s="1"/>
  <c r="L42" i="3"/>
  <c r="J42" i="3"/>
  <c r="H42" i="3"/>
  <c r="F42" i="3"/>
  <c r="C42" i="3"/>
  <c r="O42" i="3" s="1"/>
  <c r="L41" i="3"/>
  <c r="J41" i="3"/>
  <c r="H41" i="3"/>
  <c r="F41" i="3"/>
  <c r="C41" i="3"/>
  <c r="O41" i="3" s="1"/>
  <c r="L40" i="3"/>
  <c r="J40" i="3"/>
  <c r="H40" i="3"/>
  <c r="F40" i="3"/>
  <c r="C40" i="3"/>
  <c r="O40" i="3" s="1"/>
  <c r="L39" i="3"/>
  <c r="J39" i="3"/>
  <c r="H39" i="3"/>
  <c r="F39" i="3"/>
  <c r="C39" i="3"/>
  <c r="O39" i="3" s="1"/>
  <c r="L38" i="3"/>
  <c r="J38" i="3"/>
  <c r="H38" i="3"/>
  <c r="F38" i="3"/>
  <c r="C38" i="3"/>
  <c r="O38" i="3" s="1"/>
  <c r="L37" i="3"/>
  <c r="J37" i="3"/>
  <c r="H37" i="3"/>
  <c r="F37" i="3"/>
  <c r="C37" i="3"/>
  <c r="O37" i="3" s="1"/>
  <c r="J36" i="3"/>
  <c r="K36" i="3" s="1"/>
  <c r="H36" i="3"/>
  <c r="I36" i="3" s="1"/>
  <c r="L35" i="3"/>
  <c r="J35" i="3"/>
  <c r="H35" i="3"/>
  <c r="F35" i="3"/>
  <c r="C35" i="3"/>
  <c r="O35" i="3" s="1"/>
  <c r="L34" i="3"/>
  <c r="J34" i="3"/>
  <c r="H34" i="3"/>
  <c r="F34" i="3"/>
  <c r="C34" i="3"/>
  <c r="O34" i="3" s="1"/>
  <c r="L33" i="3"/>
  <c r="J33" i="3"/>
  <c r="H33" i="3"/>
  <c r="F33" i="3"/>
  <c r="C33" i="3"/>
  <c r="O33" i="3" s="1"/>
  <c r="L32" i="3"/>
  <c r="J32" i="3"/>
  <c r="H32" i="3"/>
  <c r="F32" i="3"/>
  <c r="C32" i="3"/>
  <c r="O32" i="3" s="1"/>
  <c r="L31" i="3"/>
  <c r="J31" i="3"/>
  <c r="H31" i="3"/>
  <c r="F31" i="3"/>
  <c r="C31" i="3"/>
  <c r="O31" i="3" s="1"/>
  <c r="L30" i="3"/>
  <c r="J30" i="3"/>
  <c r="H30" i="3"/>
  <c r="F30" i="3"/>
  <c r="C30" i="3"/>
  <c r="O30" i="3" s="1"/>
  <c r="L29" i="3"/>
  <c r="J29" i="3"/>
  <c r="H29" i="3"/>
  <c r="F29" i="3"/>
  <c r="C29" i="3"/>
  <c r="O29" i="3" s="1"/>
  <c r="L28" i="3"/>
  <c r="J28" i="3"/>
  <c r="H28" i="3"/>
  <c r="F28" i="3"/>
  <c r="C28" i="3"/>
  <c r="O28" i="3" s="1"/>
  <c r="L27" i="3"/>
  <c r="J27" i="3"/>
  <c r="H27" i="3"/>
  <c r="F27" i="3"/>
  <c r="C27" i="3"/>
  <c r="O27" i="3" s="1"/>
  <c r="L26" i="3"/>
  <c r="J26" i="3"/>
  <c r="H26" i="3"/>
  <c r="F26" i="3"/>
  <c r="C26" i="3"/>
  <c r="O26" i="3" s="1"/>
  <c r="L25" i="3"/>
  <c r="J25" i="3"/>
  <c r="H25" i="3"/>
  <c r="F25" i="3"/>
  <c r="C25" i="3"/>
  <c r="O25" i="3" s="1"/>
  <c r="L24" i="3"/>
  <c r="J24" i="3"/>
  <c r="H24" i="3"/>
  <c r="F24" i="3"/>
  <c r="C24" i="3"/>
  <c r="O24" i="3" s="1"/>
  <c r="L23" i="3"/>
  <c r="J23" i="3"/>
  <c r="H23" i="3"/>
  <c r="F23" i="3"/>
  <c r="C23" i="3"/>
  <c r="L22" i="3"/>
  <c r="J22" i="3"/>
  <c r="H22" i="3"/>
  <c r="L36" i="3"/>
  <c r="M36" i="3" s="1"/>
  <c r="F36" i="3"/>
  <c r="F45" i="3" l="1"/>
  <c r="K22" i="3"/>
  <c r="J45" i="3"/>
  <c r="I22" i="3"/>
  <c r="H45" i="3"/>
  <c r="M22" i="3"/>
  <c r="L45" i="3"/>
  <c r="O23" i="3"/>
  <c r="C45" i="3"/>
  <c r="C8" i="3"/>
  <c r="C13" i="3" s="1"/>
  <c r="G31" i="3"/>
  <c r="K31" i="3"/>
  <c r="M31" i="3"/>
  <c r="I31" i="3"/>
  <c r="E31" i="3"/>
  <c r="I38" i="3"/>
  <c r="E38" i="3"/>
  <c r="G38" i="3"/>
  <c r="K38" i="3"/>
  <c r="M38" i="3"/>
  <c r="K23" i="3"/>
  <c r="G23" i="3"/>
  <c r="M23" i="3"/>
  <c r="I23" i="3"/>
  <c r="E23" i="3"/>
  <c r="I43" i="3"/>
  <c r="E43" i="3"/>
  <c r="K43" i="3"/>
  <c r="M43" i="3"/>
  <c r="G43" i="3"/>
  <c r="E30" i="3"/>
  <c r="G30" i="3"/>
  <c r="I30" i="3"/>
  <c r="M30" i="3"/>
  <c r="K30" i="3"/>
  <c r="G37" i="3"/>
  <c r="K37" i="3"/>
  <c r="I37" i="3"/>
  <c r="E37" i="3"/>
  <c r="M37" i="3"/>
  <c r="M25" i="3"/>
  <c r="G25" i="3"/>
  <c r="I25" i="3"/>
  <c r="K25" i="3"/>
  <c r="E25" i="3"/>
  <c r="M33" i="3"/>
  <c r="G33" i="3"/>
  <c r="I33" i="3"/>
  <c r="E33" i="3"/>
  <c r="K33" i="3"/>
  <c r="I40" i="3"/>
  <c r="M40" i="3"/>
  <c r="G40" i="3"/>
  <c r="E40" i="3"/>
  <c r="K40" i="3"/>
  <c r="I27" i="3"/>
  <c r="E27" i="3"/>
  <c r="K27" i="3"/>
  <c r="M27" i="3"/>
  <c r="G27" i="3"/>
  <c r="I35" i="3"/>
  <c r="E35" i="3"/>
  <c r="K35" i="3"/>
  <c r="G35" i="3"/>
  <c r="M35" i="3"/>
  <c r="K42" i="3"/>
  <c r="E42" i="3"/>
  <c r="M42" i="3"/>
  <c r="G42" i="3"/>
  <c r="I42" i="3"/>
  <c r="E24" i="3"/>
  <c r="I24" i="3"/>
  <c r="K24" i="3"/>
  <c r="G24" i="3"/>
  <c r="M24" i="3"/>
  <c r="G39" i="3"/>
  <c r="I39" i="3"/>
  <c r="E39" i="3"/>
  <c r="K39" i="3"/>
  <c r="M39" i="3"/>
  <c r="G29" i="3"/>
  <c r="I29" i="3"/>
  <c r="E29" i="3"/>
  <c r="K29" i="3"/>
  <c r="M29" i="3"/>
  <c r="G44" i="3"/>
  <c r="I44" i="3"/>
  <c r="E44" i="3"/>
  <c r="M44" i="3"/>
  <c r="K44" i="3"/>
  <c r="G28" i="3"/>
  <c r="M28" i="3"/>
  <c r="I28" i="3"/>
  <c r="E28" i="3"/>
  <c r="K28" i="3"/>
  <c r="K32" i="3"/>
  <c r="E32" i="3"/>
  <c r="G32" i="3"/>
  <c r="I32" i="3"/>
  <c r="M32" i="3"/>
  <c r="K26" i="3"/>
  <c r="M26" i="3"/>
  <c r="I26" i="3"/>
  <c r="E26" i="3"/>
  <c r="G26" i="3"/>
  <c r="K34" i="3"/>
  <c r="G34" i="3"/>
  <c r="M34" i="3"/>
  <c r="E34" i="3"/>
  <c r="I34" i="3"/>
  <c r="K41" i="3"/>
  <c r="M41" i="3"/>
  <c r="I41" i="3"/>
  <c r="E41" i="3"/>
  <c r="G41" i="3"/>
  <c r="D117" i="3"/>
  <c r="E129" i="3"/>
  <c r="E125" i="3"/>
  <c r="E126" i="3"/>
  <c r="E127" i="3"/>
  <c r="E131" i="3"/>
  <c r="E132" i="3"/>
  <c r="E128" i="3"/>
  <c r="D133" i="3"/>
  <c r="F131" i="3" s="1"/>
  <c r="E96" i="3"/>
  <c r="I96" i="3" s="1"/>
  <c r="E93" i="3"/>
  <c r="I93" i="3" s="1"/>
  <c r="I95" i="3"/>
  <c r="D114" i="3"/>
  <c r="E109" i="3"/>
  <c r="C97" i="3"/>
  <c r="D94" i="3" s="1"/>
  <c r="D104" i="3"/>
  <c r="C106" i="3"/>
  <c r="E100" i="3" s="1"/>
  <c r="M45" i="3" l="1"/>
  <c r="G45" i="3"/>
  <c r="K45" i="3"/>
  <c r="I45" i="3"/>
  <c r="E45" i="3"/>
  <c r="D118" i="3"/>
  <c r="E111" i="3" s="1"/>
  <c r="F128" i="3"/>
  <c r="F127" i="3"/>
  <c r="F132" i="3"/>
  <c r="F130" i="3"/>
  <c r="F129" i="3"/>
  <c r="F126" i="3"/>
  <c r="F125" i="3"/>
  <c r="F114" i="3"/>
  <c r="D95" i="3"/>
  <c r="D96" i="3"/>
  <c r="D93" i="3"/>
  <c r="D97" i="3" l="1"/>
  <c r="D83" i="3" l="1"/>
  <c r="D85" i="3"/>
  <c r="D86" i="3"/>
  <c r="D84" i="3"/>
  <c r="D87" i="3" l="1"/>
  <c r="C15" i="3" l="1"/>
  <c r="D4" i="3"/>
  <c r="D10" i="3" l="1"/>
  <c r="O45" i="3" l="1"/>
  <c r="AD164" i="2" l="1"/>
  <c r="AD165" i="2"/>
  <c r="AD166" i="2"/>
  <c r="AD167" i="2"/>
  <c r="AD168" i="2"/>
  <c r="AD169" i="2"/>
  <c r="AD170" i="2"/>
  <c r="F65" i="3" s="1"/>
  <c r="F76" i="3" s="1"/>
  <c r="AD171" i="2"/>
  <c r="AE163" i="2" l="1"/>
  <c r="AE683" i="2" s="1"/>
  <c r="AD163" i="2"/>
  <c r="G94" i="3" s="1"/>
  <c r="AA164" i="2"/>
  <c r="AA165" i="2"/>
  <c r="AA166" i="2"/>
  <c r="AA167" i="2"/>
  <c r="AA168" i="2"/>
  <c r="AA169" i="2"/>
  <c r="AA170" i="2"/>
  <c r="E65" i="3" s="1"/>
  <c r="AA171" i="2"/>
  <c r="G97" i="3" l="1"/>
  <c r="H94" i="3" s="1"/>
  <c r="H65" i="3"/>
  <c r="H76" i="3" s="1"/>
  <c r="E76" i="3"/>
  <c r="AD683" i="2"/>
  <c r="F51" i="3"/>
  <c r="C14" i="3"/>
  <c r="AB163" i="2"/>
  <c r="AB682" i="2" s="1"/>
  <c r="AA163" i="2"/>
  <c r="E51" i="3" l="1"/>
  <c r="E74" i="3" s="1"/>
  <c r="E94" i="3"/>
  <c r="H95" i="3"/>
  <c r="H93" i="3"/>
  <c r="H97" i="3"/>
  <c r="H96" i="3"/>
  <c r="AA682" i="2"/>
  <c r="D105" i="3"/>
  <c r="D106" i="3" s="1"/>
  <c r="E101" i="3" s="1"/>
  <c r="H51" i="3" l="1"/>
  <c r="H74" i="3" s="1"/>
  <c r="F74" i="3"/>
  <c r="I94" i="3"/>
  <c r="E97" i="3"/>
  <c r="AA684" i="2"/>
  <c r="AG682" i="2"/>
  <c r="F94" i="3" l="1"/>
  <c r="I97" i="3"/>
  <c r="F93" i="3"/>
  <c r="F96" i="3"/>
  <c r="F95" i="3"/>
  <c r="F97" i="3" l="1"/>
</calcChain>
</file>

<file path=xl/sharedStrings.xml><?xml version="1.0" encoding="utf-8"?>
<sst xmlns="http://schemas.openxmlformats.org/spreadsheetml/2006/main" count="15087" uniqueCount="1406">
  <si>
    <t>Actual Procurement Activities</t>
  </si>
  <si>
    <t>ABC (PhP)</t>
  </si>
  <si>
    <t>Contract Cost (PhP)</t>
  </si>
  <si>
    <t>Date of Receipt of Invitation</t>
  </si>
  <si>
    <t>Code
(PAP)</t>
  </si>
  <si>
    <t>Procurement Project</t>
  </si>
  <si>
    <t>PMO/End-User</t>
  </si>
  <si>
    <t>Is this an Early Procurement Activity?</t>
  </si>
  <si>
    <t>Mode of Procurement</t>
  </si>
  <si>
    <t>Pre-Proc Conference</t>
  </si>
  <si>
    <t>Ads/Post of IB</t>
  </si>
  <si>
    <t>Ave. No. of Days to Commence Procurement 
(Pre-Proc to Posting of IB) (i.3)</t>
  </si>
  <si>
    <t>Pre-bid Conf</t>
  </si>
  <si>
    <t>Eligibility Check</t>
  </si>
  <si>
    <t>Sub/Open of Bids</t>
  </si>
  <si>
    <t>Average No. of Days to open bid proposals 
(Posting of IB to Opening of Bids) (i.4)</t>
  </si>
  <si>
    <t>Bid Evaluation</t>
  </si>
  <si>
    <t>Post Qual</t>
  </si>
  <si>
    <t>Date of BAC Resolution Recommending Award</t>
  </si>
  <si>
    <t xml:space="preserve">Accumulated Days in Evaluation of Bids 
(Opening of Bids to Post Qua) </t>
  </si>
  <si>
    <t>Average Number of Days to Recommend Award
(Opening of Bids to Recommend Award) (i.5)</t>
  </si>
  <si>
    <t xml:space="preserve"> Average Number of Days to Conclude Procurement 
 (IB to BAC Reso) (i.6)</t>
  </si>
  <si>
    <t>Notice of Award</t>
  </si>
  <si>
    <t>Contract Signing</t>
  </si>
  <si>
    <t>Notice to Proceed</t>
  </si>
  <si>
    <t>Average Number of Days to Issue Notice to Proceed
(NOA to NTP) (i.7)</t>
  </si>
  <si>
    <t>Average
Days from (Posting of IB to NTP) (i.8)</t>
  </si>
  <si>
    <t>Delivery/ Completion</t>
  </si>
  <si>
    <t>Inspection &amp; Acceptance</t>
  </si>
  <si>
    <t>Source of Funds</t>
  </si>
  <si>
    <t xml:space="preserve">Total </t>
  </si>
  <si>
    <t>MOOE</t>
  </si>
  <si>
    <t>CO</t>
  </si>
  <si>
    <r>
      <t>Total</t>
    </r>
    <r>
      <rPr>
        <b/>
        <sz val="12"/>
        <color theme="0"/>
        <rFont val="Verdana"/>
        <family val="2"/>
      </rPr>
      <t>2</t>
    </r>
  </si>
  <si>
    <r>
      <t>MOOE</t>
    </r>
    <r>
      <rPr>
        <b/>
        <sz val="12"/>
        <color theme="0"/>
        <rFont val="Verdana"/>
        <family val="2"/>
      </rPr>
      <t>2</t>
    </r>
  </si>
  <si>
    <r>
      <t>CO</t>
    </r>
    <r>
      <rPr>
        <b/>
        <sz val="12"/>
        <color theme="0"/>
        <rFont val="Verdana"/>
        <family val="2"/>
      </rPr>
      <t>3</t>
    </r>
  </si>
  <si>
    <t>% Variance</t>
  </si>
  <si>
    <t>List of Invited Observers</t>
  </si>
  <si>
    <r>
      <t>Post Qual</t>
    </r>
    <r>
      <rPr>
        <b/>
        <sz val="12"/>
        <color theme="0"/>
        <rFont val="Verdana"/>
        <family val="2"/>
      </rPr>
      <t>8</t>
    </r>
  </si>
  <si>
    <t>Delivery/
Completion/
Acceptance
(If applicable)</t>
  </si>
  <si>
    <t>Remarks
(Explaining changes from the APP)</t>
  </si>
  <si>
    <t>Column1</t>
  </si>
  <si>
    <t>Column2</t>
  </si>
  <si>
    <t>COMPLETED PROCUREMENT ACTIVITIES</t>
  </si>
  <si>
    <t>Total</t>
  </si>
  <si>
    <t xml:space="preserve">   Total Allotted Budget of Procurement Activities</t>
  </si>
  <si>
    <t xml:space="preserve">   Total Contract Price of Procurement Activities Conducted</t>
  </si>
  <si>
    <t xml:space="preserve">   Total Savings (Total Allotted Budget - Total Contract Price)</t>
  </si>
  <si>
    <t>Column42</t>
  </si>
  <si>
    <t>ONGOING PROCUREMENT ACTIVITIES</t>
  </si>
  <si>
    <t xml:space="preserve">   Total Allotted Budget of On-going Procurement Activities</t>
  </si>
  <si>
    <t>Prepared by:</t>
  </si>
  <si>
    <t>Recommended for Approval by:</t>
  </si>
  <si>
    <t>BAC Chairperson</t>
  </si>
  <si>
    <t>Summary of Information for Processing of IRPP</t>
  </si>
  <si>
    <t>Indicator 1: % of Processed Procurement Activities vs Planned in terms of amount</t>
  </si>
  <si>
    <t>Formula</t>
  </si>
  <si>
    <t>Value</t>
  </si>
  <si>
    <t>Remarks</t>
  </si>
  <si>
    <t>Total Amount of APP as updated</t>
  </si>
  <si>
    <t>Divide by: Total Amount of ABC of procurement activities started</t>
  </si>
  <si>
    <t>ABC of awarded + ABC of on-going procurement projects (less ABC of Failure of Bids)</t>
  </si>
  <si>
    <t>Indicator 2: Average % of Variance Between Contract Amount vs Approved Budget for the Contract</t>
  </si>
  <si>
    <t>Particular</t>
  </si>
  <si>
    <t>Total Amount of ABC of procurement activities started</t>
  </si>
  <si>
    <t>Total Contact Cost</t>
  </si>
  <si>
    <t>Total Variance for Each Awarded Procurement Project</t>
  </si>
  <si>
    <t>Column shall be hidden</t>
  </si>
  <si>
    <t>Divide by Number of Awarded Procurement Projects</t>
  </si>
  <si>
    <t>Indicator 3. Timeliness on the Conduct of Procurement</t>
  </si>
  <si>
    <t>Indicator 3.1 Average No. of Days to commence procurement 
(Pre-Proc to Posting of IB)</t>
  </si>
  <si>
    <t>Indicator 3.2: Average No. of Days to open bid proposals
(Posting of IB/ to Opening of Bids)</t>
  </si>
  <si>
    <t>Indicator 3.3: Average Number of Days to Recommend Award
(Opening of Bids to Recommend Award)</t>
  </si>
  <si>
    <t>Indicator 3.4: Average Number of Days to Conclude Procurement (Posting of IB to Recommend Award)</t>
  </si>
  <si>
    <t>Indicator 3.5:  Average Number of Days to Issue Notice to Proceed (from Issuance of NOA to Issuance of NTP)</t>
  </si>
  <si>
    <t>Indicator 3.6:  Accumulated Number of Days for the Procurement Process (Posting of IB to NTP)</t>
  </si>
  <si>
    <t>Total No. of Activities under subject modality</t>
  </si>
  <si>
    <t>Total No. of Days from PreProc to IB</t>
  </si>
  <si>
    <t>Average Days from Pre-Proc to Posting of IB</t>
  </si>
  <si>
    <t>Total No. of Days from IB  to Opening</t>
  </si>
  <si>
    <t>Average
Days from Posting of IB to Opening of Bids</t>
  </si>
  <si>
    <t>Total No. of Days Opening to Recommend Award)</t>
  </si>
  <si>
    <t>Average
Days from Opening of Bids to Recommend Award</t>
  </si>
  <si>
    <t>Total No. of Days
from Posting of IB to Recommend Award</t>
  </si>
  <si>
    <t>Average
Days from Posting of IB to Recommend Award</t>
  </si>
  <si>
    <t>Total No. of Days 
from Issuance of NOA to Issue NTP</t>
  </si>
  <si>
    <t>Average
Days from NOA to NTP</t>
  </si>
  <si>
    <t>Total No. of Days 
from Posting of IB to Issue NTP</t>
  </si>
  <si>
    <t>Average
Days from Posting of IB to NTP</t>
  </si>
  <si>
    <t>Competitive Bidding</t>
  </si>
  <si>
    <t>Limited Source Bidding</t>
  </si>
  <si>
    <t>Direct Contracting</t>
  </si>
  <si>
    <t>Repeat Order</t>
  </si>
  <si>
    <t>Shopping 52.1(a) - Unforeseen Contingency</t>
  </si>
  <si>
    <t>Shopping 52.1(b) - Regular Office Supplies and Equipment no available in PS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</si>
  <si>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</si>
  <si>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</si>
  <si>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</si>
  <si>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</si>
  <si>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</si>
  <si>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</si>
  <si>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</si>
  <si>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</si>
  <si>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</si>
  <si>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</si>
  <si>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</si>
  <si>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</si>
  <si>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</si>
  <si>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NP-53.14 Direct Retail Purchase of Petroleum Fuel, Oil and Lubricant (POL) Products and Airline Tickets</t>
  </si>
  <si>
    <t>Emergency Procurement under Bayanihan Act</t>
  </si>
  <si>
    <t>Foreign Guidelines - Competitive Bidding</t>
  </si>
  <si>
    <t>Foreign Guidelines - Alternative Method</t>
  </si>
  <si>
    <t xml:space="preserve">*formula for days interval for each procurement activity for each indicator are embedded in the PMR. </t>
  </si>
  <si>
    <t>Indicator 4. Percentage of Amount and Volume by Tender and Award of Procurement Activities per Mode of Procurement</t>
  </si>
  <si>
    <t xml:space="preserve">Total No. of Activities </t>
  </si>
  <si>
    <t>Total Number of Awarded</t>
  </si>
  <si>
    <t>Total ABC</t>
  </si>
  <si>
    <t>Total Contract Cost</t>
  </si>
  <si>
    <t>%Vol of Awarded</t>
  </si>
  <si>
    <t>%ABC of Awarded</t>
  </si>
  <si>
    <t>Total Number of Failed</t>
  </si>
  <si>
    <t>ABC of Failed</t>
  </si>
  <si>
    <t>Total for Alternative Mode of Procurement</t>
  </si>
  <si>
    <t>Indicator 5: Accumulated No. of Days for On-going Procurement Activities</t>
  </si>
  <si>
    <t>Timeline</t>
  </si>
  <si>
    <t>No. of Procurement Activities</t>
  </si>
  <si>
    <t>%</t>
  </si>
  <si>
    <t>Exceeds 180 days</t>
  </si>
  <si>
    <t>Within 91 to 180 days</t>
  </si>
  <si>
    <t>Within 45 to 90 days</t>
  </si>
  <si>
    <t>Within 0 to 44 days</t>
  </si>
  <si>
    <t>*Validation shall be provided for the PMR so that the PMO can easily select and determined the total count</t>
  </si>
  <si>
    <t>Indicator 6. Distribution of On-going, Awarded, and Failed procurement Activities</t>
  </si>
  <si>
    <t>Status</t>
  </si>
  <si>
    <t>% by No. of Procurement of Activities</t>
  </si>
  <si>
    <t>ABC Amount of Activities</t>
  </si>
  <si>
    <t>% by ABC</t>
  </si>
  <si>
    <t>Contract Cost</t>
  </si>
  <si>
    <t>Contract/ABC</t>
  </si>
  <si>
    <t>Variance</t>
  </si>
  <si>
    <t>Awarded</t>
  </si>
  <si>
    <t>Completed</t>
  </si>
  <si>
    <t>Failed</t>
  </si>
  <si>
    <t>Ongoing</t>
  </si>
  <si>
    <t>Indicator 7a: % of Number of Procurement activities conducted under early procurement</t>
  </si>
  <si>
    <t>Indicator 7b: % of ABC of Procurement activities conducted under early procurement</t>
  </si>
  <si>
    <t>Under EPA</t>
  </si>
  <si>
    <t>Regular Procurement</t>
  </si>
  <si>
    <t>Indicator 8a: Percentage of Number of Awarded Contracts under EPA</t>
  </si>
  <si>
    <t>Indicator 8b: Percentage of Contract Cost of EPA against the total ABC under EPA</t>
  </si>
  <si>
    <t>Amount of ABC Procurement Activities</t>
  </si>
  <si>
    <t>Contract Cost of Procurement Activities</t>
  </si>
  <si>
    <t>Percentage Variance</t>
  </si>
  <si>
    <r>
      <rPr>
        <sz val="11"/>
        <color theme="1"/>
        <rFont val="Calibri"/>
        <family val="2"/>
      </rPr>
      <t xml:space="preserve">Total Contracts </t>
    </r>
    <r>
      <rPr>
        <b/>
        <sz val="11"/>
        <color theme="1"/>
        <rFont val="Calibri"/>
        <family val="2"/>
      </rPr>
      <t>Awarded</t>
    </r>
    <r>
      <rPr>
        <sz val="11"/>
        <color theme="1"/>
        <rFont val="Calibri"/>
        <family val="2"/>
      </rPr>
      <t xml:space="preserve"> under EPA*</t>
    </r>
  </si>
  <si>
    <r>
      <t xml:space="preserve">Total Contracts </t>
    </r>
    <r>
      <rPr>
        <b/>
        <sz val="11"/>
        <color theme="1"/>
        <rFont val="Calibri"/>
        <family val="2"/>
      </rPr>
      <t>Completed</t>
    </r>
    <r>
      <rPr>
        <sz val="11"/>
        <color theme="1"/>
        <rFont val="Calibri"/>
        <family val="2"/>
      </rPr>
      <t xml:space="preserve"> under EPA*</t>
    </r>
  </si>
  <si>
    <r>
      <t xml:space="preserve">Total </t>
    </r>
    <r>
      <rPr>
        <b/>
        <sz val="11"/>
        <color theme="1"/>
        <rFont val="Calibri"/>
        <family val="2"/>
      </rPr>
      <t>Failed</t>
    </r>
    <r>
      <rPr>
        <sz val="11"/>
        <color theme="1"/>
        <rFont val="Calibri"/>
        <family val="2"/>
      </rPr>
      <t xml:space="preserve"> Bid under EPA*</t>
    </r>
  </si>
  <si>
    <r>
      <t xml:space="preserve">Total </t>
    </r>
    <r>
      <rPr>
        <b/>
        <sz val="11"/>
        <color theme="1"/>
        <rFont val="Calibri"/>
        <family val="2"/>
      </rPr>
      <t>Ongoing</t>
    </r>
    <r>
      <rPr>
        <sz val="11"/>
        <color theme="1"/>
        <rFont val="Calibri"/>
        <family val="2"/>
      </rPr>
      <t xml:space="preserve"> Activities under EPA*</t>
    </r>
  </si>
  <si>
    <t>Total Procurement Activities under EPA</t>
  </si>
  <si>
    <t>To compute for the total, a separate sheet may be created of the PMO may simply filter the cells to capture the total number.</t>
  </si>
  <si>
    <t>Indicator 9: Stages where failure of bidding are encountered</t>
  </si>
  <si>
    <t>Amount of ABC</t>
  </si>
  <si>
    <t>Vol. %</t>
  </si>
  <si>
    <t>Amount %</t>
  </si>
  <si>
    <t>Invitation To Bid</t>
  </si>
  <si>
    <t>Pre-bidding Conference</t>
  </si>
  <si>
    <t>Opening of Bids</t>
  </si>
  <si>
    <t>Post-Qualification</t>
  </si>
  <si>
    <t xml:space="preserve">BAC Resolution </t>
  </si>
  <si>
    <t>Award</t>
  </si>
  <si>
    <t>Cancelled</t>
  </si>
  <si>
    <t>TOTAL</t>
  </si>
  <si>
    <t>REMARKS</t>
  </si>
  <si>
    <t>STATUS</t>
  </si>
  <si>
    <t>STAGE OF PROCUREMENT</t>
  </si>
  <si>
    <t>Awarded with issued Notice of Award</t>
  </si>
  <si>
    <t>Government of the Philippines (current year's budget)</t>
  </si>
  <si>
    <t>Government of the Philippines (continuing budget)</t>
  </si>
  <si>
    <t>Ongoing Procurement Process</t>
  </si>
  <si>
    <t>Government of the Philippines (current year's and continuing budget)</t>
  </si>
  <si>
    <t>Failed under Section 32.2.1 (a)</t>
  </si>
  <si>
    <t>Grant by an International Financing Institution</t>
  </si>
  <si>
    <t>Failed under Section 35.1 (a)</t>
  </si>
  <si>
    <t>Loan from an International Financing Institution</t>
  </si>
  <si>
    <t>Failed under Section 35.1 (b)</t>
  </si>
  <si>
    <t>Failed under Section 35.1 (c)</t>
  </si>
  <si>
    <t>Failed under Section 41 (b)</t>
  </si>
  <si>
    <t>Failed under Section 41 (c)</t>
  </si>
  <si>
    <t>Contract was extended</t>
  </si>
  <si>
    <t>Contract was renewed</t>
  </si>
  <si>
    <t>Others, please encode directly on the cell</t>
  </si>
  <si>
    <t>INTERNET SUBSCRIPTION FOR NETWORK FIREWALL SECURITY</t>
  </si>
  <si>
    <t>PASSO</t>
  </si>
  <si>
    <t>No</t>
  </si>
  <si>
    <t>N/A</t>
  </si>
  <si>
    <t>29-06-2023</t>
  </si>
  <si>
    <t>13-07-2023</t>
  </si>
  <si>
    <t>PSWDO</t>
  </si>
  <si>
    <t>15-06-2023</t>
  </si>
  <si>
    <t>PDRRMO</t>
  </si>
  <si>
    <t>PHO</t>
  </si>
  <si>
    <t>1 LOT CONSTRUCTION OF WATER SYSTEM
AT CANP 4, BARANGAY PINDASAN, MABINI</t>
  </si>
  <si>
    <t>PEO</t>
  </si>
  <si>
    <t>CONCRETING OF ROAD, BRGY. NABOC, MONKAYO</t>
  </si>
  <si>
    <t>CONSTRUCTION OF COVERED COURT, SITIO MAG-ABAY, BRGY. LONGANAPAN, LAAK</t>
  </si>
  <si>
    <t>CONSTRUCTION OF MULTIPURPOSE BUILDING, MAYAON NATIONAL HIGH SCHOOL, MONTEVISTA</t>
  </si>
  <si>
    <t>CONSTRUCTION OF SLOPE PROTECTION AT BRGY. PANANGAN, MACO</t>
  </si>
  <si>
    <t>CONSTRUCTION OF STAGE WITH BLEACHERS AT ARAIBO, PANTUKAN</t>
  </si>
  <si>
    <t>CONSTRUCTION OF WATER SUPPLY SYSTEM, BRGY. SAN JOSE, MONKAYO</t>
  </si>
  <si>
    <t>CONSTRUCTION OF ONE(1) STOREY-TWO CLASSROOM SCHOOL BUILDING WITH TOILET ATTACHED AT PANIBASAN NHS, MACO</t>
  </si>
  <si>
    <t>UPGRADING OF HOSPITAL BUILDING FACILITIES AT DDOPH-MONTEVISTA</t>
  </si>
  <si>
    <t>IMPROVEMENT OF WATER SYSTEM AT CABIDIANAN NHS, BRGY. CABIDIANAN, NABUNTURAN</t>
  </si>
  <si>
    <t>SUPPLY AND DELIVERY OF RICE WELL MILLED 50KG/SACK</t>
  </si>
  <si>
    <t>PGO</t>
  </si>
  <si>
    <t>PGSO</t>
  </si>
  <si>
    <t>SUPPLY AND DELIVERY OF MEAL AND SNACKS</t>
  </si>
  <si>
    <t>SUPPLY AND DELIVERY OF MEALS AND SNACKS</t>
  </si>
  <si>
    <t>SUPPLY AND DELIVERY OF TIRES</t>
  </si>
  <si>
    <t>SUPPLY AN DELIVERY OF CONSTRUCTION MATERIALS</t>
  </si>
  <si>
    <t>CONSTRUCTION SUPPLIES</t>
  </si>
  <si>
    <t>SUPPLY AND DELIVERY CONSTRUCTION SUPPLIES</t>
  </si>
  <si>
    <t>WATER</t>
  </si>
  <si>
    <t>ELECTRICAL SUPPLIES</t>
  </si>
  <si>
    <t>VGO</t>
  </si>
  <si>
    <t>FOOD/CATERING SERVICES</t>
  </si>
  <si>
    <t>PLUMBING SUPPLIES</t>
  </si>
  <si>
    <t>PRINTING</t>
  </si>
  <si>
    <t>LUMBER</t>
  </si>
  <si>
    <t>OTHER SUPPLIES</t>
  </si>
  <si>
    <t>PACCO</t>
  </si>
  <si>
    <t>GARMENTS</t>
  </si>
  <si>
    <t>PLAQUE</t>
  </si>
  <si>
    <t>PHRMDO</t>
  </si>
  <si>
    <t>PAO</t>
  </si>
  <si>
    <t>OIL AND LUBRICANTS</t>
  </si>
  <si>
    <t>PEEMO</t>
  </si>
  <si>
    <t>SPAREPARTS</t>
  </si>
  <si>
    <t>FOOD/CATERIING SERVICES</t>
  </si>
  <si>
    <t>OFFICE SUPPLIES</t>
  </si>
  <si>
    <t>COMPUTER SUPPLIES</t>
  </si>
  <si>
    <t>PIAO</t>
  </si>
  <si>
    <t>SERVICES</t>
  </si>
  <si>
    <t>LABORATORY SUPPLIES</t>
  </si>
  <si>
    <t>1 LOT CONSTRUCTION OF SLOPE PROTECTION AT BRGY. LAS ARENAS, PANTUKAN</t>
  </si>
  <si>
    <t>IMPROVEMENT OF DAVAO DE ORO PROVINCIAL HOSPITAL-MONTEVISTA</t>
  </si>
  <si>
    <t>UPGRADING OF HOSPITAL BUILDING FACILITIES AT DDOPH-PANTUKAN</t>
  </si>
  <si>
    <t>CONSTRUCTION OF WATER SYSTEM AT (MIGUM-LOWER B), BRGY. CABUYUAN, MABINI</t>
  </si>
  <si>
    <t>SPARE PARTS (LIGHT VEHICLES)
FUEL, OIL AND LUBRICANTS</t>
  </si>
  <si>
    <t>MEALS AND SNACKS</t>
  </si>
  <si>
    <t>PAGRO</t>
  </si>
  <si>
    <t>PPDO</t>
  </si>
  <si>
    <t>PENRO</t>
  </si>
  <si>
    <t>PICTO</t>
  </si>
  <si>
    <t>PRINTED FORMS</t>
  </si>
  <si>
    <t>OFFICE EQUIPMENT</t>
  </si>
  <si>
    <t xml:space="preserve"> N/A</t>
  </si>
  <si>
    <t>CEMENT</t>
  </si>
  <si>
    <t>HARDWARE</t>
  </si>
  <si>
    <t>JANITORIAL SUPPLIES</t>
  </si>
  <si>
    <t>CONSTRUCTION MATERIALS</t>
  </si>
  <si>
    <t>OIL</t>
  </si>
  <si>
    <t>SEF</t>
  </si>
  <si>
    <t>JOB ORDER (LABOR ONLY)</t>
  </si>
  <si>
    <t>PTO</t>
  </si>
  <si>
    <t>FOOD SUPPLIES</t>
  </si>
  <si>
    <t>AGRICULTURAL SUPPLIES</t>
  </si>
  <si>
    <t>FURNITURE AND FIXTURES</t>
  </si>
  <si>
    <t>SPO</t>
  </si>
  <si>
    <t>DUPLICATING PRODUCTS/SPAREPARTS</t>
  </si>
  <si>
    <t>GAS</t>
  </si>
  <si>
    <t>INSTALLATION OF STREETLIGHTS, POBLACION, MONTEVISTA</t>
  </si>
  <si>
    <t>CONSTRUCTION OF KIOKMAI SOCIAL HALL, KIOKMAI ES, BRGY. KIOKMAI, LAAK</t>
  </si>
  <si>
    <t>PEO-MOTORPOOL</t>
  </si>
  <si>
    <t>TIRES</t>
  </si>
  <si>
    <t>JOB OUT: WHEEL ALIGNMENT &amp; BALANCING AND WIPER BLADE</t>
  </si>
  <si>
    <t>SPARE PARTS</t>
  </si>
  <si>
    <t>STEERING SHAFT ASSY</t>
  </si>
  <si>
    <t>UPGRADING OF HOSPITAL BUILDING FACILITIES AT DDOPH-MARAGUSAN</t>
  </si>
  <si>
    <t>WIPER BLADE (MITS STRADA)</t>
  </si>
  <si>
    <t>JOB OUT:DIAGNOSTIC ENGINE</t>
  </si>
  <si>
    <t>JOB ORDER</t>
  </si>
  <si>
    <t>SPARE PARTS (HEAVY EQUIPMENT)</t>
  </si>
  <si>
    <t>FUEL, OIL AND LUBRICANTS</t>
  </si>
  <si>
    <t>MONOBLOCK PLASTIC CHAIR</t>
  </si>
  <si>
    <t>DAO AND KAMAGONG SEEDLINGS</t>
  </si>
  <si>
    <t>PAINT (GLOSS LATEX-WHITE &amp; QUICK
DRY ENAMEL)</t>
  </si>
  <si>
    <t>CTNL (TROPONIN) AND HEMOGLOBIN</t>
  </si>
  <si>
    <t>VARIOUS SEEDLINGS</t>
  </si>
  <si>
    <t>1 LOT UPGRADING OF HOSPITAL BUILDING
FACILITIES AT DDOPH-MONTEVISTA</t>
  </si>
  <si>
    <t>PAINTING MATERIALS</t>
  </si>
  <si>
    <t>SEEDS</t>
  </si>
  <si>
    <t>AGRICIULTURAL SUPPLIES</t>
  </si>
  <si>
    <t>OTHER SUPPLIES/MATERIALS</t>
  </si>
  <si>
    <t>DRUGS &amp; MEDICINES</t>
  </si>
  <si>
    <t>CONSTRUCTION EQUIPMENT</t>
  </si>
  <si>
    <t>FIRE PROTECTION SUPPLIES</t>
  </si>
  <si>
    <t>1 LOT CONSTRUCTION OF SAN JOSE-LEBANON ROAD SECTION, MONTEVISTA</t>
  </si>
  <si>
    <t>1 LOT CONCRETING OF ROAD AND CONSTRUCTION OF LINE CANAL AT SAN FRANCISCO ST. BRGY. KINGKING, PANTUKAN, DAVAO , DE ORO</t>
  </si>
  <si>
    <t>MEDICAL KIT</t>
  </si>
  <si>
    <t>JOB ORDER: REPAIR OF HEAVY EQUIPMENT</t>
  </si>
  <si>
    <t>1 LOT UPGRADING OF HOSPITAL BUILDING FACILITIES AT DDOPH-MARAGUSAN</t>
  </si>
  <si>
    <t>1 LOT CONSTRUCTION OF TRIBAL HALL BARANAGAY NEQ BARILI, MACO</t>
  </si>
  <si>
    <t>1 LOT REHABILITATION/IMPROVEMENT OF DAVAO DE ORO FARM, PASIAN, MONKAYO</t>
  </si>
  <si>
    <t>1 LOT CONSTRUCTION OF MULTIPURPOSE BUILDING AT CASOON ELEMENTARY SCHOOL, MONKAYO</t>
  </si>
  <si>
    <t>MICROSOFT 365 FAMILY ACCOUNT</t>
  </si>
  <si>
    <t>PAO-INVESTMENT</t>
  </si>
  <si>
    <t>ACETYLENE REFILL AND INDUSTRIAL OXYGEN REFILL</t>
  </si>
  <si>
    <t>COMPUTER SUPPLIES/SPARE PARTS</t>
  </si>
  <si>
    <t>UPS W/ BUILT-IN AVR, 600 VA AND VOICE RECORDER 2GB BUILT-IN MEMORY AND MEMORY CARD</t>
  </si>
  <si>
    <t>PGO-BAC</t>
  </si>
  <si>
    <t>SPAREPARTS PLATE # 13008-CADS</t>
  </si>
  <si>
    <t>GEMELINA LUMBER OR EQUIVALENT</t>
  </si>
  <si>
    <t>PRESSURE TANK 220 gals</t>
  </si>
  <si>
    <t>ALUMINUM FOLDING LADDER- HEAVY DUTY</t>
  </si>
  <si>
    <t>CLOTH SATIN-GOLD AND RED</t>
  </si>
  <si>
    <t>DOCUMENT SCANNER</t>
  </si>
  <si>
    <t>PBO</t>
  </si>
  <si>
    <t>MEALS VIP AND SNACKS</t>
  </si>
  <si>
    <t>MEALS WITH ACCOMMODATION</t>
  </si>
  <si>
    <t>PAO-IPRD</t>
  </si>
  <si>
    <t xml:space="preserve">23-4151
23101129 </t>
  </si>
  <si>
    <t>AIRCONDITIONING UNIT</t>
  </si>
  <si>
    <t>MINERAL WATER, 5 GAL</t>
  </si>
  <si>
    <t>BOARD WITH RING 4*4</t>
  </si>
  <si>
    <t>RICE (WELL MILLED)</t>
  </si>
  <si>
    <t>AIRCON WINDOW TYPE 2.0hp</t>
  </si>
  <si>
    <t>PLO</t>
  </si>
  <si>
    <t>JOB ORDER(REHABILITATION OF 80 FT
ANTENNA TOWER WITH SPECIFICATIONS</t>
  </si>
  <si>
    <t>HEAVY SNACKS (VIP) (A) (B)</t>
  </si>
  <si>
    <t>UNIFORM, ATHLETES</t>
  </si>
  <si>
    <t>BROCHURE, THREE FOLD-A4 SIZE
AND MAGAZINE PRINTING</t>
  </si>
  <si>
    <t>SERVER  W/ COMPLETE ACCESSORIES</t>
  </si>
  <si>
    <t>CLOUD SERVER SUBSCRIPTION</t>
  </si>
  <si>
    <t>COMPUTER DESKTOP (HIGH END) LAPTOP (MID RANGE)</t>
  </si>
  <si>
    <t>JOB ORDER: LABOR, MATERIALS AND EQUIPMENT</t>
  </si>
  <si>
    <t>DUPLICATING PRODUCTS</t>
  </si>
  <si>
    <t>PESO</t>
  </si>
  <si>
    <t>JOB ORDER (LABOR &amp; MATERIALS)</t>
  </si>
  <si>
    <t>RESCUE TOOLS AND EQUIPMENT</t>
  </si>
  <si>
    <t>FEEDS</t>
  </si>
  <si>
    <t>INTERNET SUBSCRIPTION 4mbps</t>
  </si>
  <si>
    <t>UPS W/ BUILT-IN AVR, 600VAA AND VOICE RECORDER 2GB BUILT-IN  MEMORY AND MEMORY CARD</t>
  </si>
  <si>
    <t>RICE , NFA (50 KGS)</t>
  </si>
  <si>
    <t>SOLAR LED LIGHTS (WATT : 300w,  SOLAR PANEL:15w</t>
  </si>
  <si>
    <t>COMPUTER WITH PRINTER &amp; COMPLETE ACCESSORIES</t>
  </si>
  <si>
    <t>CCTV SYSTEM AT BAHAY PAG ASA AND PGSO WAREHOUSE</t>
  </si>
  <si>
    <t>AIRCON SPLIT TYPE WALL MOUNTED 3.0 hp</t>
  </si>
  <si>
    <t>MEALS AND SNACKS WITH ACCOMMODATION A</t>
  </si>
  <si>
    <t>FURNITURE &amp; FIXTURES</t>
  </si>
  <si>
    <t>BRAKE PAD, FOR N-URVN-YD25 1101-1010746</t>
  </si>
  <si>
    <t>DDOPH-MARAGUSAN</t>
  </si>
  <si>
    <t>BRAKE PAD 1101-544126</t>
  </si>
  <si>
    <t>BRAKE PAD 1312-440074</t>
  </si>
  <si>
    <t>BRAKE PAD AND BRAKE SHOE PLATE NO. 1101-1052101-CADS</t>
  </si>
  <si>
    <t>PUBLICATION AND ORDINANCE</t>
  </si>
  <si>
    <t>SPARE PARTS FOR THE USE OF PLATE NO. 1101-366322</t>
  </si>
  <si>
    <t>CRANKSHAFT PULLEY ASSAY (ISUZU FORWARD)</t>
  </si>
  <si>
    <t>MEALS AND SNACKS A B WIHTOUT VENUE</t>
  </si>
  <si>
    <t>SPARE PARTS FOR THE USE OF PLATE NO. 1101-130000</t>
  </si>
  <si>
    <t>SPARE PARTS FOR THE USE OF PLATE NO 1101-395923</t>
  </si>
  <si>
    <t>CCTV SYSTEM AT CAPITOL COMPOUND</t>
  </si>
  <si>
    <t>LOT 1 IPPBX AND PUBLIC ADDRESS SYSTEM FOR CAPITOL BUILDING LOT 2 FOR PROVINCIAL HOSPITAL</t>
  </si>
  <si>
    <t>LED  PANEL FOR BILLBOARD</t>
  </si>
  <si>
    <t>SPARE PARTS FOR THE USE OF PLATE NO. 1101-1052183</t>
  </si>
  <si>
    <t>LUMBER, COCO OR EQUIVALENT</t>
  </si>
  <si>
    <t>VETERINARY DRUG AND BIOLOGICS</t>
  </si>
  <si>
    <t>PVO</t>
  </si>
  <si>
    <t>SAFETY GEARS &amp; EQUIPMENT</t>
  </si>
  <si>
    <t>VITAMINS/MEDICINES</t>
  </si>
  <si>
    <t>FURNITURES AND FIXTURES</t>
  </si>
  <si>
    <t xml:space="preserve">ACCOUNTABLE FORMS </t>
  </si>
  <si>
    <t>SPARE PARTS FOR THE USE OF PLATE # 1101-266030 CADS</t>
  </si>
  <si>
    <t>SPAREPARTS PLATE # 1101-195969-PPDO</t>
  </si>
  <si>
    <t>SPAREPARTS PLATE # 1101-225229 PGSO</t>
  </si>
  <si>
    <t>SPARE PARTS FOR THE USE OF PLATE #1101-1052165</t>
  </si>
  <si>
    <t>SPARE PARTS FOR THE USE OF PLATE #1101-278376 PAGRO</t>
  </si>
  <si>
    <t>SPAREPARTS PLATE # 110-1052093</t>
  </si>
  <si>
    <t>COMPUTER SPAREPARTS</t>
  </si>
  <si>
    <t>JOB ORDER(REHABILITATION OF 80 FT ANTENNA TOWER WITH SPECIFICATIONS</t>
  </si>
  <si>
    <t>FIBER OPTIC FUSION MACHINE</t>
  </si>
  <si>
    <t>CONSTRUCTION SUPPLY</t>
  </si>
  <si>
    <t>SPAREPARTS (MOTORCYCLE)</t>
  </si>
  <si>
    <t>PGO-SEF</t>
  </si>
  <si>
    <t>SPORTS SUPPLIES</t>
  </si>
  <si>
    <t>FEED INGREDIENTS</t>
  </si>
  <si>
    <t>BAG</t>
  </si>
  <si>
    <t>SPAREPARTS PLATE</t>
  </si>
  <si>
    <t xml:space="preserve">SPAREPARTS </t>
  </si>
  <si>
    <t xml:space="preserve">OIL FILTER (NAVARA) </t>
  </si>
  <si>
    <t>STAND -SIDE PLATE  #1101-417658</t>
  </si>
  <si>
    <t>SPAREPARTS PLATE # 1101-366178</t>
  </si>
  <si>
    <t>PRESS IN &amp; PRESS OUT LOWER ARM BUSHING, LH &amp; RH</t>
  </si>
  <si>
    <t>SPARE PARTS  PLATE # 31101-366171</t>
  </si>
  <si>
    <t xml:space="preserve">SPARE PARTS </t>
  </si>
  <si>
    <t>PAO-ADMIN</t>
  </si>
  <si>
    <t>BRAKE PAD PLATE # 1101-9344969</t>
  </si>
  <si>
    <t>UPS W/ BUILT-IN AVR, 600 VA AND  VOICE RECORDER 2GB BUILT-IN MEMORY AND MEMORY CARD</t>
  </si>
  <si>
    <t>08.08.2023</t>
  </si>
  <si>
    <t>BRAKE PAD (27294) PLATE # 1101-0048092</t>
  </si>
  <si>
    <t>MEALS AND SNACKS WITH ACCOMMODATION B</t>
  </si>
  <si>
    <t>TIRES WITH INNER TUBE</t>
  </si>
  <si>
    <t>JOB ORDER REPAIR OF 1 UNIT LN2 GENERATOR MODEL GN30i + UPM40W</t>
  </si>
  <si>
    <t>MEDICAL SUPPLIES</t>
  </si>
  <si>
    <t>CELLPHONE</t>
  </si>
  <si>
    <t>CAMPING TENT</t>
  </si>
  <si>
    <t>TABLE NAME HOLDER</t>
  </si>
  <si>
    <t>PUBLICATION</t>
  </si>
  <si>
    <t>OTHER SUPPLIE/MATERIALS</t>
  </si>
  <si>
    <t>HEAVY DUTY VACUUM CLEANER,  HEAVY DUTY WASHING MACHINE</t>
  </si>
  <si>
    <t>VETERINARY SUPPLIES</t>
  </si>
  <si>
    <t>FRAME &amp; PLAQUE</t>
  </si>
  <si>
    <t>TRAUMA BACK PACK</t>
  </si>
  <si>
    <t>HEMATOLOGY ANALYZER</t>
  </si>
  <si>
    <t>BRAKE PAD, GEN (N-NAVARA)</t>
  </si>
  <si>
    <t>STABILIZER LINK KIT, REAR FOR N-NVR-YD25(27980)</t>
  </si>
  <si>
    <t>BRAKE PAD FOR THE USE OF PLATE # 1101-361178</t>
  </si>
  <si>
    <t>CORE i5 COMPUTER DESKTOP</t>
  </si>
  <si>
    <t>VETERINARY DRUGS AND BIOLOGICS</t>
  </si>
  <si>
    <t>KEYBOARD ORGAN</t>
  </si>
  <si>
    <t>SUPPLY AND INSTALLATION OF JALOUSIE</t>
  </si>
  <si>
    <t>DECORATION</t>
  </si>
  <si>
    <t>SER VER WITH COMPLTE ACCESSORIES</t>
  </si>
  <si>
    <t>BROCHURE AND MAGAZINE PRINTING</t>
  </si>
  <si>
    <t>UPS, WITH BUILT-IN AVR, 1000VA</t>
  </si>
  <si>
    <t>BLIND CURTAINS 301.06 SQ. FT.</t>
  </si>
  <si>
    <t>4*6 CLEAR GLASS WITH HANALOK FRAME FIXED GLASS WITH SNAP-ON</t>
  </si>
  <si>
    <t>OIL FILTER (MITS. STRADA)</t>
  </si>
  <si>
    <t>ENGINE OIL (MITS. STRADA)</t>
  </si>
  <si>
    <t>FUEL FILTER AND OIL FILTER</t>
  </si>
  <si>
    <t>ENGINE OIL</t>
  </si>
  <si>
    <t>PVGO</t>
  </si>
  <si>
    <t>LPG GAS REFILL (50 KGS)</t>
  </si>
  <si>
    <t xml:space="preserve"> COMPUTER SET i5 AND SDI  VIDEO SWITCHER</t>
  </si>
  <si>
    <t>LIGHTNING PROTECTION SYSTEM</t>
  </si>
  <si>
    <t>RADIO STATION EQUIPMENT</t>
  </si>
  <si>
    <t>PRIZES</t>
  </si>
  <si>
    <t>FURNITURES &amp; FIXTURES</t>
  </si>
  <si>
    <t>BRAKE PAD, FOR MITS STRADA</t>
  </si>
  <si>
    <t>SHOCK ABSORBER, REAR FOR ISUZU DMAX</t>
  </si>
  <si>
    <t>23-4998</t>
  </si>
  <si>
    <t>CHRISTMAS DECORATION</t>
  </si>
  <si>
    <t>23-4090</t>
  </si>
  <si>
    <t>23-4093</t>
  </si>
  <si>
    <t>23-4089</t>
  </si>
  <si>
    <t>23-4088</t>
  </si>
  <si>
    <t>23-4095</t>
  </si>
  <si>
    <t>23-4099</t>
  </si>
  <si>
    <t>23-C0723</t>
  </si>
  <si>
    <t>23-4615</t>
  </si>
  <si>
    <t>COA</t>
  </si>
  <si>
    <t>23-4596</t>
  </si>
  <si>
    <t>23-4597</t>
  </si>
  <si>
    <t>23-4598</t>
  </si>
  <si>
    <t>23-4594</t>
  </si>
  <si>
    <t>23-C0772</t>
  </si>
  <si>
    <t>23-4504</t>
  </si>
  <si>
    <t>23-4230</t>
  </si>
  <si>
    <t>23-4476</t>
  </si>
  <si>
    <t>23-4683</t>
  </si>
  <si>
    <t>23-3623</t>
  </si>
  <si>
    <t>JOB ORDER:TRANSPARENCY BOARD</t>
  </si>
  <si>
    <t>23-1430</t>
  </si>
  <si>
    <t>GLOBAL POSITIONING SYSTEM</t>
  </si>
  <si>
    <t>23-4515</t>
  </si>
  <si>
    <t>23-4682</t>
  </si>
  <si>
    <t>23-3717</t>
  </si>
  <si>
    <t>EQUIPMENT LOGBOOK</t>
  </si>
  <si>
    <t>TARPAULIN</t>
  </si>
  <si>
    <t xml:space="preserve">MEALS AND SNACKS WITH ACCOMMODATION </t>
  </si>
  <si>
    <t>LED SOLAR STREET LIGHT</t>
  </si>
  <si>
    <t>MEALS AND SNACKS WITH ACCOMMODATION</t>
  </si>
  <si>
    <t>CROCODILE JACK</t>
  </si>
  <si>
    <t>TRANSMISSION JACK HYDRAULIC</t>
  </si>
  <si>
    <t>BINDING MACHINE</t>
  </si>
  <si>
    <t>GLASSES</t>
  </si>
  <si>
    <t>T-SHIRT W/ PRINTING</t>
  </si>
  <si>
    <t>STICKER</t>
  </si>
  <si>
    <t>MEDALS/PLAQUES/TROPHY</t>
  </si>
  <si>
    <t>SPAPREPARTS</t>
  </si>
  <si>
    <t>RICE</t>
  </si>
  <si>
    <t>CAPITAL OUTLAY/OTHER MACHINERIES &amp; EQUIPMENT</t>
  </si>
  <si>
    <t>23-4938</t>
  </si>
  <si>
    <t>GRASS CUTTER</t>
  </si>
  <si>
    <t>ALCOHOL</t>
  </si>
  <si>
    <t>EXTENSION WIRE</t>
  </si>
  <si>
    <t>VOICE RECORDER</t>
  </si>
  <si>
    <t>UPS</t>
  </si>
  <si>
    <t>ON BOARD DIAGNOSTIC TOOLS,  UNIVERSAL</t>
  </si>
  <si>
    <t>CRIMPING MACHINE</t>
  </si>
  <si>
    <t>COMPUTER SET</t>
  </si>
  <si>
    <t>PLAQUES</t>
  </si>
  <si>
    <t>STEEL CASEMENT WINDOW</t>
  </si>
  <si>
    <t>JALOUSIE WINDOW</t>
  </si>
  <si>
    <t>WALL PARTITION</t>
  </si>
  <si>
    <t>FOOD CATERING SERVICES</t>
  </si>
  <si>
    <t>BROOM STICK</t>
  </si>
  <si>
    <t>FLASHLIGHT</t>
  </si>
  <si>
    <t>FIRE EXTINGUISHER</t>
  </si>
  <si>
    <t>MINERAL WATER</t>
  </si>
  <si>
    <t>PROJECTOR</t>
  </si>
  <si>
    <t>LIQUID NITROGEN</t>
  </si>
  <si>
    <t>AIRCON</t>
  </si>
  <si>
    <t>23-C0820</t>
  </si>
  <si>
    <t>SEEDLINGS</t>
  </si>
  <si>
    <t>23-5126</t>
  </si>
  <si>
    <t>COMPUTER SYSTEM UNIT (AS PER SPECIFICATION)</t>
  </si>
  <si>
    <t>23-C0752</t>
  </si>
  <si>
    <t>23-C0883</t>
  </si>
  <si>
    <t>COMPUTER EQUIPMENT AND DEVICES</t>
  </si>
  <si>
    <t>23-5254</t>
  </si>
  <si>
    <t>23-C0889</t>
  </si>
  <si>
    <t>23-5411</t>
  </si>
  <si>
    <t>23-5380</t>
  </si>
  <si>
    <t>23-4348</t>
  </si>
  <si>
    <t>DDOPH-PANTUKAN</t>
  </si>
  <si>
    <t>23-4350</t>
  </si>
  <si>
    <t>23-4349</t>
  </si>
  <si>
    <t>23-5352</t>
  </si>
  <si>
    <t>23-C0793</t>
  </si>
  <si>
    <t>DRUG AND MEDICINE</t>
  </si>
  <si>
    <t>23-5025</t>
  </si>
  <si>
    <t>23-C0844</t>
  </si>
  <si>
    <t>23-5154</t>
  </si>
  <si>
    <t>23-C0860</t>
  </si>
  <si>
    <t>23-5015</t>
  </si>
  <si>
    <t>23-2736</t>
  </si>
  <si>
    <t>23-4163</t>
  </si>
  <si>
    <t>23-C0854</t>
  </si>
  <si>
    <t>23- C0833</t>
  </si>
  <si>
    <t>RAINCOAT</t>
  </si>
  <si>
    <t>23-C0814</t>
  </si>
  <si>
    <t>23-4578</t>
  </si>
  <si>
    <t>23-4895</t>
  </si>
  <si>
    <t>23-4579</t>
  </si>
  <si>
    <t>23-C0670</t>
  </si>
  <si>
    <t>23-3814</t>
  </si>
  <si>
    <t>TWO SEATER STUDENT TABLE AND CHAIR</t>
  </si>
  <si>
    <t>23-4347</t>
  </si>
  <si>
    <t>MOBILE  SHOWER AND RESTROOM</t>
  </si>
  <si>
    <t>23-4422</t>
  </si>
  <si>
    <t>WATER MOBILE PURIFICATION UNIT, LMS</t>
  </si>
  <si>
    <t>23-4050</t>
  </si>
  <si>
    <t>MACHINERIES AND EQUIPMENT</t>
  </si>
  <si>
    <t>23-3932</t>
  </si>
  <si>
    <t>DELIVERY WELDING MACHINE</t>
  </si>
  <si>
    <t>23-4751</t>
  </si>
  <si>
    <t>SOLAR SET WITH SOLAR FLOODLIGHT AND BILLBOARD</t>
  </si>
  <si>
    <t>23-4752</t>
  </si>
  <si>
    <t>23-4753</t>
  </si>
  <si>
    <t>23-4754</t>
  </si>
  <si>
    <t>23-4755</t>
  </si>
  <si>
    <t>23-4517</t>
  </si>
  <si>
    <t>23-C0849</t>
  </si>
  <si>
    <t>23-5313</t>
  </si>
  <si>
    <t>SPAREPARTS (LIGHT VEHICLE)</t>
  </si>
  <si>
    <t>23-5314</t>
  </si>
  <si>
    <t>23-C0811</t>
  </si>
  <si>
    <t>LPG GAS REFILL</t>
  </si>
  <si>
    <t>23-4342</t>
  </si>
  <si>
    <t>ACCOUNTABLE FORMS</t>
  </si>
  <si>
    <t>23-4142</t>
  </si>
  <si>
    <t>23-4744</t>
  </si>
  <si>
    <t>COMPUTER SUPPLIES/SPAREPARTS</t>
  </si>
  <si>
    <t>23-C0792</t>
  </si>
  <si>
    <t>23-5088</t>
  </si>
  <si>
    <t>23-4741</t>
  </si>
  <si>
    <t>SPAREPARTS (LIGHT VEHICLES)</t>
  </si>
  <si>
    <t>23-5013</t>
  </si>
  <si>
    <t>FUEL, OIL, AND LUBRICANTS</t>
  </si>
  <si>
    <t>23-5095</t>
  </si>
  <si>
    <t>23-C0780</t>
  </si>
  <si>
    <t>23-3848</t>
  </si>
  <si>
    <t>PRINTER</t>
  </si>
  <si>
    <t>23-5012</t>
  </si>
  <si>
    <t>23-4855</t>
  </si>
  <si>
    <t>23-5513</t>
  </si>
  <si>
    <t>ASSORTED DECORATIONS</t>
  </si>
  <si>
    <t>23-3457</t>
  </si>
  <si>
    <t>WATER SEPARATOR</t>
  </si>
  <si>
    <t>23-C0842</t>
  </si>
  <si>
    <t>23-C0892</t>
  </si>
  <si>
    <t>DUPLICATING PARTS</t>
  </si>
  <si>
    <t>23-C0914</t>
  </si>
  <si>
    <t>MEDICAL OXYGEN REFILL</t>
  </si>
  <si>
    <t>23-C0837</t>
  </si>
  <si>
    <t>23-4045</t>
  </si>
  <si>
    <t>INTERNET SUBSCRIPTION</t>
  </si>
  <si>
    <t>23-4712</t>
  </si>
  <si>
    <t>ACETYLENE &amp; OXYGEN REFILL</t>
  </si>
  <si>
    <t>23-C0695</t>
  </si>
  <si>
    <t>ELECTROLYTES ANALYZER</t>
  </si>
  <si>
    <t>23-C0868</t>
  </si>
  <si>
    <t>DRUGS AND MEDICINES</t>
  </si>
  <si>
    <t>23-C0866</t>
  </si>
  <si>
    <t>23-5427</t>
  </si>
  <si>
    <t>23-5431</t>
  </si>
  <si>
    <t>23-5425</t>
  </si>
  <si>
    <t>23-C0908</t>
  </si>
  <si>
    <t>23-5426</t>
  </si>
  <si>
    <t>JOB OUT: AIRCON REPAIR</t>
  </si>
  <si>
    <t>23-5407</t>
  </si>
  <si>
    <t>23-4588</t>
  </si>
  <si>
    <t>RAIN  WATER COLLECTION STAINLESS</t>
  </si>
  <si>
    <t>23-C0809</t>
  </si>
  <si>
    <t>23-4666</t>
  </si>
  <si>
    <t>ELECTRIC KILOWATT HOUR METER</t>
  </si>
  <si>
    <t>23-5090</t>
  </si>
  <si>
    <t>23-C0832</t>
  </si>
  <si>
    <t>23-4891</t>
  </si>
  <si>
    <t>23-5005</t>
  </si>
  <si>
    <t>23-C0876</t>
  </si>
  <si>
    <t>23-C0671</t>
  </si>
  <si>
    <t>23-4641</t>
  </si>
  <si>
    <t>23-C0757</t>
  </si>
  <si>
    <t>COPPER TUBE</t>
  </si>
  <si>
    <t>23-5161</t>
  </si>
  <si>
    <t>23-C0826</t>
  </si>
  <si>
    <t>23-4798</t>
  </si>
  <si>
    <t>JANITORIAL SUPPLIES/HOUSEKEEPING</t>
  </si>
  <si>
    <t>23-4623</t>
  </si>
  <si>
    <t>SPAREPARTS (AIRCONDITION)</t>
  </si>
  <si>
    <t>PEO-GA</t>
  </si>
  <si>
    <t>23-C0875</t>
  </si>
  <si>
    <t>TOKEN</t>
  </si>
  <si>
    <t>23-4160</t>
  </si>
  <si>
    <t>23-5227</t>
  </si>
  <si>
    <t>23-5057</t>
  </si>
  <si>
    <t>23-5501</t>
  </si>
  <si>
    <t>23-C0768</t>
  </si>
  <si>
    <t>23-C0888</t>
  </si>
  <si>
    <t>23-5004</t>
  </si>
  <si>
    <t>23-5007</t>
  </si>
  <si>
    <t>23-5092</t>
  </si>
  <si>
    <t>23-5096</t>
  </si>
  <si>
    <t>23-C0824</t>
  </si>
  <si>
    <t>23-4680</t>
  </si>
  <si>
    <t>23-C0899</t>
  </si>
  <si>
    <t>SOLAR LIGHT</t>
  </si>
  <si>
    <t>23-5263</t>
  </si>
  <si>
    <t>23-C0924</t>
  </si>
  <si>
    <t>23-C0890</t>
  </si>
  <si>
    <t>23-C0898</t>
  </si>
  <si>
    <t>23-C0884</t>
  </si>
  <si>
    <t>23-C0815</t>
  </si>
  <si>
    <t>23-5242</t>
  </si>
  <si>
    <t>23-5241</t>
  </si>
  <si>
    <t>EMERGENCY LIGHT</t>
  </si>
  <si>
    <t>23-4162</t>
  </si>
  <si>
    <t>FREEZER</t>
  </si>
  <si>
    <t>23-5146</t>
  </si>
  <si>
    <t>FLUORESCENT TUBE</t>
  </si>
  <si>
    <t>23-4992</t>
  </si>
  <si>
    <t>MEMORY CARD</t>
  </si>
  <si>
    <t>23-C0783</t>
  </si>
  <si>
    <t>23-C0817</t>
  </si>
  <si>
    <t>LPG</t>
  </si>
  <si>
    <t>23-C0835</t>
  </si>
  <si>
    <t>WHISTLE</t>
  </si>
  <si>
    <t>23-C0920</t>
  </si>
  <si>
    <t>23-5011</t>
  </si>
  <si>
    <t>23-5500</t>
  </si>
  <si>
    <t>23-5499</t>
  </si>
  <si>
    <t>INK</t>
  </si>
  <si>
    <t>23-C0900</t>
  </si>
  <si>
    <t>23-4580</t>
  </si>
  <si>
    <t>23-5191</t>
  </si>
  <si>
    <t>23-C0765</t>
  </si>
  <si>
    <t>23-5143</t>
  </si>
  <si>
    <t>23-5058</t>
  </si>
  <si>
    <t>DOGFOOD</t>
  </si>
  <si>
    <t>23-5086</t>
  </si>
  <si>
    <t>23-5003</t>
  </si>
  <si>
    <t>23-5155</t>
  </si>
  <si>
    <t>23-5246</t>
  </si>
  <si>
    <t>23-4797</t>
  </si>
  <si>
    <t>23-C0843</t>
  </si>
  <si>
    <t>23-5081</t>
  </si>
  <si>
    <t>23-C0654</t>
  </si>
  <si>
    <t>GARDEN SUPPLIES</t>
  </si>
  <si>
    <t>23-C0873</t>
  </si>
  <si>
    <t>23-4971</t>
  </si>
  <si>
    <t>MAGAZINE &amp; POSTER</t>
  </si>
  <si>
    <t>23-3458</t>
  </si>
  <si>
    <t>23-4904</t>
  </si>
  <si>
    <t>23-5257</t>
  </si>
  <si>
    <t>MUGS</t>
  </si>
  <si>
    <t>23-C0827</t>
  </si>
  <si>
    <t>23-C0916</t>
  </si>
  <si>
    <t>23-5097</t>
  </si>
  <si>
    <t>RICE COOKER</t>
  </si>
  <si>
    <t>23-5098</t>
  </si>
  <si>
    <t>23-5006</t>
  </si>
  <si>
    <t>COFFEE MAKER</t>
  </si>
  <si>
    <t>23-4898</t>
  </si>
  <si>
    <t>RIBBON</t>
  </si>
  <si>
    <t>23-5089</t>
  </si>
  <si>
    <t>INDUSTRIAL FAN</t>
  </si>
  <si>
    <t>23-5223</t>
  </si>
  <si>
    <t xml:space="preserve">POLO SHIRT </t>
  </si>
  <si>
    <t>23-4773</t>
  </si>
  <si>
    <t>23-4266</t>
  </si>
  <si>
    <t>23-5060</t>
  </si>
  <si>
    <t>23-5197</t>
  </si>
  <si>
    <t>SPAREPARTS (HEAVY EQUIPMENT)</t>
  </si>
  <si>
    <t>23-C0760</t>
  </si>
  <si>
    <t>SPARE PARTS (AIRCONDITION)</t>
  </si>
  <si>
    <t>23-5292</t>
  </si>
  <si>
    <t>INSTALLATION OF CCTV AT PRC</t>
  </si>
  <si>
    <t>PRCSD</t>
  </si>
  <si>
    <t>23-C0872</t>
  </si>
  <si>
    <t>23-C0862</t>
  </si>
  <si>
    <t>23-3984</t>
  </si>
  <si>
    <t xml:space="preserve">MINI INDOOR DATA CENTER </t>
  </si>
  <si>
    <t>23-5564</t>
  </si>
  <si>
    <t>23-5567</t>
  </si>
  <si>
    <t>23-5568</t>
  </si>
  <si>
    <t>23-5600</t>
  </si>
  <si>
    <t>23-5553</t>
  </si>
  <si>
    <t>23-5599</t>
  </si>
  <si>
    <t>23-5551</t>
  </si>
  <si>
    <t>23-5559</t>
  </si>
  <si>
    <t>23-5558</t>
  </si>
  <si>
    <t>23-5552</t>
  </si>
  <si>
    <t>23-5557</t>
  </si>
  <si>
    <t>23-5550</t>
  </si>
  <si>
    <t>23-5549</t>
  </si>
  <si>
    <t>23-5001</t>
  </si>
  <si>
    <t>23-C0804</t>
  </si>
  <si>
    <t>23-4915</t>
  </si>
  <si>
    <t>WHEEL BARROW</t>
  </si>
  <si>
    <t>23-4837</t>
  </si>
  <si>
    <t>23-4993</t>
  </si>
  <si>
    <t>OTHER</t>
  </si>
  <si>
    <t>23-5450</t>
  </si>
  <si>
    <t>23-C0784</t>
  </si>
  <si>
    <t>23-5400</t>
  </si>
  <si>
    <t>23-C0879</t>
  </si>
  <si>
    <t>23-C0921</t>
  </si>
  <si>
    <t>23-C0901</t>
  </si>
  <si>
    <t>23-C0922</t>
  </si>
  <si>
    <t>23-C0923</t>
  </si>
  <si>
    <t>23-5127</t>
  </si>
  <si>
    <t>23-C0877</t>
  </si>
  <si>
    <t>23-C0919</t>
  </si>
  <si>
    <t>23-C0897</t>
  </si>
  <si>
    <t>23-5014</t>
  </si>
  <si>
    <t>23-C0865</t>
  </si>
  <si>
    <t>23-5455</t>
  </si>
  <si>
    <t>23-3904</t>
  </si>
  <si>
    <t>23-C0885</t>
  </si>
  <si>
    <t>23-3812</t>
  </si>
  <si>
    <t>23-C0909</t>
  </si>
  <si>
    <t>NEWBORN SCREENING TEST</t>
  </si>
  <si>
    <t>23-5296</t>
  </si>
  <si>
    <t>23-C0917</t>
  </si>
  <si>
    <t>ELECTROLYTES REAGENT</t>
  </si>
  <si>
    <t>23-3754</t>
  </si>
  <si>
    <t>23-C0861</t>
  </si>
  <si>
    <t>23-C0906</t>
  </si>
  <si>
    <t>ENGR. MICHAEL C. SALARDA
MS. LEONARDA M. LATOR
MS. CARMENCITA VALDEZ
MS. SORAYA P. VERGARA</t>
  </si>
  <si>
    <t xml:space="preserve">23-2715 
 </t>
  </si>
  <si>
    <t xml:space="preserve">23-C0360 
</t>
  </si>
  <si>
    <t xml:space="preserve">23-C0526 
</t>
  </si>
  <si>
    <t xml:space="preserve">23-C0539
</t>
  </si>
  <si>
    <t xml:space="preserve">23-1898
</t>
  </si>
  <si>
    <t xml:space="preserve">23-1467
</t>
  </si>
  <si>
    <t xml:space="preserve">23-1833
</t>
  </si>
  <si>
    <t xml:space="preserve">23-1629
</t>
  </si>
  <si>
    <t xml:space="preserve">23-1630
</t>
  </si>
  <si>
    <t xml:space="preserve">23-2521
</t>
  </si>
  <si>
    <t xml:space="preserve">23-2520
</t>
  </si>
  <si>
    <t xml:space="preserve">23-1989 
</t>
  </si>
  <si>
    <t xml:space="preserve">23-1488
</t>
  </si>
  <si>
    <t xml:space="preserve">23-2207 
</t>
  </si>
  <si>
    <t xml:space="preserve">23-C0500 
</t>
  </si>
  <si>
    <t xml:space="preserve">23-C0579 
</t>
  </si>
  <si>
    <t xml:space="preserve">23-2704
</t>
  </si>
  <si>
    <t xml:space="preserve">23-2716
</t>
  </si>
  <si>
    <t xml:space="preserve">23-2707
</t>
  </si>
  <si>
    <t xml:space="preserve">23-3095
</t>
  </si>
  <si>
    <t xml:space="preserve">23-3207
</t>
  </si>
  <si>
    <t xml:space="preserve">23-3011
</t>
  </si>
  <si>
    <t xml:space="preserve">23-3336
</t>
  </si>
  <si>
    <t xml:space="preserve">23-3393
</t>
  </si>
  <si>
    <t xml:space="preserve">23-3247
</t>
  </si>
  <si>
    <t xml:space="preserve">23-2999
</t>
  </si>
  <si>
    <t xml:space="preserve">23-3206
</t>
  </si>
  <si>
    <t xml:space="preserve">23-3087
</t>
  </si>
  <si>
    <t xml:space="preserve">23-2244
</t>
  </si>
  <si>
    <t xml:space="preserve">23-C0517
</t>
  </si>
  <si>
    <t xml:space="preserve">23-2872
</t>
  </si>
  <si>
    <t xml:space="preserve">23-3094
</t>
  </si>
  <si>
    <t xml:space="preserve">23-C0601
</t>
  </si>
  <si>
    <t xml:space="preserve">23-2702
</t>
  </si>
  <si>
    <t xml:space="preserve">23-2701
</t>
  </si>
  <si>
    <t xml:space="preserve">23-C0597
</t>
  </si>
  <si>
    <t xml:space="preserve">23-1655
</t>
  </si>
  <si>
    <t xml:space="preserve">23-1137
</t>
  </si>
  <si>
    <t xml:space="preserve">23-3079
</t>
  </si>
  <si>
    <t xml:space="preserve">23-C0438
</t>
  </si>
  <si>
    <t xml:space="preserve">23-C0439
</t>
  </si>
  <si>
    <t xml:space="preserve">23-C0528
</t>
  </si>
  <si>
    <t xml:space="preserve">23-2003
</t>
  </si>
  <si>
    <t xml:space="preserve">23-1932
</t>
  </si>
  <si>
    <t xml:space="preserve">23-2002
</t>
  </si>
  <si>
    <t xml:space="preserve">23-1998
</t>
  </si>
  <si>
    <t xml:space="preserve">23-2234
</t>
  </si>
  <si>
    <t xml:space="preserve">23-2245
</t>
  </si>
  <si>
    <t xml:space="preserve">23-C0527
</t>
  </si>
  <si>
    <t xml:space="preserve">23-C0559
</t>
  </si>
  <si>
    <t xml:space="preserve">23-2917
</t>
  </si>
  <si>
    <t xml:space="preserve">23-C0505
</t>
  </si>
  <si>
    <t xml:space="preserve">23-C0575
</t>
  </si>
  <si>
    <t xml:space="preserve">23-C0547
</t>
  </si>
  <si>
    <t xml:space="preserve">23-C0609
</t>
  </si>
  <si>
    <t xml:space="preserve">23-3416
</t>
  </si>
  <si>
    <t xml:space="preserve">23-3340
</t>
  </si>
  <si>
    <t xml:space="preserve">23-3622
</t>
  </si>
  <si>
    <t xml:space="preserve">23-C0616
</t>
  </si>
  <si>
    <t xml:space="preserve">23-C0607
</t>
  </si>
  <si>
    <t xml:space="preserve">23-C0289
</t>
  </si>
  <si>
    <t xml:space="preserve">23-C0563
</t>
  </si>
  <si>
    <t xml:space="preserve">23-2930
</t>
  </si>
  <si>
    <t xml:space="preserve">23-3258
</t>
  </si>
  <si>
    <t xml:space="preserve">23-3100
</t>
  </si>
  <si>
    <t xml:space="preserve">23-2873
</t>
  </si>
  <si>
    <t xml:space="preserve">23-3379
</t>
  </si>
  <si>
    <t xml:space="preserve">23-3294
</t>
  </si>
  <si>
    <t xml:space="preserve">23-3492
</t>
  </si>
  <si>
    <t xml:space="preserve">23-2216
</t>
  </si>
  <si>
    <t xml:space="preserve">23-1509
</t>
  </si>
  <si>
    <t xml:space="preserve">23-2997
</t>
  </si>
  <si>
    <t xml:space="preserve">23-3431
</t>
  </si>
  <si>
    <t xml:space="preserve">23-3332
</t>
  </si>
  <si>
    <t xml:space="preserve">23-3301
</t>
  </si>
  <si>
    <t xml:space="preserve">23-C0572
</t>
  </si>
  <si>
    <t xml:space="preserve">23-C0577
</t>
  </si>
  <si>
    <t xml:space="preserve">23-3044
</t>
  </si>
  <si>
    <t xml:space="preserve">23-C0418
</t>
  </si>
  <si>
    <t xml:space="preserve">23-C0512
</t>
  </si>
  <si>
    <t xml:space="preserve">23-C0587
</t>
  </si>
  <si>
    <t xml:space="preserve">23-C0386
</t>
  </si>
  <si>
    <t xml:space="preserve">23-C0099
</t>
  </si>
  <si>
    <t xml:space="preserve">23-C0485
</t>
  </si>
  <si>
    <t xml:space="preserve">23-C0606
</t>
  </si>
  <si>
    <t xml:space="preserve">23-2949
</t>
  </si>
  <si>
    <t xml:space="preserve">23-2946
</t>
  </si>
  <si>
    <t xml:space="preserve">23-2928
</t>
  </si>
  <si>
    <t xml:space="preserve">23-2945
</t>
  </si>
  <si>
    <t xml:space="preserve">23-3049
</t>
  </si>
  <si>
    <t xml:space="preserve">23-3104
</t>
  </si>
  <si>
    <t xml:space="preserve">23-C0578
</t>
  </si>
  <si>
    <t xml:space="preserve">23-3441
</t>
  </si>
  <si>
    <t xml:space="preserve">23-3213
</t>
  </si>
  <si>
    <t xml:space="preserve">23-3506
</t>
  </si>
  <si>
    <t xml:space="preserve">23-2250
</t>
  </si>
  <si>
    <t xml:space="preserve">23-3411
</t>
  </si>
  <si>
    <t xml:space="preserve">23-2944
</t>
  </si>
  <si>
    <t xml:space="preserve">23-3512
</t>
  </si>
  <si>
    <t xml:space="preserve">23-3719
</t>
  </si>
  <si>
    <t xml:space="preserve">23-3655
</t>
  </si>
  <si>
    <t xml:space="preserve">23-3212
</t>
  </si>
  <si>
    <t xml:space="preserve">23-C0618
</t>
  </si>
  <si>
    <t xml:space="preserve">23-3214
</t>
  </si>
  <si>
    <t xml:space="preserve">23-C0595
</t>
  </si>
  <si>
    <t xml:space="preserve">23-C0628
</t>
  </si>
  <si>
    <t xml:space="preserve">23-3175
</t>
  </si>
  <si>
    <t xml:space="preserve">23-C0614
</t>
  </si>
  <si>
    <t xml:space="preserve">23-2848
</t>
  </si>
  <si>
    <t xml:space="preserve">23-3499
</t>
  </si>
  <si>
    <t xml:space="preserve">23-3346
</t>
  </si>
  <si>
    <t xml:space="preserve">23-C0358
</t>
  </si>
  <si>
    <t xml:space="preserve">23-2414
</t>
  </si>
  <si>
    <t xml:space="preserve">23-3271
</t>
  </si>
  <si>
    <t xml:space="preserve">23-3259
</t>
  </si>
  <si>
    <t xml:space="preserve">23-3001
</t>
  </si>
  <si>
    <t xml:space="preserve">23-3454
</t>
  </si>
  <si>
    <t xml:space="preserve">23-C0412
</t>
  </si>
  <si>
    <t xml:space="preserve">23-3787
</t>
  </si>
  <si>
    <t xml:space="preserve">23-2811                   </t>
  </si>
  <si>
    <t xml:space="preserve">23-3171                       </t>
  </si>
  <si>
    <t xml:space="preserve">23-C0590
</t>
  </si>
  <si>
    <t xml:space="preserve">23-3385
</t>
  </si>
  <si>
    <t xml:space="preserve">23-3273
</t>
  </si>
  <si>
    <t xml:space="preserve">23-3255
</t>
  </si>
  <si>
    <t xml:space="preserve">23-3826
</t>
  </si>
  <si>
    <t xml:space="preserve">23-3832
</t>
  </si>
  <si>
    <t xml:space="preserve">23-3828
</t>
  </si>
  <si>
    <t xml:space="preserve">23-3827
</t>
  </si>
  <si>
    <t xml:space="preserve">23-3846
</t>
  </si>
  <si>
    <t xml:space="preserve">23-3895
</t>
  </si>
  <si>
    <t xml:space="preserve">23-3901
</t>
  </si>
  <si>
    <t xml:space="preserve">23-3885
</t>
  </si>
  <si>
    <t xml:space="preserve">23-C0711
</t>
  </si>
  <si>
    <t xml:space="preserve">23-3866                            </t>
  </si>
  <si>
    <t xml:space="preserve">23-4015
</t>
  </si>
  <si>
    <t xml:space="preserve">23-C0661
</t>
  </si>
  <si>
    <t xml:space="preserve">23-3910
</t>
  </si>
  <si>
    <t xml:space="preserve">23-3911
</t>
  </si>
  <si>
    <t xml:space="preserve">23-C0562
</t>
  </si>
  <si>
    <t xml:space="preserve">23-C0658
</t>
  </si>
  <si>
    <t xml:space="preserve">23-3964
</t>
  </si>
  <si>
    <t xml:space="preserve">23-3830 
</t>
  </si>
  <si>
    <t xml:space="preserve">23-C0630
</t>
  </si>
  <si>
    <t xml:space="preserve">23-3711
</t>
  </si>
  <si>
    <t xml:space="preserve">23-3338
</t>
  </si>
  <si>
    <t xml:space="preserve">23-2761
</t>
  </si>
  <si>
    <t xml:space="preserve">23-C0557
</t>
  </si>
  <si>
    <t xml:space="preserve">23-C0530
</t>
  </si>
  <si>
    <t xml:space="preserve">23-2428
</t>
  </si>
  <si>
    <t xml:space="preserve">23-1927
</t>
  </si>
  <si>
    <t xml:space="preserve">23-2629
</t>
  </si>
  <si>
    <t xml:space="preserve">23-1928
</t>
  </si>
  <si>
    <t>23-1995</t>
  </si>
  <si>
    <t>CONSTRUCTION OF WATER SYSTEM LEVEL II, SITIO PONGPONG, BRGY. ANDAP, NEW BATAAN</t>
  </si>
  <si>
    <t>UPGRADING OH HOSPITAL BUILDING FACILITIES AT DDOPH-MONTEVISTA</t>
  </si>
  <si>
    <t>UPGRADING OF DAVAO DE ORO PROVINCIAL HOSPITAL-PANTUKAN</t>
  </si>
  <si>
    <t>23-2519</t>
  </si>
  <si>
    <t xml:space="preserve">23-C0613
</t>
  </si>
  <si>
    <t xml:space="preserve">23-3486
</t>
  </si>
  <si>
    <t xml:space="preserve">23-3663 </t>
  </si>
  <si>
    <t>23-3765</t>
  </si>
  <si>
    <t xml:space="preserve">23-3866 </t>
  </si>
  <si>
    <t>23-3662</t>
  </si>
  <si>
    <t>23-3489</t>
  </si>
  <si>
    <t xml:space="preserve">23-3861 </t>
  </si>
  <si>
    <t xml:space="preserve">23-4006
</t>
  </si>
  <si>
    <t xml:space="preserve">23-5316
</t>
  </si>
  <si>
    <t xml:space="preserve">23-4659
</t>
  </si>
  <si>
    <t xml:space="preserve">23-4660
</t>
  </si>
  <si>
    <t>23-1924</t>
  </si>
  <si>
    <t>23-C0650</t>
  </si>
  <si>
    <t>23-3753</t>
  </si>
  <si>
    <t>23-3056</t>
  </si>
  <si>
    <t>23-3601</t>
  </si>
  <si>
    <t>23-C0662</t>
  </si>
  <si>
    <t>23-2899</t>
  </si>
  <si>
    <t>23-3692</t>
  </si>
  <si>
    <t>23-3510</t>
  </si>
  <si>
    <t>23-3678</t>
  </si>
  <si>
    <t>23-C0615</t>
  </si>
  <si>
    <t>23-3494</t>
  </si>
  <si>
    <t>23-3656</t>
  </si>
  <si>
    <t>23-3384</t>
  </si>
  <si>
    <t>23-3051</t>
  </si>
  <si>
    <t>23-C0644</t>
  </si>
  <si>
    <t>23-C0584</t>
  </si>
  <si>
    <t>23-3418</t>
  </si>
  <si>
    <t>23-C0621</t>
  </si>
  <si>
    <t>23-C0610</t>
  </si>
  <si>
    <t>23-C0573</t>
  </si>
  <si>
    <t>23-3025</t>
  </si>
  <si>
    <t>23-C0598</t>
  </si>
  <si>
    <t>23-2806</t>
  </si>
  <si>
    <t>23-3335</t>
  </si>
  <si>
    <t>23-3680</t>
  </si>
  <si>
    <t>23-3661</t>
  </si>
  <si>
    <t>23-3174</t>
  </si>
  <si>
    <t>23-3189</t>
  </si>
  <si>
    <t>23-3603</t>
  </si>
  <si>
    <t>23-3491</t>
  </si>
  <si>
    <t>23-C0533</t>
  </si>
  <si>
    <t>23-3862</t>
  </si>
  <si>
    <t>23-3646</t>
  </si>
  <si>
    <t>23-3536</t>
  </si>
  <si>
    <t>23-3470</t>
  </si>
  <si>
    <t>23-4012</t>
  </si>
  <si>
    <t>23-2614</t>
  </si>
  <si>
    <t>23-3050</t>
  </si>
  <si>
    <t>23-C0709</t>
  </si>
  <si>
    <t>23-3936</t>
  </si>
  <si>
    <t>23-C0699</t>
  </si>
  <si>
    <t>23-C0719</t>
  </si>
  <si>
    <t>23-3599</t>
  </si>
  <si>
    <t>23-4056</t>
  </si>
  <si>
    <t>23-C0725</t>
  </si>
  <si>
    <t>23-4082</t>
  </si>
  <si>
    <t>23-C0676</t>
  </si>
  <si>
    <t>23-C0682</t>
  </si>
  <si>
    <t>23-4198</t>
  </si>
  <si>
    <t>23-3893</t>
  </si>
  <si>
    <t>23-3920</t>
  </si>
  <si>
    <t>23-4004</t>
  </si>
  <si>
    <t>23-4151</t>
  </si>
  <si>
    <t>23-C0716</t>
  </si>
  <si>
    <t>23-3204</t>
  </si>
  <si>
    <t>23-C0543</t>
  </si>
  <si>
    <t>23-3940</t>
  </si>
  <si>
    <t>23-4047</t>
  </si>
  <si>
    <t>23-C0581</t>
  </si>
  <si>
    <t>23-3804</t>
  </si>
  <si>
    <t>23-C0698</t>
  </si>
  <si>
    <t>23-3987</t>
  </si>
  <si>
    <t>23-4131</t>
  </si>
  <si>
    <t>23-3366</t>
  </si>
  <si>
    <t>23-3477</t>
  </si>
  <si>
    <t>23-C0612</t>
  </si>
  <si>
    <t>23-3783</t>
  </si>
  <si>
    <t>23-3690</t>
  </si>
  <si>
    <t>23-3750</t>
  </si>
  <si>
    <t>23-3305</t>
  </si>
  <si>
    <t>23-C0593</t>
  </si>
  <si>
    <t>23-3805</t>
  </si>
  <si>
    <t>23-3465</t>
  </si>
  <si>
    <t>23-3860</t>
  </si>
  <si>
    <t>23-3918</t>
  </si>
  <si>
    <t>23-4018</t>
  </si>
  <si>
    <t>23-3658</t>
  </si>
  <si>
    <t>23-4120</t>
  </si>
  <si>
    <t>23-3865</t>
  </si>
  <si>
    <t>23-C0555</t>
  </si>
  <si>
    <t>23-3158</t>
  </si>
  <si>
    <t>23-C0712</t>
  </si>
  <si>
    <t>23-3619</t>
  </si>
  <si>
    <t>23-0206</t>
  </si>
  <si>
    <t>23-4071</t>
  </si>
  <si>
    <t>23-3691</t>
  </si>
  <si>
    <t>23-4011</t>
  </si>
  <si>
    <t>23-C0710</t>
  </si>
  <si>
    <t>23-C0728</t>
  </si>
  <si>
    <t>23-C0647</t>
  </si>
  <si>
    <t>23-C0727</t>
  </si>
  <si>
    <t>23-4149</t>
  </si>
  <si>
    <t>23-3751</t>
  </si>
  <si>
    <t>23-C0684</t>
  </si>
  <si>
    <t>23-3511</t>
  </si>
  <si>
    <t>23-2896</t>
  </si>
  <si>
    <t>23-3834</t>
  </si>
  <si>
    <t>23-C0726</t>
  </si>
  <si>
    <t>23-2751</t>
  </si>
  <si>
    <t>23-3682</t>
  </si>
  <si>
    <t>23-3915</t>
  </si>
  <si>
    <t>23-2918</t>
  </si>
  <si>
    <t>23-C0633</t>
  </si>
  <si>
    <t>23-C0542</t>
  </si>
  <si>
    <t>23-3847</t>
  </si>
  <si>
    <t>23-3967</t>
  </si>
  <si>
    <t>23-3952</t>
  </si>
  <si>
    <t>23-4102</t>
  </si>
  <si>
    <t>23-3837</t>
  </si>
  <si>
    <t>23-3156</t>
  </si>
  <si>
    <t>23-4008</t>
  </si>
  <si>
    <t>23-4005</t>
  </si>
  <si>
    <t>23-3446</t>
  </si>
  <si>
    <t>23-3807</t>
  </si>
  <si>
    <t>23-4044</t>
  </si>
  <si>
    <t>23-4060</t>
  </si>
  <si>
    <t>23-4062</t>
  </si>
  <si>
    <t>23-4061</t>
  </si>
  <si>
    <t>23-3999</t>
  </si>
  <si>
    <t>23-4051</t>
  </si>
  <si>
    <t>23-4016</t>
  </si>
  <si>
    <t>23-C0702</t>
  </si>
  <si>
    <t>23-3951</t>
  </si>
  <si>
    <t>23-4177</t>
  </si>
  <si>
    <t>23-C0622</t>
  </si>
  <si>
    <t>23-4000</t>
  </si>
  <si>
    <t>23-3998</t>
  </si>
  <si>
    <t>23-3994</t>
  </si>
  <si>
    <t>23-3942</t>
  </si>
  <si>
    <t>23-3980</t>
  </si>
  <si>
    <t>23-4001</t>
  </si>
  <si>
    <t>23-3043</t>
  </si>
  <si>
    <t>23-4122</t>
  </si>
  <si>
    <t>23-C0645</t>
  </si>
  <si>
    <t>23-C0642</t>
  </si>
  <si>
    <t>23-C0044</t>
  </si>
  <si>
    <t>23-C0554</t>
  </si>
  <si>
    <t>23-C0620</t>
  </si>
  <si>
    <t>23-3452</t>
  </si>
  <si>
    <t>23-3420</t>
  </si>
  <si>
    <t>23-C0574</t>
  </si>
  <si>
    <t>23-3190</t>
  </si>
  <si>
    <t>23-3880</t>
  </si>
  <si>
    <t>23-3699</t>
  </si>
  <si>
    <t>23-3917</t>
  </si>
  <si>
    <t>23-3368</t>
  </si>
  <si>
    <t>23-C0649</t>
  </si>
  <si>
    <t>23-3383</t>
  </si>
  <si>
    <t>23-C0437</t>
  </si>
  <si>
    <t>23-C0637</t>
  </si>
  <si>
    <t>23-3613</t>
  </si>
  <si>
    <t>23-3968</t>
  </si>
  <si>
    <t>23-4017</t>
  </si>
  <si>
    <t>23-3813</t>
  </si>
  <si>
    <t>23-C0586</t>
  </si>
  <si>
    <t>23-4070</t>
  </si>
  <si>
    <t>23-3440</t>
  </si>
  <si>
    <t>23-2923</t>
  </si>
  <si>
    <t>23-C0718</t>
  </si>
  <si>
    <t>23-4039</t>
  </si>
  <si>
    <t>23-2932</t>
  </si>
  <si>
    <t>23-3509</t>
  </si>
  <si>
    <t>23-3405</t>
  </si>
  <si>
    <t>23-C0687</t>
  </si>
  <si>
    <t>23-4006</t>
  </si>
  <si>
    <t>23-4066</t>
  </si>
  <si>
    <t>23-4123</t>
  </si>
  <si>
    <t>23-3693</t>
  </si>
  <si>
    <t>23-3434</t>
  </si>
  <si>
    <t>23-C0629</t>
  </si>
  <si>
    <t>23-C0611</t>
  </si>
  <si>
    <t>23-C0635</t>
  </si>
  <si>
    <t>23-C0643</t>
  </si>
  <si>
    <t>23-C0538</t>
  </si>
  <si>
    <t>23-4003</t>
  </si>
  <si>
    <t>23-C0631</t>
  </si>
  <si>
    <t>23-C0605</t>
  </si>
  <si>
    <t>23-C0599</t>
  </si>
  <si>
    <t>23-4040</t>
  </si>
  <si>
    <t>23-3835</t>
  </si>
  <si>
    <t>23-C0634</t>
  </si>
  <si>
    <t>23-C0636</t>
  </si>
  <si>
    <t>23-4013</t>
  </si>
  <si>
    <t>23-4119</t>
  </si>
  <si>
    <t>23-4212</t>
  </si>
  <si>
    <t>23-4210</t>
  </si>
  <si>
    <t>23-C0667</t>
  </si>
  <si>
    <t>23-4083</t>
  </si>
  <si>
    <t>23-4284</t>
  </si>
  <si>
    <t>23-C0742</t>
  </si>
  <si>
    <t>23-3363</t>
  </si>
  <si>
    <t>23-4215</t>
  </si>
  <si>
    <t>23-4245</t>
  </si>
  <si>
    <t>23-4207</t>
  </si>
  <si>
    <t>23-C0731</t>
  </si>
  <si>
    <t>23-4139</t>
  </si>
  <si>
    <t>23-4134</t>
  </si>
  <si>
    <t>23-4136</t>
  </si>
  <si>
    <t>23-4229</t>
  </si>
  <si>
    <t>23-4140</t>
  </si>
  <si>
    <t>23-4292</t>
  </si>
  <si>
    <t>23-4227</t>
  </si>
  <si>
    <t>23-4243</t>
  </si>
  <si>
    <t>23-4242</t>
  </si>
  <si>
    <t>23-4291</t>
  </si>
  <si>
    <t>23-4246</t>
  </si>
  <si>
    <t>23-4244</t>
  </si>
  <si>
    <t>23-C0690</t>
  </si>
  <si>
    <t>23-C0689</t>
  </si>
  <si>
    <t>23-C0641</t>
  </si>
  <si>
    <t>23-4288</t>
  </si>
  <si>
    <t>23-C0743</t>
  </si>
  <si>
    <t>23-4323</t>
  </si>
  <si>
    <t>23-4287</t>
  </si>
  <si>
    <t>23-4328</t>
  </si>
  <si>
    <t>23-4337</t>
  </si>
  <si>
    <t>23-4118</t>
  </si>
  <si>
    <t>23-4147</t>
  </si>
  <si>
    <t>23-4340</t>
  </si>
  <si>
    <t>23-4201</t>
  </si>
  <si>
    <t>23-4262</t>
  </si>
  <si>
    <t>23-4028</t>
  </si>
  <si>
    <t>23-4258</t>
  </si>
  <si>
    <t>23-4259</t>
  </si>
  <si>
    <t>23-4059</t>
  </si>
  <si>
    <t>23-4078</t>
  </si>
  <si>
    <t>23-4132</t>
  </si>
  <si>
    <t>23-C0733</t>
  </si>
  <si>
    <t>23-C0737</t>
  </si>
  <si>
    <t>23-C0680</t>
  </si>
  <si>
    <t>23-3600</t>
  </si>
  <si>
    <t>23-3849</t>
  </si>
  <si>
    <t>23-3211</t>
  </si>
  <si>
    <t>23-3345</t>
  </si>
  <si>
    <t>23-C0617</t>
  </si>
  <si>
    <t>23-3223</t>
  </si>
  <si>
    <t>23-3872</t>
  </si>
  <si>
    <t>23-3188</t>
  </si>
  <si>
    <t>23-4268</t>
  </si>
  <si>
    <t>23-C0740</t>
  </si>
  <si>
    <t>23-C0717</t>
  </si>
  <si>
    <t>23-4014</t>
  </si>
  <si>
    <t>23-4041</t>
  </si>
  <si>
    <t>23-C0750</t>
  </si>
  <si>
    <t>23-C0648</t>
  </si>
  <si>
    <t>23-C0721</t>
  </si>
  <si>
    <t>23-C0646</t>
  </si>
  <si>
    <t>23-C0656</t>
  </si>
  <si>
    <t>23-C0317</t>
  </si>
  <si>
    <t>23-3517</t>
  </si>
  <si>
    <t>23-4406</t>
  </si>
  <si>
    <t>23-4407</t>
  </si>
  <si>
    <t>23-4409</t>
  </si>
  <si>
    <t>23-4408</t>
  </si>
  <si>
    <t>23-C0694</t>
  </si>
  <si>
    <t>23-4417</t>
  </si>
  <si>
    <t>23-4416</t>
  </si>
  <si>
    <t>23-4415</t>
  </si>
  <si>
    <t>23-4413</t>
  </si>
  <si>
    <t>23-4410</t>
  </si>
  <si>
    <t>23-4483</t>
  </si>
  <si>
    <t>23-C0755</t>
  </si>
  <si>
    <t>23-C0769</t>
  </si>
  <si>
    <t>23-C0739</t>
  </si>
  <si>
    <t>23-C0732</t>
  </si>
  <si>
    <t>23-4200</t>
  </si>
  <si>
    <t>23-4199</t>
  </si>
  <si>
    <t xml:space="preserve">23-2223        </t>
  </si>
  <si>
    <t>23-4300</t>
  </si>
  <si>
    <t>23-C0576</t>
  </si>
  <si>
    <t>23-C0655</t>
  </si>
  <si>
    <t>23-C0552</t>
  </si>
  <si>
    <t>23-3953</t>
  </si>
  <si>
    <t>23-C0747</t>
  </si>
  <si>
    <t>23-C0659</t>
  </si>
  <si>
    <t>23-4319</t>
  </si>
  <si>
    <t>23-4189</t>
  </si>
  <si>
    <t>23-4421</t>
  </si>
  <si>
    <t>23-C0525</t>
  </si>
  <si>
    <t>23-4141</t>
  </si>
  <si>
    <t>23-4765</t>
  </si>
  <si>
    <t>23-C0773</t>
  </si>
  <si>
    <t>23-4748</t>
  </si>
  <si>
    <t>23-4743</t>
  </si>
  <si>
    <t>23-3303</t>
  </si>
  <si>
    <t>23-3302</t>
  </si>
  <si>
    <t>23-4840</t>
  </si>
  <si>
    <t>23-4806</t>
  </si>
  <si>
    <t>23-C0799</t>
  </si>
  <si>
    <t>23-C0796</t>
  </si>
  <si>
    <t>23-4053</t>
  </si>
  <si>
    <t>23-C0782</t>
  </si>
  <si>
    <t>23-3945</t>
  </si>
  <si>
    <t>23-C0734</t>
  </si>
  <si>
    <t>23-C0749</t>
  </si>
  <si>
    <t>23-4049</t>
  </si>
  <si>
    <t>23-C0668</t>
  </si>
  <si>
    <t>23-C0729</t>
  </si>
  <si>
    <t>23-4133</t>
  </si>
  <si>
    <t>23-C0708</t>
  </si>
  <si>
    <t>23-C0691</t>
  </si>
  <si>
    <t>23-4327</t>
  </si>
  <si>
    <t>23-3139</t>
  </si>
  <si>
    <t>23-4768</t>
  </si>
  <si>
    <t>23-4766</t>
  </si>
  <si>
    <t>23-4997</t>
  </si>
  <si>
    <t>23-4946</t>
  </si>
  <si>
    <t>23-4996</t>
  </si>
  <si>
    <t>23-4945</t>
  </si>
  <si>
    <t>23-4999</t>
  </si>
  <si>
    <t>23-5125</t>
  </si>
  <si>
    <t>23-4927</t>
  </si>
  <si>
    <t>23-C0802</t>
  </si>
  <si>
    <t>23-C0896</t>
  </si>
  <si>
    <t>23-C0688</t>
  </si>
  <si>
    <t>23-C0686</t>
  </si>
  <si>
    <t>23-3257</t>
  </si>
  <si>
    <t>23-C0736</t>
  </si>
  <si>
    <t>23-4603</t>
  </si>
  <si>
    <t>23-5051</t>
  </si>
  <si>
    <t>23-3230</t>
  </si>
  <si>
    <t>23-4529</t>
  </si>
  <si>
    <t>23-C0790</t>
  </si>
  <si>
    <t>23-C0777</t>
  </si>
  <si>
    <t>23-C0213</t>
  </si>
  <si>
    <t>23-4440</t>
  </si>
  <si>
    <t>23-4453</t>
  </si>
  <si>
    <t>23-3933</t>
  </si>
  <si>
    <t>23-3925</t>
  </si>
  <si>
    <t>23-4454</t>
  </si>
  <si>
    <t>23-4583</t>
  </si>
  <si>
    <t>23-4512</t>
  </si>
  <si>
    <t>23-C0807</t>
  </si>
  <si>
    <t>23-4581</t>
  </si>
  <si>
    <t>23-C0805</t>
  </si>
  <si>
    <t>23-4745</t>
  </si>
  <si>
    <t>23-C0797</t>
  </si>
  <si>
    <t>23-C0798</t>
  </si>
  <si>
    <t>23-4756</t>
  </si>
  <si>
    <t>23-4781</t>
  </si>
  <si>
    <t>23-5184</t>
  </si>
  <si>
    <t>23-4933</t>
  </si>
  <si>
    <t>23-4584</t>
  </si>
  <si>
    <t>23-C0874</t>
  </si>
  <si>
    <t>23-C0130</t>
  </si>
  <si>
    <t>23-C0706</t>
  </si>
  <si>
    <t>23-3981</t>
  </si>
  <si>
    <t>23-3527</t>
  </si>
  <si>
    <t>23-4278</t>
  </si>
  <si>
    <t>23-4279</t>
  </si>
  <si>
    <t>23-4619</t>
  </si>
  <si>
    <t>23-4757</t>
  </si>
  <si>
    <t>23-4426</t>
  </si>
  <si>
    <t>23-C0812</t>
  </si>
  <si>
    <t>23-C0894</t>
  </si>
  <si>
    <t>23-4630</t>
  </si>
  <si>
    <t>23-4626</t>
  </si>
  <si>
    <t>23-3864</t>
  </si>
  <si>
    <t>23-C0795</t>
  </si>
  <si>
    <t>23-4196</t>
  </si>
  <si>
    <t>23-5009</t>
  </si>
  <si>
    <t>23-5224</t>
  </si>
  <si>
    <t>23-5022</t>
  </si>
  <si>
    <t>23-4774</t>
  </si>
  <si>
    <t>23-5000</t>
  </si>
  <si>
    <t>23-4621</t>
  </si>
  <si>
    <t>23-4103</t>
  </si>
  <si>
    <t>23-4674</t>
  </si>
  <si>
    <t>23-3924</t>
  </si>
  <si>
    <t>23-C0791</t>
  </si>
  <si>
    <t>23-C0763</t>
  </si>
  <si>
    <t>23-3928</t>
  </si>
  <si>
    <t>23-4510</t>
  </si>
  <si>
    <t>23-5382</t>
  </si>
  <si>
    <t>23-4686</t>
  </si>
  <si>
    <t>23-C0907</t>
  </si>
  <si>
    <t>23-5283</t>
  </si>
  <si>
    <t>23-5281</t>
  </si>
  <si>
    <t>23-C0891</t>
  </si>
  <si>
    <t>23-C0853</t>
  </si>
  <si>
    <t>23-C0852</t>
  </si>
  <si>
    <t>23-5384</t>
  </si>
  <si>
    <t>23-4179</t>
  </si>
  <si>
    <t>23-4174</t>
  </si>
  <si>
    <t>23-4121</t>
  </si>
  <si>
    <t>23-4191</t>
  </si>
  <si>
    <t>23-4176</t>
  </si>
  <si>
    <t>23-4175</t>
  </si>
  <si>
    <t>23-4190</t>
  </si>
  <si>
    <t>23-4561</t>
  </si>
  <si>
    <t>23-5306</t>
  </si>
  <si>
    <t>23-5163</t>
  </si>
  <si>
    <t>23-5265</t>
  </si>
  <si>
    <t>23-3772</t>
  </si>
  <si>
    <t>23-4157</t>
  </si>
  <si>
    <t>23-5023</t>
  </si>
  <si>
    <t>23-4678</t>
  </si>
  <si>
    <t>23-4617</t>
  </si>
  <si>
    <t>23-4613</t>
  </si>
  <si>
    <t>23-4662</t>
  </si>
  <si>
    <t>23-5275</t>
  </si>
  <si>
    <t>23-5348</t>
  </si>
  <si>
    <t>23-5343</t>
  </si>
  <si>
    <t>23-5351</t>
  </si>
  <si>
    <t>23-4878</t>
  </si>
  <si>
    <t>23-4981</t>
  </si>
  <si>
    <t>23-4988</t>
  </si>
  <si>
    <t>23-5238</t>
  </si>
  <si>
    <t>23-5239</t>
  </si>
  <si>
    <t>23-5315</t>
  </si>
  <si>
    <t>23-C0902</t>
  </si>
  <si>
    <t>23-5272</t>
  </si>
  <si>
    <t>23-5273</t>
  </si>
  <si>
    <t>23-4985</t>
  </si>
  <si>
    <t>23-5350</t>
  </si>
  <si>
    <t>23-5342</t>
  </si>
  <si>
    <t>23-5344</t>
  </si>
  <si>
    <t>23-5346</t>
  </si>
  <si>
    <t>23-5347</t>
  </si>
  <si>
    <t>23-5274</t>
  </si>
  <si>
    <t>23-5349</t>
  </si>
  <si>
    <t>23-4772</t>
  </si>
  <si>
    <t>23-5225</t>
  </si>
  <si>
    <t>23-C0810</t>
  </si>
  <si>
    <t>23-3758</t>
  </si>
  <si>
    <t>23-4870</t>
  </si>
  <si>
    <t>23-4528</t>
  </si>
  <si>
    <t>23-C0863</t>
  </si>
  <si>
    <t>23-5008</t>
  </si>
  <si>
    <t>23-4902</t>
  </si>
  <si>
    <t>23-4487</t>
  </si>
  <si>
    <t>23-5271</t>
  </si>
  <si>
    <t>23-5354</t>
  </si>
  <si>
    <t>23-3378</t>
  </si>
  <si>
    <t>23-1830</t>
  </si>
  <si>
    <t xml:space="preserve">
23-3376</t>
  </si>
  <si>
    <t>PROVINCE OF DAVAO DE ORO</t>
  </si>
  <si>
    <r>
      <t>Eligibility Check</t>
    </r>
    <r>
      <rPr>
        <b/>
        <sz val="9"/>
        <color theme="0"/>
        <rFont val="Verdana"/>
        <family val="2"/>
      </rPr>
      <t>5</t>
    </r>
  </si>
  <si>
    <r>
      <t>Bid Evaluation</t>
    </r>
    <r>
      <rPr>
        <b/>
        <sz val="9"/>
        <color theme="0"/>
        <rFont val="Verdana"/>
        <family val="2"/>
      </rPr>
      <t>7</t>
    </r>
  </si>
  <si>
    <r>
      <t>Sub/Open of Bids</t>
    </r>
    <r>
      <rPr>
        <b/>
        <sz val="9"/>
        <color theme="0"/>
        <rFont val="Verdana"/>
        <family val="2"/>
      </rPr>
      <t>6</t>
    </r>
  </si>
  <si>
    <r>
      <t>Eligibility Check</t>
    </r>
    <r>
      <rPr>
        <b/>
        <sz val="10"/>
        <color theme="0"/>
        <rFont val="Verdana"/>
        <family val="2"/>
      </rPr>
      <t>5</t>
    </r>
  </si>
  <si>
    <r>
      <t>Sub/ Open of Bids</t>
    </r>
    <r>
      <rPr>
        <b/>
        <sz val="10"/>
        <color theme="0"/>
        <rFont val="Verdana"/>
        <family val="2"/>
      </rPr>
      <t>6</t>
    </r>
  </si>
  <si>
    <r>
      <t>Bid Evaluation</t>
    </r>
    <r>
      <rPr>
        <b/>
        <sz val="10"/>
        <color theme="0"/>
        <rFont val="Verdana"/>
        <family val="2"/>
      </rPr>
      <t>7</t>
    </r>
  </si>
  <si>
    <r>
      <t>Pre-bid Conf</t>
    </r>
    <r>
      <rPr>
        <b/>
        <sz val="9"/>
        <color theme="0"/>
        <rFont val="Verdana"/>
        <family val="2"/>
      </rPr>
      <t>4</t>
    </r>
  </si>
  <si>
    <r>
      <t>Pre-bid Conf</t>
    </r>
    <r>
      <rPr>
        <b/>
        <sz val="10"/>
        <color theme="0"/>
        <rFont val="Verdana"/>
        <family val="2"/>
      </rPr>
      <t>4</t>
    </r>
  </si>
  <si>
    <t>23-C0759</t>
  </si>
  <si>
    <t>CONTRUCTION MATERIALS</t>
  </si>
  <si>
    <t>23-4586</t>
  </si>
  <si>
    <t>COMPLETION OF MULTIPURPOSE BUILDING</t>
  </si>
  <si>
    <t>23-3195</t>
  </si>
  <si>
    <t>IMPROVEMENT OF DAVAO DE ORO PROVINCIAL HOSPITAL, MONTEVISTA</t>
  </si>
  <si>
    <t>COMPLETION OF WATER SUPPLY SYSTEM AT PUROK 20 NURSERY, BARANGAY, NGAN, COMPOSTELA</t>
  </si>
  <si>
    <t>REHABILITATION OF DRAINAGE STRUCTURE AT ALEGRIA SECTION ALONG NABUNTURAN-GABI-COMPOSTELA ROAD</t>
  </si>
  <si>
    <t>PAO-PESD</t>
  </si>
  <si>
    <t>NA</t>
  </si>
  <si>
    <t>23-3391</t>
  </si>
  <si>
    <t xml:space="preserve">23-2700
</t>
  </si>
  <si>
    <t>23-3331</t>
  </si>
  <si>
    <t>23-4117</t>
  </si>
  <si>
    <t>23-C0660</t>
  </si>
  <si>
    <t>23-2146</t>
  </si>
  <si>
    <t>23-C0624</t>
  </si>
  <si>
    <t>MELISSA N. SAMENTAR</t>
  </si>
  <si>
    <t xml:space="preserve">                                                                      Checked and Reviewed by:</t>
  </si>
  <si>
    <t xml:space="preserve">                                                                       JENES B. MIÑOZA, MPA</t>
  </si>
  <si>
    <t xml:space="preserve"> </t>
  </si>
  <si>
    <t xml:space="preserve">                                                                                                      Approved by:</t>
  </si>
  <si>
    <t>Clerk II-BAC Secretariat</t>
  </si>
  <si>
    <t xml:space="preserve">     Head-BAC Secretariat</t>
  </si>
  <si>
    <t xml:space="preserve">                                  ROLANDO S. SIMENE, DVM, MRDM</t>
  </si>
  <si>
    <t xml:space="preserve">  Approved by:</t>
  </si>
  <si>
    <t xml:space="preserve">      Head of the Procuring Entity</t>
  </si>
  <si>
    <t xml:space="preserve"> Procurement Monitoring Report as of December 29, 2023 (JULY-DEC 2023)</t>
  </si>
  <si>
    <t>ON GOING RESTRICTED TO PACCO</t>
  </si>
  <si>
    <t xml:space="preserve">      GOV. DOROTHY P. MONTEJO-GONZAGA</t>
  </si>
  <si>
    <t>PAO-PRCSD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</si>
</sst>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[$-3409]mmmm\ dd\,\ yyyy"/>
    <numFmt numFmtId="166" formatCode="[$-3409]dd\-mmm\-yy;@"/>
    <numFmt numFmtId="167" formatCode="dd\-mm\-yyyy"/>
  </numFmts>
  <fonts count="8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i/>
      <sz val="8"/>
      <color theme="1"/>
      <name val="Calibri"/>
      <family val="2"/>
    </font>
    <font>
      <i/>
      <sz val="11"/>
      <color theme="1"/>
      <name val="Calibri"/>
      <family val="2"/>
    </font>
    <font>
      <b/>
      <u/>
      <sz val="16"/>
      <color theme="1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sz val="22"/>
      <color theme="1"/>
      <name val="Calibri"/>
      <family val="2"/>
    </font>
    <font>
      <sz val="22"/>
      <color theme="0"/>
      <name val="Calibri"/>
      <family val="2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4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</font>
    <font>
      <b/>
      <sz val="48"/>
      <color theme="1"/>
      <name val="Calibri"/>
      <family val="2"/>
    </font>
    <font>
      <sz val="24"/>
      <color theme="1"/>
      <name val="Verdana"/>
      <family val="2"/>
    </font>
    <font>
      <b/>
      <sz val="24"/>
      <color theme="1"/>
      <name val="Verdana"/>
      <family val="2"/>
    </font>
    <font>
      <sz val="24"/>
      <color theme="0"/>
      <name val="Verdan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3"/>
      <name val="Calibri"/>
      <family val="2"/>
    </font>
    <font>
      <sz val="10"/>
      <color theme="1"/>
      <name val="Times New Roman"/>
      <family val="1"/>
    </font>
    <font>
      <sz val="12"/>
      <color theme="1"/>
      <name val="Calibri"/>
      <family val="2"/>
      <scheme val="major"/>
    </font>
    <font>
      <b/>
      <i/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24"/>
      <color theme="1"/>
      <name val="Calibri"/>
      <family val="2"/>
      <scheme val="major"/>
    </font>
    <font>
      <b/>
      <sz val="24"/>
      <color theme="1"/>
      <name val="Calibri"/>
      <family val="2"/>
      <scheme val="major"/>
    </font>
    <font>
      <b/>
      <sz val="14"/>
      <color theme="1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ajor"/>
    </font>
    <font>
      <sz val="22"/>
      <color theme="1"/>
      <name val="Calibri"/>
      <family val="2"/>
      <scheme val="major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name val="Verdana"/>
      <family val="2"/>
    </font>
    <font>
      <b/>
      <sz val="18"/>
      <color theme="1"/>
      <name val="Times New Roman"/>
      <family val="1"/>
    </font>
    <font>
      <sz val="21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7F7F7F"/>
        <bgColor rgb="FF7F7F7F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34998626667073579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 style="thin">
        <color rgb="FF000000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ck">
        <color auto="1"/>
      </right>
      <top style="thin">
        <color rgb="FF000000"/>
      </top>
      <bottom/>
      <diagonal/>
    </border>
    <border>
      <left style="thin">
        <color auto="1"/>
      </left>
      <right style="double">
        <color indexed="64"/>
      </right>
      <top style="double">
        <color auto="1"/>
      </top>
      <bottom style="double">
        <color auto="1"/>
      </bottom>
      <diagonal/>
    </border>
    <border>
      <left style="thick">
        <color rgb="FF000000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thick">
        <color rgb="FF000000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indexed="64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31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74" fillId="0" borderId="6"/>
    <xf numFmtId="43" fontId="74" fillId="0" borderId="6" applyFont="0" applyFill="0" applyBorder="0" applyAlignment="0" applyProtection="0"/>
  </cellStyleXfs>
  <cellXfs count="888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0" fontId="18" fillId="2" borderId="6" xfId="0" applyNumberFormat="1" applyFont="1" applyFill="1" applyBorder="1" applyAlignment="1">
      <alignment vertical="center"/>
    </xf>
    <xf numFmtId="43" fontId="21" fillId="0" borderId="0" xfId="0" applyNumberFormat="1" applyFont="1" applyAlignment="1">
      <alignment vertical="center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7" fillId="6" borderId="13" xfId="0" applyFont="1" applyFill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0" fontId="24" fillId="4" borderId="6" xfId="0" applyNumberFormat="1" applyFont="1" applyFill="1" applyBorder="1" applyAlignment="1">
      <alignment vertical="center"/>
    </xf>
    <xf numFmtId="0" fontId="2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3" fontId="17" fillId="0" borderId="0" xfId="0" applyNumberFormat="1" applyFont="1" applyAlignment="1">
      <alignment horizontal="center" vertical="center" wrapText="1"/>
    </xf>
    <xf numFmtId="0" fontId="18" fillId="4" borderId="6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quotePrefix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/>
    </xf>
    <xf numFmtId="0" fontId="2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0" fontId="24" fillId="0" borderId="0" xfId="0" applyNumberFormat="1" applyFont="1" applyAlignment="1">
      <alignment vertical="center"/>
    </xf>
    <xf numFmtId="2" fontId="7" fillId="2" borderId="28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9" fillId="2" borderId="33" xfId="0" applyFont="1" applyFill="1" applyBorder="1" applyAlignment="1">
      <alignment horizontal="center" vertical="center" wrapText="1"/>
    </xf>
    <xf numFmtId="2" fontId="7" fillId="2" borderId="34" xfId="0" applyNumberFormat="1" applyFont="1" applyFill="1" applyBorder="1" applyAlignment="1">
      <alignment horizontal="center" vertical="center" wrapText="1"/>
    </xf>
    <xf numFmtId="2" fontId="7" fillId="2" borderId="35" xfId="0" applyNumberFormat="1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37" xfId="0" quotePrefix="1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7" xfId="0" quotePrefix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0" fontId="30" fillId="0" borderId="0" xfId="0" applyFont="1"/>
    <xf numFmtId="0" fontId="0" fillId="0" borderId="0" xfId="0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7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 hidden="1"/>
    </xf>
    <xf numFmtId="0" fontId="6" fillId="0" borderId="0" xfId="0" applyFont="1"/>
    <xf numFmtId="0" fontId="7" fillId="0" borderId="6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Protection="1">
      <protection hidden="1"/>
    </xf>
    <xf numFmtId="10" fontId="18" fillId="2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hidden="1"/>
    </xf>
    <xf numFmtId="10" fontId="18" fillId="2" borderId="9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10" fontId="13" fillId="0" borderId="27" xfId="0" applyNumberFormat="1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9" fontId="17" fillId="0" borderId="43" xfId="0" applyNumberFormat="1" applyFont="1" applyBorder="1" applyAlignment="1">
      <alignment horizontal="center" vertical="center" wrapText="1"/>
    </xf>
    <xf numFmtId="43" fontId="17" fillId="2" borderId="43" xfId="0" applyNumberFormat="1" applyFont="1" applyFill="1" applyBorder="1" applyAlignment="1">
      <alignment horizontal="center" vertical="center" wrapText="1"/>
    </xf>
    <xf numFmtId="9" fontId="17" fillId="0" borderId="44" xfId="0" applyNumberFormat="1" applyFont="1" applyBorder="1" applyAlignment="1">
      <alignment horizont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 hidden="1"/>
    </xf>
    <xf numFmtId="9" fontId="0" fillId="0" borderId="41" xfId="1" applyFont="1" applyBorder="1" applyAlignment="1">
      <alignment horizontal="center" vertical="center"/>
    </xf>
    <xf numFmtId="9" fontId="9" fillId="0" borderId="43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3" borderId="44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0" fillId="3" borderId="45" xfId="0" applyFill="1" applyBorder="1"/>
    <xf numFmtId="0" fontId="0" fillId="3" borderId="27" xfId="0" applyFill="1" applyBorder="1"/>
    <xf numFmtId="2" fontId="17" fillId="6" borderId="37" xfId="0" quotePrefix="1" applyNumberFormat="1" applyFont="1" applyFill="1" applyBorder="1" applyAlignment="1">
      <alignment horizontal="center" vertical="center" wrapText="1"/>
    </xf>
    <xf numFmtId="2" fontId="17" fillId="2" borderId="43" xfId="0" applyNumberFormat="1" applyFont="1" applyFill="1" applyBorder="1" applyAlignment="1">
      <alignment horizontal="center" vertical="center" wrapText="1"/>
    </xf>
    <xf numFmtId="0" fontId="30" fillId="3" borderId="41" xfId="0" applyFont="1" applyFill="1" applyBorder="1"/>
    <xf numFmtId="0" fontId="30" fillId="3" borderId="45" xfId="0" applyFont="1" applyFill="1" applyBorder="1" applyAlignment="1">
      <alignment horizontal="center"/>
    </xf>
    <xf numFmtId="0" fontId="17" fillId="3" borderId="4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vertical="center"/>
    </xf>
    <xf numFmtId="15" fontId="36" fillId="0" borderId="0" xfId="0" applyNumberFormat="1" applyFont="1" applyProtection="1">
      <protection locked="0"/>
    </xf>
    <xf numFmtId="0" fontId="37" fillId="0" borderId="15" xfId="0" applyFont="1" applyBorder="1" applyAlignment="1" applyProtection="1">
      <alignment horizontal="center" vertical="center" wrapText="1"/>
      <protection hidden="1"/>
    </xf>
    <xf numFmtId="0" fontId="37" fillId="0" borderId="17" xfId="0" applyFont="1" applyBorder="1" applyAlignment="1" applyProtection="1">
      <alignment horizontal="center" vertical="center" wrapText="1"/>
      <protection hidden="1"/>
    </xf>
    <xf numFmtId="0" fontId="37" fillId="0" borderId="18" xfId="0" applyFont="1" applyBorder="1" applyAlignment="1" applyProtection="1">
      <alignment horizontal="center" vertical="center" wrapText="1"/>
      <protection hidden="1"/>
    </xf>
    <xf numFmtId="0" fontId="37" fillId="0" borderId="19" xfId="0" applyFont="1" applyBorder="1" applyAlignment="1" applyProtection="1">
      <alignment horizontal="center" vertical="center" wrapText="1"/>
      <protection hidden="1"/>
    </xf>
    <xf numFmtId="0" fontId="39" fillId="0" borderId="0" xfId="0" applyFont="1"/>
    <xf numFmtId="0" fontId="37" fillId="0" borderId="5" xfId="0" applyFont="1" applyBorder="1" applyAlignment="1" applyProtection="1">
      <alignment horizontal="center" vertical="center" wrapText="1"/>
      <protection hidden="1"/>
    </xf>
    <xf numFmtId="0" fontId="37" fillId="0" borderId="25" xfId="0" applyFont="1" applyBorder="1" applyAlignment="1" applyProtection="1">
      <alignment horizontal="center" vertical="center" wrapText="1"/>
      <protection hidden="1"/>
    </xf>
    <xf numFmtId="0" fontId="37" fillId="0" borderId="6" xfId="0" applyFont="1" applyBorder="1" applyAlignment="1" applyProtection="1">
      <alignment horizontal="center" vertical="center" wrapText="1"/>
      <protection hidden="1"/>
    </xf>
    <xf numFmtId="0" fontId="37" fillId="0" borderId="16" xfId="0" applyFont="1" applyBorder="1" applyAlignment="1" applyProtection="1">
      <alignment horizontal="center" vertical="center" wrapText="1"/>
      <protection hidden="1"/>
    </xf>
    <xf numFmtId="0" fontId="29" fillId="0" borderId="0" xfId="0" applyFont="1" applyProtection="1">
      <protection locked="0"/>
    </xf>
    <xf numFmtId="43" fontId="30" fillId="3" borderId="45" xfId="0" applyNumberFormat="1" applyFont="1" applyFill="1" applyBorder="1" applyProtection="1">
      <protection hidden="1"/>
    </xf>
    <xf numFmtId="0" fontId="8" fillId="0" borderId="6" xfId="0" applyFont="1" applyBorder="1"/>
    <xf numFmtId="0" fontId="9" fillId="0" borderId="0" xfId="0" applyFont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17" fillId="0" borderId="53" xfId="0" applyFont="1" applyBorder="1" applyAlignment="1">
      <alignment horizontal="centerContinuous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8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vertical="center" wrapText="1"/>
    </xf>
    <xf numFmtId="0" fontId="9" fillId="2" borderId="57" xfId="0" applyFont="1" applyFill="1" applyBorder="1" applyAlignment="1">
      <alignment horizontal="center" vertical="center" wrapText="1"/>
    </xf>
    <xf numFmtId="2" fontId="7" fillId="2" borderId="36" xfId="0" applyNumberFormat="1" applyFont="1" applyFill="1" applyBorder="1" applyAlignment="1">
      <alignment horizontal="center" vertical="center" wrapText="1"/>
    </xf>
    <xf numFmtId="2" fontId="7" fillId="2" borderId="5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6" xfId="0" applyBorder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30" fillId="0" borderId="6" xfId="0" applyFont="1" applyBorder="1"/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8" fillId="0" borderId="47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/>
    </xf>
    <xf numFmtId="0" fontId="9" fillId="2" borderId="62" xfId="0" applyFont="1" applyFill="1" applyBorder="1" applyAlignment="1">
      <alignment horizontal="center" vertical="center" wrapText="1"/>
    </xf>
    <xf numFmtId="2" fontId="7" fillId="2" borderId="62" xfId="0" applyNumberFormat="1" applyFont="1" applyFill="1" applyBorder="1" applyAlignment="1">
      <alignment horizontal="center" vertical="center" wrapText="1"/>
    </xf>
    <xf numFmtId="0" fontId="17" fillId="0" borderId="63" xfId="0" applyFont="1" applyBorder="1" applyAlignment="1">
      <alignment horizontal="centerContinuous" vertical="center" wrapText="1"/>
    </xf>
    <xf numFmtId="0" fontId="0" fillId="0" borderId="64" xfId="0" applyBorder="1" applyAlignment="1">
      <alignment horizontal="centerContinuous"/>
    </xf>
    <xf numFmtId="0" fontId="7" fillId="0" borderId="65" xfId="0" applyFont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/>
    </xf>
    <xf numFmtId="2" fontId="7" fillId="2" borderId="66" xfId="0" applyNumberFormat="1" applyFont="1" applyFill="1" applyBorder="1" applyAlignment="1">
      <alignment horizontal="center" vertical="center" wrapText="1"/>
    </xf>
    <xf numFmtId="0" fontId="7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2" fontId="7" fillId="2" borderId="6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70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2" fontId="7" fillId="2" borderId="72" xfId="0" applyNumberFormat="1" applyFont="1" applyFill="1" applyBorder="1" applyAlignment="1">
      <alignment horizontal="center" vertical="center" wrapText="1"/>
    </xf>
    <xf numFmtId="2" fontId="7" fillId="2" borderId="74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center" vertical="center" wrapText="1"/>
    </xf>
    <xf numFmtId="2" fontId="7" fillId="2" borderId="75" xfId="0" applyNumberFormat="1" applyFont="1" applyFill="1" applyBorder="1" applyAlignment="1">
      <alignment horizontal="center" vertical="center" wrapText="1"/>
    </xf>
    <xf numFmtId="0" fontId="42" fillId="0" borderId="6" xfId="0" applyFont="1" applyBorder="1" applyAlignment="1" applyProtection="1">
      <alignment horizontal="center" vertical="center"/>
      <protection hidden="1"/>
    </xf>
    <xf numFmtId="0" fontId="42" fillId="0" borderId="76" xfId="0" applyFont="1" applyBorder="1" applyAlignment="1" applyProtection="1">
      <alignment horizontal="right" vertical="center"/>
      <protection hidden="1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9" fillId="0" borderId="14" xfId="0" applyFont="1" applyBorder="1" applyAlignment="1">
      <alignment horizontal="center" vertical="center" wrapText="1"/>
    </xf>
    <xf numFmtId="164" fontId="7" fillId="0" borderId="0" xfId="2" applyFont="1" applyAlignment="1">
      <alignment vertical="center"/>
    </xf>
    <xf numFmtId="0" fontId="45" fillId="0" borderId="0" xfId="0" applyFont="1" applyAlignment="1">
      <alignment horizontal="left" vertical="center"/>
    </xf>
    <xf numFmtId="9" fontId="7" fillId="0" borderId="0" xfId="1" applyFont="1" applyAlignment="1">
      <alignment horizontal="center" vertical="center"/>
    </xf>
    <xf numFmtId="9" fontId="7" fillId="0" borderId="0" xfId="1" applyFont="1" applyAlignment="1">
      <alignment vertical="center"/>
    </xf>
    <xf numFmtId="0" fontId="9" fillId="12" borderId="0" xfId="0" applyFont="1" applyFill="1" applyAlignment="1">
      <alignment horizontal="left" vertical="center"/>
    </xf>
    <xf numFmtId="0" fontId="9" fillId="12" borderId="8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164" fontId="9" fillId="12" borderId="0" xfId="0" applyNumberFormat="1" applyFont="1" applyFill="1" applyAlignment="1">
      <alignment vertical="center"/>
    </xf>
    <xf numFmtId="9" fontId="7" fillId="0" borderId="0" xfId="0" applyNumberFormat="1" applyFont="1" applyAlignment="1">
      <alignment horizontal="center" vertical="center" wrapText="1"/>
    </xf>
    <xf numFmtId="9" fontId="30" fillId="12" borderId="0" xfId="0" applyNumberFormat="1" applyFont="1" applyFill="1"/>
    <xf numFmtId="164" fontId="7" fillId="0" borderId="0" xfId="2" applyFont="1" applyAlignment="1">
      <alignment horizontal="center" vertical="center" wrapText="1"/>
    </xf>
    <xf numFmtId="0" fontId="30" fillId="12" borderId="0" xfId="0" applyFont="1" applyFill="1" applyAlignment="1">
      <alignment horizontal="center"/>
    </xf>
    <xf numFmtId="0" fontId="39" fillId="0" borderId="0" xfId="0" applyFont="1" applyAlignment="1" applyProtection="1">
      <alignment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6" fillId="9" borderId="6" xfId="0" applyFont="1" applyFill="1" applyBorder="1" applyAlignment="1" applyProtection="1">
      <alignment horizontal="center" vertical="center"/>
      <protection hidden="1"/>
    </xf>
    <xf numFmtId="165" fontId="14" fillId="9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" fontId="15" fillId="11" borderId="6" xfId="0" applyNumberFormat="1" applyFont="1" applyFill="1" applyBorder="1" applyAlignment="1" applyProtection="1">
      <alignment vertical="top" wrapText="1"/>
      <protection hidden="1"/>
    </xf>
    <xf numFmtId="0" fontId="35" fillId="0" borderId="6" xfId="0" applyFont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164" fontId="30" fillId="12" borderId="0" xfId="2" applyFont="1" applyFill="1"/>
    <xf numFmtId="0" fontId="38" fillId="0" borderId="6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0" fontId="28" fillId="9" borderId="0" xfId="0" applyFont="1" applyFill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18" fillId="2" borderId="12" xfId="0" applyNumberFormat="1" applyFont="1" applyFill="1" applyBorder="1" applyAlignment="1" applyProtection="1">
      <alignment vertical="center" shrinkToFit="1"/>
      <protection hidden="1"/>
    </xf>
    <xf numFmtId="4" fontId="18" fillId="5" borderId="12" xfId="0" applyNumberFormat="1" applyFont="1" applyFill="1" applyBorder="1" applyAlignment="1" applyProtection="1">
      <alignment vertical="center" shrinkToFit="1"/>
      <protection hidden="1"/>
    </xf>
    <xf numFmtId="4" fontId="18" fillId="5" borderId="78" xfId="0" applyNumberFormat="1" applyFont="1" applyFill="1" applyBorder="1" applyAlignment="1" applyProtection="1">
      <alignment vertical="center" shrinkToFit="1"/>
      <protection hidden="1"/>
    </xf>
    <xf numFmtId="4" fontId="18" fillId="5" borderId="5" xfId="0" applyNumberFormat="1" applyFont="1" applyFill="1" applyBorder="1" applyAlignment="1" applyProtection="1">
      <alignment vertical="center" shrinkToFit="1"/>
      <protection hidden="1"/>
    </xf>
    <xf numFmtId="4" fontId="18" fillId="5" borderId="46" xfId="0" applyNumberFormat="1" applyFont="1" applyFill="1" applyBorder="1" applyAlignment="1" applyProtection="1">
      <alignment vertical="center" shrinkToFit="1"/>
      <protection hidden="1"/>
    </xf>
    <xf numFmtId="4" fontId="18" fillId="5" borderId="24" xfId="0" applyNumberFormat="1" applyFont="1" applyFill="1" applyBorder="1" applyAlignment="1" applyProtection="1">
      <alignment vertical="center" shrinkToFit="1"/>
      <protection hidden="1"/>
    </xf>
    <xf numFmtId="4" fontId="18" fillId="5" borderId="48" xfId="0" applyNumberFormat="1" applyFont="1" applyFill="1" applyBorder="1" applyAlignment="1" applyProtection="1">
      <alignment vertical="center" shrinkToFit="1"/>
      <protection hidden="1"/>
    </xf>
    <xf numFmtId="4" fontId="18" fillId="2" borderId="23" xfId="0" applyNumberFormat="1" applyFont="1" applyFill="1" applyBorder="1" applyAlignment="1" applyProtection="1">
      <alignment horizontal="right" vertical="center" shrinkToFit="1"/>
      <protection hidden="1"/>
    </xf>
    <xf numFmtId="4" fontId="18" fillId="0" borderId="47" xfId="0" applyNumberFormat="1" applyFont="1" applyBorder="1" applyAlignment="1" applyProtection="1">
      <alignment vertical="center" shrinkToFit="1"/>
      <protection hidden="1"/>
    </xf>
    <xf numFmtId="4" fontId="18" fillId="0" borderId="50" xfId="0" applyNumberFormat="1" applyFont="1" applyBorder="1" applyAlignment="1" applyProtection="1">
      <alignment vertical="center" shrinkToFit="1"/>
      <protection hidden="1"/>
    </xf>
    <xf numFmtId="4" fontId="18" fillId="0" borderId="51" xfId="0" applyNumberFormat="1" applyFont="1" applyBorder="1" applyAlignment="1" applyProtection="1">
      <alignment vertical="center" shrinkToFit="1"/>
      <protection hidden="1"/>
    </xf>
    <xf numFmtId="4" fontId="18" fillId="0" borderId="52" xfId="0" applyNumberFormat="1" applyFont="1" applyBorder="1" applyAlignment="1" applyProtection="1">
      <alignment vertical="center" shrinkToFit="1"/>
      <protection hidden="1"/>
    </xf>
    <xf numFmtId="4" fontId="21" fillId="0" borderId="6" xfId="0" applyNumberFormat="1" applyFont="1" applyBorder="1" applyAlignment="1" applyProtection="1">
      <alignment horizontal="center" vertical="center" shrinkToFit="1"/>
      <protection hidden="1"/>
    </xf>
    <xf numFmtId="0" fontId="46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Protection="1">
      <protection hidden="1"/>
    </xf>
    <xf numFmtId="0" fontId="7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shrinkToFit="1"/>
    </xf>
    <xf numFmtId="0" fontId="20" fillId="0" borderId="6" xfId="0" applyFont="1" applyBorder="1" applyAlignment="1">
      <alignment horizontal="left" vertical="center" wrapText="1"/>
    </xf>
    <xf numFmtId="0" fontId="35" fillId="0" borderId="6" xfId="0" applyFont="1" applyBorder="1"/>
    <xf numFmtId="0" fontId="34" fillId="0" borderId="6" xfId="0" applyFont="1" applyBorder="1"/>
    <xf numFmtId="0" fontId="35" fillId="0" borderId="0" xfId="0" applyFont="1" applyAlignment="1" applyProtection="1">
      <alignment vertical="center"/>
      <protection locked="0" hidden="1"/>
    </xf>
    <xf numFmtId="0" fontId="3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 hidden="1"/>
    </xf>
    <xf numFmtId="0" fontId="32" fillId="0" borderId="0" xfId="0" applyFont="1" applyProtection="1">
      <protection locked="0"/>
    </xf>
    <xf numFmtId="0" fontId="37" fillId="0" borderId="80" xfId="0" applyFont="1" applyBorder="1" applyAlignment="1" applyProtection="1">
      <alignment horizontal="center" vertical="center" wrapText="1"/>
      <protection hidden="1"/>
    </xf>
    <xf numFmtId="0" fontId="41" fillId="0" borderId="81" xfId="0" applyFont="1" applyBorder="1" applyAlignment="1" applyProtection="1">
      <alignment horizontal="centerContinuous" vertical="center" wrapText="1"/>
      <protection hidden="1"/>
    </xf>
    <xf numFmtId="0" fontId="37" fillId="0" borderId="82" xfId="0" applyFont="1" applyBorder="1" applyAlignment="1" applyProtection="1">
      <alignment horizontal="center" vertical="center" wrapText="1"/>
      <protection hidden="1"/>
    </xf>
    <xf numFmtId="0" fontId="37" fillId="0" borderId="83" xfId="0" applyFont="1" applyBorder="1" applyAlignment="1" applyProtection="1">
      <alignment horizontal="center" vertical="center" wrapText="1"/>
      <protection hidden="1"/>
    </xf>
    <xf numFmtId="0" fontId="37" fillId="0" borderId="87" xfId="0" applyFont="1" applyBorder="1" applyAlignment="1" applyProtection="1">
      <alignment horizontal="center" vertical="center" wrapText="1"/>
      <protection hidden="1"/>
    </xf>
    <xf numFmtId="0" fontId="37" fillId="0" borderId="88" xfId="0" applyFont="1" applyBorder="1" applyAlignment="1" applyProtection="1">
      <alignment vertical="center" wrapText="1"/>
      <protection hidden="1"/>
    </xf>
    <xf numFmtId="0" fontId="37" fillId="0" borderId="84" xfId="0" applyFont="1" applyBorder="1" applyAlignment="1" applyProtection="1">
      <alignment horizontal="center" vertical="center" wrapText="1"/>
      <protection hidden="1"/>
    </xf>
    <xf numFmtId="0" fontId="37" fillId="0" borderId="89" xfId="0" applyFont="1" applyBorder="1" applyAlignment="1" applyProtection="1">
      <alignment horizontal="center" vertical="top" wrapText="1"/>
      <protection hidden="1"/>
    </xf>
    <xf numFmtId="0" fontId="37" fillId="0" borderId="25" xfId="0" applyFont="1" applyBorder="1" applyAlignment="1" applyProtection="1">
      <alignment horizontal="center" vertical="top" wrapText="1"/>
      <protection hidden="1"/>
    </xf>
    <xf numFmtId="0" fontId="0" fillId="0" borderId="90" xfId="0" applyBorder="1" applyProtection="1">
      <protection hidden="1"/>
    </xf>
    <xf numFmtId="0" fontId="0" fillId="0" borderId="0" xfId="0" applyAlignment="1" applyProtection="1">
      <alignment vertical="center"/>
      <protection locked="0"/>
    </xf>
    <xf numFmtId="0" fontId="5" fillId="0" borderId="5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 vertical="center" wrapText="1"/>
    </xf>
    <xf numFmtId="43" fontId="5" fillId="2" borderId="27" xfId="0" applyNumberFormat="1" applyFont="1" applyFill="1" applyBorder="1" applyAlignment="1">
      <alignment horizontal="center" vertical="center" wrapText="1"/>
    </xf>
    <xf numFmtId="9" fontId="5" fillId="0" borderId="37" xfId="1" applyFont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 wrapText="1"/>
    </xf>
    <xf numFmtId="9" fontId="5" fillId="0" borderId="27" xfId="1" applyFont="1" applyBorder="1" applyAlignment="1">
      <alignment horizontal="center" vertical="center"/>
    </xf>
    <xf numFmtId="43" fontId="5" fillId="2" borderId="1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vertical="center" wrapText="1"/>
    </xf>
    <xf numFmtId="4" fontId="5" fillId="7" borderId="44" xfId="0" applyNumberFormat="1" applyFont="1" applyFill="1" applyBorder="1" applyAlignment="1">
      <alignment horizontal="right" vertical="center" wrapText="1"/>
    </xf>
    <xf numFmtId="9" fontId="5" fillId="10" borderId="44" xfId="1" applyFont="1" applyFill="1" applyBorder="1" applyAlignment="1">
      <alignment horizontal="center" vertical="center" wrapText="1"/>
    </xf>
    <xf numFmtId="9" fontId="5" fillId="10" borderId="43" xfId="1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4" fontId="5" fillId="10" borderId="44" xfId="0" applyNumberFormat="1" applyFont="1" applyFill="1" applyBorder="1" applyAlignment="1">
      <alignment horizontal="right" vertical="center" wrapText="1"/>
    </xf>
    <xf numFmtId="0" fontId="4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left"/>
      <protection locked="0"/>
    </xf>
    <xf numFmtId="0" fontId="47" fillId="0" borderId="0" xfId="0" applyFont="1" applyAlignment="1" applyProtection="1">
      <alignment vertical="center"/>
      <protection locked="0"/>
    </xf>
    <xf numFmtId="49" fontId="48" fillId="0" borderId="0" xfId="0" applyNumberFormat="1" applyFont="1" applyAlignment="1" applyProtection="1">
      <alignment horizontal="left"/>
      <protection locked="0"/>
    </xf>
    <xf numFmtId="49" fontId="48" fillId="0" borderId="0" xfId="0" applyNumberFormat="1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wrapText="1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0" fontId="49" fillId="9" borderId="0" xfId="0" applyFont="1" applyFill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left"/>
      <protection locked="0"/>
    </xf>
    <xf numFmtId="1" fontId="37" fillId="0" borderId="82" xfId="0" applyNumberFormat="1" applyFont="1" applyBorder="1" applyAlignment="1" applyProtection="1">
      <alignment horizontal="center" vertical="center" wrapText="1"/>
      <protection hidden="1"/>
    </xf>
    <xf numFmtId="2" fontId="37" fillId="0" borderId="82" xfId="0" applyNumberFormat="1" applyFont="1" applyBorder="1" applyAlignment="1" applyProtection="1">
      <alignment horizontal="center" vertical="center" wrapText="1"/>
      <protection hidden="1"/>
    </xf>
    <xf numFmtId="0" fontId="15" fillId="11" borderId="92" xfId="0" applyFont="1" applyFill="1" applyBorder="1" applyAlignment="1">
      <alignment vertical="top" wrapText="1"/>
    </xf>
    <xf numFmtId="1" fontId="15" fillId="11" borderId="92" xfId="0" applyNumberFormat="1" applyFont="1" applyFill="1" applyBorder="1" applyAlignment="1" applyProtection="1">
      <alignment vertical="top" wrapText="1"/>
      <protection hidden="1"/>
    </xf>
    <xf numFmtId="0" fontId="15" fillId="11" borderId="92" xfId="0" applyFont="1" applyFill="1" applyBorder="1" applyAlignment="1" applyProtection="1">
      <alignment vertical="top" wrapText="1"/>
      <protection hidden="1"/>
    </xf>
    <xf numFmtId="1" fontId="33" fillId="8" borderId="92" xfId="0" applyNumberFormat="1" applyFont="1" applyFill="1" applyBorder="1" applyAlignment="1" applyProtection="1">
      <alignment horizontal="center" vertical="center"/>
      <protection hidden="1"/>
    </xf>
    <xf numFmtId="0" fontId="33" fillId="0" borderId="91" xfId="0" applyFont="1" applyBorder="1" applyAlignment="1" applyProtection="1">
      <alignment horizontal="center" vertical="center"/>
      <protection locked="0"/>
    </xf>
    <xf numFmtId="0" fontId="33" fillId="0" borderId="91" xfId="0" applyFont="1" applyBorder="1" applyAlignment="1" applyProtection="1">
      <alignment horizontal="left" vertical="center" wrapText="1"/>
      <protection locked="0"/>
    </xf>
    <xf numFmtId="1" fontId="21" fillId="2" borderId="91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91" xfId="0" applyFont="1" applyFill="1" applyBorder="1" applyAlignment="1" applyProtection="1">
      <alignment horizontal="center" vertical="center"/>
      <protection locked="0" hidden="1"/>
    </xf>
    <xf numFmtId="0" fontId="21" fillId="9" borderId="91" xfId="0" applyFont="1" applyFill="1" applyBorder="1" applyAlignment="1" applyProtection="1">
      <alignment horizontal="center" vertical="center" wrapText="1"/>
      <protection locked="0"/>
    </xf>
    <xf numFmtId="4" fontId="21" fillId="9" borderId="91" xfId="0" applyNumberFormat="1" applyFont="1" applyFill="1" applyBorder="1" applyAlignment="1" applyProtection="1">
      <alignment horizontal="right" vertical="center"/>
      <protection locked="0"/>
    </xf>
    <xf numFmtId="4" fontId="21" fillId="0" borderId="91" xfId="0" applyNumberFormat="1" applyFont="1" applyBorder="1" applyAlignment="1" applyProtection="1">
      <alignment horizontal="right" vertical="center"/>
      <protection locked="0"/>
    </xf>
    <xf numFmtId="0" fontId="15" fillId="0" borderId="91" xfId="0" applyFont="1" applyBorder="1" applyAlignment="1" applyProtection="1">
      <alignment vertical="top" wrapText="1"/>
      <protection hidden="1"/>
    </xf>
    <xf numFmtId="0" fontId="21" fillId="0" borderId="91" xfId="0" applyFont="1" applyBorder="1" applyAlignment="1" applyProtection="1">
      <alignment horizontal="left" vertical="center" wrapText="1"/>
      <protection locked="0"/>
    </xf>
    <xf numFmtId="1" fontId="33" fillId="8" borderId="91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93" xfId="0" applyFont="1" applyBorder="1" applyAlignment="1" applyProtection="1">
      <alignment horizontal="center" vertical="center"/>
      <protection locked="0"/>
    </xf>
    <xf numFmtId="0" fontId="21" fillId="0" borderId="93" xfId="0" applyFont="1" applyBorder="1" applyAlignment="1" applyProtection="1">
      <alignment horizontal="left" vertical="center" wrapText="1"/>
      <protection locked="0"/>
    </xf>
    <xf numFmtId="1" fontId="21" fillId="2" borderId="93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93" xfId="0" applyFont="1" applyFill="1" applyBorder="1" applyAlignment="1" applyProtection="1">
      <alignment horizontal="center" vertical="center"/>
      <protection locked="0" hidden="1"/>
    </xf>
    <xf numFmtId="0" fontId="21" fillId="9" borderId="93" xfId="0" applyFont="1" applyFill="1" applyBorder="1" applyAlignment="1" applyProtection="1">
      <alignment horizontal="center" vertical="center" wrapText="1"/>
      <protection locked="0"/>
    </xf>
    <xf numFmtId="0" fontId="15" fillId="0" borderId="93" xfId="0" applyFont="1" applyBorder="1" applyAlignment="1" applyProtection="1">
      <alignment vertical="top" wrapText="1"/>
      <protection hidden="1"/>
    </xf>
    <xf numFmtId="1" fontId="33" fillId="8" borderId="93" xfId="0" applyNumberFormat="1" applyFont="1" applyFill="1" applyBorder="1" applyAlignment="1" applyProtection="1">
      <alignment horizontal="center" vertical="center"/>
      <protection locked="0" hidden="1"/>
    </xf>
    <xf numFmtId="2" fontId="7" fillId="0" borderId="0" xfId="0" applyNumberFormat="1" applyFont="1" applyProtection="1"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Protection="1">
      <protection locked="0"/>
    </xf>
    <xf numFmtId="2" fontId="13" fillId="0" borderId="0" xfId="0" applyNumberFormat="1" applyFont="1" applyProtection="1"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2" fontId="41" fillId="0" borderId="81" xfId="0" applyNumberFormat="1" applyFont="1" applyBorder="1" applyAlignment="1" applyProtection="1">
      <alignment horizontal="centerContinuous" vertical="center" wrapText="1"/>
      <protection hidden="1"/>
    </xf>
    <xf numFmtId="2" fontId="9" fillId="0" borderId="6" xfId="0" applyNumberFormat="1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2" fontId="19" fillId="0" borderId="6" xfId="0" applyNumberFormat="1" applyFont="1" applyBorder="1" applyAlignment="1" applyProtection="1">
      <alignment vertical="center"/>
      <protection hidden="1"/>
    </xf>
    <xf numFmtId="2" fontId="19" fillId="0" borderId="6" xfId="0" applyNumberFormat="1" applyFont="1" applyBorder="1" applyAlignment="1" applyProtection="1">
      <alignment horizontal="center" vertical="center"/>
      <protection hidden="1"/>
    </xf>
    <xf numFmtId="2" fontId="7" fillId="0" borderId="6" xfId="0" applyNumberFormat="1" applyFont="1" applyBorder="1" applyProtection="1"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2" fontId="20" fillId="0" borderId="6" xfId="0" applyNumberFormat="1" applyFont="1" applyBorder="1" applyAlignment="1" applyProtection="1">
      <alignment vertical="center"/>
      <protection hidden="1"/>
    </xf>
    <xf numFmtId="2" fontId="37" fillId="0" borderId="19" xfId="0" applyNumberFormat="1" applyFont="1" applyBorder="1" applyAlignment="1" applyProtection="1">
      <alignment horizontal="center" vertical="center" wrapText="1"/>
      <protection hidden="1"/>
    </xf>
    <xf numFmtId="2" fontId="37" fillId="0" borderId="17" xfId="0" applyNumberFormat="1" applyFont="1" applyBorder="1" applyAlignment="1" applyProtection="1">
      <alignment horizontal="center" vertical="center" wrapText="1"/>
      <protection hidden="1"/>
    </xf>
    <xf numFmtId="2" fontId="15" fillId="11" borderId="92" xfId="0" applyNumberFormat="1" applyFont="1" applyFill="1" applyBorder="1" applyAlignment="1" applyProtection="1">
      <alignment vertical="top" wrapText="1"/>
      <protection hidden="1"/>
    </xf>
    <xf numFmtId="2" fontId="33" fillId="2" borderId="91" xfId="0" applyNumberFormat="1" applyFont="1" applyFill="1" applyBorder="1" applyAlignment="1" applyProtection="1">
      <alignment horizontal="center" vertical="center"/>
      <protection locked="0" hidden="1"/>
    </xf>
    <xf numFmtId="2" fontId="13" fillId="2" borderId="91" xfId="0" applyNumberFormat="1" applyFont="1" applyFill="1" applyBorder="1" applyAlignment="1" applyProtection="1">
      <alignment horizontal="center" vertical="center"/>
      <protection locked="0" hidden="1"/>
    </xf>
    <xf numFmtId="2" fontId="21" fillId="2" borderId="93" xfId="0" applyNumberFormat="1" applyFont="1" applyFill="1" applyBorder="1" applyAlignment="1" applyProtection="1">
      <alignment horizontal="center" vertical="center"/>
      <protection locked="0" hidden="1"/>
    </xf>
    <xf numFmtId="2" fontId="18" fillId="2" borderId="93" xfId="0" applyNumberFormat="1" applyFont="1" applyFill="1" applyBorder="1" applyAlignment="1" applyProtection="1">
      <alignment horizontal="center" vertical="center"/>
      <protection locked="0" hidden="1"/>
    </xf>
    <xf numFmtId="2" fontId="27" fillId="0" borderId="0" xfId="0" applyNumberFormat="1" applyFont="1" applyProtection="1">
      <protection hidden="1"/>
    </xf>
    <xf numFmtId="2" fontId="27" fillId="0" borderId="0" xfId="0" applyNumberFormat="1" applyFont="1" applyAlignment="1" applyProtection="1">
      <alignment horizontal="center"/>
      <protection hidden="1"/>
    </xf>
    <xf numFmtId="2" fontId="47" fillId="0" borderId="0" xfId="0" applyNumberFormat="1" applyFont="1" applyProtection="1">
      <protection locked="0"/>
    </xf>
    <xf numFmtId="2" fontId="47" fillId="0" borderId="0" xfId="0" applyNumberFormat="1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vertical="center"/>
      <protection locked="0"/>
    </xf>
    <xf numFmtId="2" fontId="27" fillId="0" borderId="0" xfId="0" applyNumberFormat="1" applyFont="1" applyAlignment="1" applyProtection="1">
      <alignment horizontal="center" vertical="center"/>
      <protection locked="0"/>
    </xf>
    <xf numFmtId="2" fontId="11" fillId="0" borderId="0" xfId="0" applyNumberFormat="1" applyFont="1" applyProtection="1">
      <protection locked="0"/>
    </xf>
    <xf numFmtId="2" fontId="11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2" fontId="13" fillId="0" borderId="0" xfId="0" applyNumberFormat="1" applyFont="1" applyAlignment="1" applyProtection="1">
      <alignment horizontal="center" vertical="center"/>
      <protection hidden="1"/>
    </xf>
    <xf numFmtId="2" fontId="13" fillId="0" borderId="49" xfId="0" applyNumberFormat="1" applyFont="1" applyBorder="1" applyAlignment="1" applyProtection="1">
      <alignment horizontal="center" vertical="center"/>
      <protection hidden="1"/>
    </xf>
    <xf numFmtId="2" fontId="13" fillId="0" borderId="77" xfId="0" applyNumberFormat="1" applyFont="1" applyBorder="1" applyAlignment="1" applyProtection="1">
      <alignment horizontal="center" vertical="center"/>
      <protection hidden="1"/>
    </xf>
    <xf numFmtId="2" fontId="13" fillId="0" borderId="22" xfId="0" applyNumberFormat="1" applyFont="1" applyBorder="1" applyAlignment="1" applyProtection="1">
      <alignment horizontal="center" vertical="center"/>
      <protection hidden="1"/>
    </xf>
    <xf numFmtId="2" fontId="13" fillId="0" borderId="21" xfId="0" applyNumberFormat="1" applyFont="1" applyBorder="1" applyAlignment="1" applyProtection="1">
      <alignment horizontal="center" vertical="center"/>
      <protection hidden="1"/>
    </xf>
    <xf numFmtId="2" fontId="7" fillId="0" borderId="6" xfId="0" applyNumberFormat="1" applyFont="1" applyBorder="1" applyAlignment="1" applyProtection="1">
      <alignment horizontal="center" vertical="center"/>
      <protection hidden="1"/>
    </xf>
    <xf numFmtId="2" fontId="13" fillId="2" borderId="93" xfId="0" applyNumberFormat="1" applyFont="1" applyFill="1" applyBorder="1" applyAlignment="1" applyProtection="1">
      <alignment horizontal="center" vertical="center"/>
      <protection locked="0" hidden="1"/>
    </xf>
    <xf numFmtId="2" fontId="27" fillId="0" borderId="0" xfId="0" applyNumberFormat="1" applyFont="1" applyAlignment="1" applyProtection="1">
      <alignment horizontal="center" vertical="center"/>
      <protection hidden="1"/>
    </xf>
    <xf numFmtId="2" fontId="47" fillId="0" borderId="0" xfId="0" applyNumberFormat="1" applyFont="1" applyAlignment="1" applyProtection="1">
      <alignment horizontal="center" vertical="center"/>
      <protection locked="0"/>
    </xf>
    <xf numFmtId="2" fontId="27" fillId="0" borderId="0" xfId="0" applyNumberFormat="1" applyFont="1" applyProtection="1">
      <protection locked="0"/>
    </xf>
    <xf numFmtId="0" fontId="35" fillId="0" borderId="6" xfId="0" applyFont="1" applyBorder="1" applyProtection="1">
      <protection hidden="1"/>
    </xf>
    <xf numFmtId="0" fontId="34" fillId="0" borderId="6" xfId="0" applyFont="1" applyBorder="1" applyProtection="1">
      <protection hidden="1"/>
    </xf>
    <xf numFmtId="0" fontId="0" fillId="0" borderId="95" xfId="0" applyBorder="1" applyProtection="1">
      <protection hidden="1"/>
    </xf>
    <xf numFmtId="0" fontId="9" fillId="0" borderId="0" xfId="0" applyFont="1" applyProtection="1">
      <protection locked="0"/>
    </xf>
    <xf numFmtId="0" fontId="9" fillId="0" borderId="6" xfId="0" applyFont="1" applyBorder="1"/>
    <xf numFmtId="0" fontId="48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3" fillId="0" borderId="0" xfId="0" applyNumberFormat="1" applyFont="1" applyProtection="1">
      <protection locked="0"/>
    </xf>
    <xf numFmtId="0" fontId="33" fillId="0" borderId="6" xfId="0" applyFont="1" applyBorder="1" applyAlignment="1" applyProtection="1">
      <alignment horizontal="center" vertical="center" wrapText="1"/>
      <protection hidden="1"/>
    </xf>
    <xf numFmtId="0" fontId="0" fillId="0" borderId="6" xfId="0" applyBorder="1" applyProtection="1">
      <protection hidden="1"/>
    </xf>
    <xf numFmtId="0" fontId="33" fillId="0" borderId="6" xfId="0" applyFont="1" applyBorder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horizontal="left" vertical="center" wrapText="1"/>
      <protection hidden="1"/>
    </xf>
    <xf numFmtId="1" fontId="21" fillId="2" borderId="6" xfId="0" applyNumberFormat="1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2" fontId="33" fillId="2" borderId="6" xfId="0" applyNumberFormat="1" applyFont="1" applyFill="1" applyBorder="1" applyAlignment="1" applyProtection="1">
      <alignment horizontal="center" vertical="center"/>
      <protection hidden="1"/>
    </xf>
    <xf numFmtId="2" fontId="13" fillId="2" borderId="6" xfId="0" applyNumberFormat="1" applyFont="1" applyFill="1" applyBorder="1" applyAlignment="1" applyProtection="1">
      <alignment horizontal="center" vertical="center"/>
      <protection hidden="1"/>
    </xf>
    <xf numFmtId="0" fontId="42" fillId="0" borderId="6" xfId="0" applyFont="1" applyBorder="1" applyAlignment="1" applyProtection="1">
      <alignment horizontal="right" vertical="center"/>
      <protection hidden="1"/>
    </xf>
    <xf numFmtId="4" fontId="18" fillId="8" borderId="6" xfId="0" applyNumberFormat="1" applyFont="1" applyFill="1" applyBorder="1" applyAlignment="1" applyProtection="1">
      <alignment horizontal="right" vertical="center"/>
      <protection hidden="1"/>
    </xf>
    <xf numFmtId="4" fontId="21" fillId="9" borderId="6" xfId="0" applyNumberFormat="1" applyFont="1" applyFill="1" applyBorder="1" applyAlignment="1" applyProtection="1">
      <alignment horizontal="right" vertical="center"/>
      <protection hidden="1"/>
    </xf>
    <xf numFmtId="4" fontId="21" fillId="0" borderId="6" xfId="0" applyNumberFormat="1" applyFont="1" applyBorder="1" applyAlignment="1" applyProtection="1">
      <alignment horizontal="right" vertical="center"/>
      <protection hidden="1"/>
    </xf>
    <xf numFmtId="10" fontId="13" fillId="2" borderId="6" xfId="0" applyNumberFormat="1" applyFont="1" applyFill="1" applyBorder="1" applyAlignment="1" applyProtection="1">
      <alignment horizontal="center" vertical="center"/>
      <protection hidden="1"/>
    </xf>
    <xf numFmtId="4" fontId="18" fillId="8" borderId="91" xfId="0" applyNumberFormat="1" applyFont="1" applyFill="1" applyBorder="1" applyAlignment="1" applyProtection="1">
      <alignment horizontal="right" vertical="center"/>
      <protection locked="0" hidden="1"/>
    </xf>
    <xf numFmtId="1" fontId="21" fillId="2" borderId="91" xfId="0" applyNumberFormat="1" applyFont="1" applyFill="1" applyBorder="1" applyAlignment="1" applyProtection="1">
      <alignment horizontal="center" vertical="center"/>
      <protection hidden="1"/>
    </xf>
    <xf numFmtId="2" fontId="33" fillId="2" borderId="91" xfId="0" applyNumberFormat="1" applyFont="1" applyFill="1" applyBorder="1" applyAlignment="1" applyProtection="1">
      <alignment horizontal="center" vertical="center"/>
      <protection hidden="1"/>
    </xf>
    <xf numFmtId="2" fontId="13" fillId="2" borderId="91" xfId="0" applyNumberFormat="1" applyFont="1" applyFill="1" applyBorder="1" applyAlignment="1" applyProtection="1">
      <alignment horizontal="center" vertical="center"/>
      <protection hidden="1"/>
    </xf>
    <xf numFmtId="0" fontId="21" fillId="9" borderId="97" xfId="0" applyFont="1" applyFill="1" applyBorder="1" applyAlignment="1" applyProtection="1">
      <alignment horizontal="center" vertical="center" wrapText="1"/>
      <protection locked="0"/>
    </xf>
    <xf numFmtId="4" fontId="21" fillId="9" borderId="98" xfId="0" applyNumberFormat="1" applyFont="1" applyFill="1" applyBorder="1" applyAlignment="1" applyProtection="1">
      <alignment horizontal="right" vertical="center"/>
      <protection locked="0"/>
    </xf>
    <xf numFmtId="4" fontId="21" fillId="9" borderId="97" xfId="0" applyNumberFormat="1" applyFont="1" applyFill="1" applyBorder="1" applyAlignment="1" applyProtection="1">
      <alignment horizontal="right" vertical="center"/>
      <protection locked="0"/>
    </xf>
    <xf numFmtId="4" fontId="21" fillId="0" borderId="98" xfId="0" applyNumberFormat="1" applyFont="1" applyBorder="1" applyAlignment="1" applyProtection="1">
      <alignment horizontal="right" vertical="center"/>
      <protection locked="0"/>
    </xf>
    <xf numFmtId="1" fontId="33" fillId="8" borderId="91" xfId="0" applyNumberFormat="1" applyFont="1" applyFill="1" applyBorder="1" applyAlignment="1" applyProtection="1">
      <alignment horizontal="center" vertical="center"/>
      <protection hidden="1"/>
    </xf>
    <xf numFmtId="166" fontId="21" fillId="0" borderId="92" xfId="0" applyNumberFormat="1" applyFont="1" applyBorder="1" applyAlignment="1" applyProtection="1">
      <alignment horizontal="center" vertical="center"/>
      <protection hidden="1"/>
    </xf>
    <xf numFmtId="0" fontId="21" fillId="0" borderId="91" xfId="0" applyFont="1" applyBorder="1" applyAlignment="1" applyProtection="1">
      <alignment horizontal="center" vertical="center" wrapText="1"/>
      <protection locked="0"/>
    </xf>
    <xf numFmtId="2" fontId="21" fillId="2" borderId="91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91" xfId="0" applyFont="1" applyFill="1" applyBorder="1" applyAlignment="1" applyProtection="1">
      <alignment horizontal="center" vertical="center" wrapText="1" shrinkToFit="1"/>
      <protection locked="0"/>
    </xf>
    <xf numFmtId="4" fontId="18" fillId="8" borderId="91" xfId="0" applyNumberFormat="1" applyFont="1" applyFill="1" applyBorder="1" applyAlignment="1" applyProtection="1">
      <alignment horizontal="right" vertical="center" shrinkToFit="1"/>
      <protection locked="0" hidden="1"/>
    </xf>
    <xf numFmtId="4" fontId="21" fillId="9" borderId="91" xfId="0" applyNumberFormat="1" applyFont="1" applyFill="1" applyBorder="1" applyAlignment="1" applyProtection="1">
      <alignment horizontal="right" vertical="center" shrinkToFit="1"/>
      <protection locked="0"/>
    </xf>
    <xf numFmtId="4" fontId="21" fillId="0" borderId="91" xfId="0" applyNumberFormat="1" applyFont="1" applyBorder="1" applyAlignment="1" applyProtection="1">
      <alignment horizontal="right" vertical="center" shrinkToFit="1"/>
      <protection locked="0"/>
    </xf>
    <xf numFmtId="0" fontId="21" fillId="2" borderId="91" xfId="0" quotePrefix="1" applyFont="1" applyFill="1" applyBorder="1" applyAlignment="1" applyProtection="1">
      <alignment horizontal="center" vertical="center" wrapText="1"/>
      <protection hidden="1"/>
    </xf>
    <xf numFmtId="166" fontId="21" fillId="0" borderId="91" xfId="0" applyNumberFormat="1" applyFont="1" applyBorder="1" applyAlignment="1" applyProtection="1">
      <alignment horizontal="center" vertical="center" wrapText="1"/>
      <protection locked="0" hidden="1"/>
    </xf>
    <xf numFmtId="0" fontId="21" fillId="0" borderId="91" xfId="0" applyFont="1" applyBorder="1" applyAlignment="1" applyProtection="1">
      <alignment horizontal="center" vertical="center"/>
      <protection locked="0"/>
    </xf>
    <xf numFmtId="2" fontId="18" fillId="2" borderId="91" xfId="0" applyNumberFormat="1" applyFont="1" applyFill="1" applyBorder="1" applyAlignment="1" applyProtection="1">
      <alignment horizontal="center" vertical="center"/>
      <protection hidden="1"/>
    </xf>
    <xf numFmtId="0" fontId="21" fillId="2" borderId="91" xfId="0" quotePrefix="1" applyFont="1" applyFill="1" applyBorder="1" applyAlignment="1" applyProtection="1">
      <alignment horizontal="center" vertical="center"/>
      <protection hidden="1"/>
    </xf>
    <xf numFmtId="166" fontId="21" fillId="0" borderId="91" xfId="0" applyNumberFormat="1" applyFont="1" applyBorder="1" applyAlignment="1" applyProtection="1">
      <alignment horizontal="center" vertical="center"/>
      <protection hidden="1"/>
    </xf>
    <xf numFmtId="2" fontId="18" fillId="2" borderId="91" xfId="0" applyNumberFormat="1" applyFont="1" applyFill="1" applyBorder="1" applyAlignment="1" applyProtection="1">
      <alignment horizontal="center" vertical="center" wrapText="1"/>
      <protection hidden="1"/>
    </xf>
    <xf numFmtId="2" fontId="18" fillId="2" borderId="93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93" xfId="0" applyNumberFormat="1" applyFont="1" applyFill="1" applyBorder="1" applyAlignment="1" applyProtection="1">
      <alignment horizontal="right" vertical="center" shrinkToFit="1"/>
      <protection locked="0" hidden="1"/>
    </xf>
    <xf numFmtId="4" fontId="21" fillId="9" borderId="93" xfId="0" applyNumberFormat="1" applyFont="1" applyFill="1" applyBorder="1" applyAlignment="1" applyProtection="1">
      <alignment horizontal="right" vertical="center" shrinkToFit="1"/>
      <protection locked="0"/>
    </xf>
    <xf numFmtId="4" fontId="21" fillId="0" borderId="93" xfId="0" applyNumberFormat="1" applyFont="1" applyBorder="1" applyAlignment="1" applyProtection="1">
      <alignment horizontal="right" vertical="center" shrinkToFit="1"/>
      <protection locked="0"/>
    </xf>
    <xf numFmtId="0" fontId="21" fillId="2" borderId="93" xfId="0" quotePrefix="1" applyFont="1" applyFill="1" applyBorder="1" applyAlignment="1" applyProtection="1">
      <alignment horizontal="center" vertical="center" wrapText="1"/>
      <protection hidden="1"/>
    </xf>
    <xf numFmtId="166" fontId="21" fillId="0" borderId="93" xfId="0" applyNumberFormat="1" applyFont="1" applyBorder="1" applyAlignment="1" applyProtection="1">
      <alignment horizontal="center" vertical="center" wrapText="1"/>
      <protection locked="0" hidden="1"/>
    </xf>
    <xf numFmtId="167" fontId="15" fillId="11" borderId="92" xfId="0" applyNumberFormat="1" applyFont="1" applyFill="1" applyBorder="1" applyAlignment="1" applyProtection="1">
      <alignment vertical="top" wrapText="1"/>
      <protection locked="0"/>
    </xf>
    <xf numFmtId="167" fontId="21" fillId="0" borderId="91" xfId="0" applyNumberFormat="1" applyFont="1" applyBorder="1" applyAlignment="1" applyProtection="1">
      <alignment horizontal="center" vertical="center" wrapText="1"/>
      <protection locked="0"/>
    </xf>
    <xf numFmtId="167" fontId="21" fillId="0" borderId="91" xfId="0" applyNumberFormat="1" applyFont="1" applyBorder="1" applyAlignment="1" applyProtection="1">
      <alignment horizontal="center" vertical="center"/>
      <protection locked="0"/>
    </xf>
    <xf numFmtId="167" fontId="21" fillId="0" borderId="93" xfId="0" applyNumberFormat="1" applyFont="1" applyBorder="1" applyAlignment="1" applyProtection="1">
      <alignment horizontal="center" vertical="center" wrapText="1"/>
      <protection locked="0"/>
    </xf>
    <xf numFmtId="167" fontId="21" fillId="0" borderId="91" xfId="0" applyNumberFormat="1" applyFont="1" applyBorder="1" applyAlignment="1" applyProtection="1">
      <alignment vertical="center" wrapText="1"/>
      <protection locked="0"/>
    </xf>
    <xf numFmtId="0" fontId="37" fillId="0" borderId="2" xfId="0" applyFont="1" applyBorder="1" applyAlignment="1" applyProtection="1">
      <alignment horizontal="center" vertical="center" wrapText="1"/>
    </xf>
    <xf numFmtId="0" fontId="37" fillId="0" borderId="79" xfId="0" applyFont="1" applyBorder="1" applyAlignment="1" applyProtection="1">
      <alignment horizontal="center" vertical="center" wrapText="1"/>
    </xf>
    <xf numFmtId="0" fontId="15" fillId="11" borderId="92" xfId="0" applyFont="1" applyFill="1" applyBorder="1" applyAlignment="1" applyProtection="1">
      <alignment vertical="top" wrapText="1"/>
    </xf>
    <xf numFmtId="167" fontId="15" fillId="11" borderId="92" xfId="0" applyNumberFormat="1" applyFont="1" applyFill="1" applyBorder="1" applyAlignment="1" applyProtection="1">
      <alignment vertical="top" wrapText="1"/>
    </xf>
    <xf numFmtId="4" fontId="15" fillId="11" borderId="92" xfId="0" applyNumberFormat="1" applyFont="1" applyFill="1" applyBorder="1" applyAlignment="1" applyProtection="1">
      <alignment vertical="top" wrapText="1"/>
      <protection hidden="1"/>
    </xf>
    <xf numFmtId="4" fontId="15" fillId="11" borderId="92" xfId="0" applyNumberFormat="1" applyFont="1" applyFill="1" applyBorder="1" applyAlignment="1" applyProtection="1">
      <alignment vertical="top" wrapText="1"/>
    </xf>
    <xf numFmtId="0" fontId="21" fillId="2" borderId="91" xfId="0" quotePrefix="1" applyNumberFormat="1" applyFont="1" applyFill="1" applyBorder="1" applyAlignment="1" applyProtection="1">
      <alignment horizontal="center" vertical="center"/>
      <protection hidden="1"/>
    </xf>
    <xf numFmtId="3" fontId="15" fillId="11" borderId="92" xfId="0" applyNumberFormat="1" applyFont="1" applyFill="1" applyBorder="1" applyAlignment="1">
      <alignment vertical="top" wrapText="1"/>
    </xf>
    <xf numFmtId="3" fontId="21" fillId="9" borderId="91" xfId="0" applyNumberFormat="1" applyFont="1" applyFill="1" applyBorder="1" applyAlignment="1" applyProtection="1">
      <alignment horizontal="right" vertical="center"/>
      <protection locked="0"/>
    </xf>
    <xf numFmtId="3" fontId="21" fillId="0" borderId="91" xfId="0" applyNumberFormat="1" applyFont="1" applyBorder="1" applyAlignment="1" applyProtection="1">
      <alignment horizontal="right" vertical="center"/>
      <protection locked="0"/>
    </xf>
    <xf numFmtId="3" fontId="21" fillId="9" borderId="97" xfId="0" applyNumberFormat="1" applyFont="1" applyFill="1" applyBorder="1" applyAlignment="1" applyProtection="1">
      <alignment horizontal="right" vertical="center"/>
      <protection locked="0"/>
    </xf>
    <xf numFmtId="3" fontId="21" fillId="9" borderId="93" xfId="0" applyNumberFormat="1" applyFont="1" applyFill="1" applyBorder="1" applyAlignment="1" applyProtection="1">
      <alignment horizontal="right" vertical="center"/>
      <protection locked="0"/>
    </xf>
    <xf numFmtId="3" fontId="21" fillId="0" borderId="93" xfId="0" applyNumberFormat="1" applyFont="1" applyBorder="1" applyAlignment="1" applyProtection="1">
      <alignment horizontal="right" vertical="center"/>
      <protection locked="0"/>
    </xf>
    <xf numFmtId="167" fontId="33" fillId="0" borderId="91" xfId="0" applyNumberFormat="1" applyFont="1" applyBorder="1" applyAlignment="1" applyProtection="1">
      <alignment horizontal="center" vertical="center"/>
      <protection locked="0"/>
    </xf>
    <xf numFmtId="167" fontId="21" fillId="3" borderId="93" xfId="0" applyNumberFormat="1" applyFont="1" applyFill="1" applyBorder="1" applyAlignment="1" applyProtection="1">
      <alignment horizontal="center" vertical="center"/>
      <protection locked="0"/>
    </xf>
    <xf numFmtId="167" fontId="34" fillId="0" borderId="91" xfId="0" applyNumberFormat="1" applyFont="1" applyBorder="1" applyAlignment="1" applyProtection="1">
      <alignment horizontal="center" vertical="center"/>
      <protection locked="0"/>
    </xf>
    <xf numFmtId="167" fontId="33" fillId="3" borderId="91" xfId="0" applyNumberFormat="1" applyFont="1" applyFill="1" applyBorder="1" applyAlignment="1" applyProtection="1">
      <alignment horizontal="center" vertical="center"/>
      <protection locked="0"/>
    </xf>
    <xf numFmtId="167" fontId="33" fillId="0" borderId="93" xfId="0" applyNumberFormat="1" applyFont="1" applyBorder="1" applyAlignment="1" applyProtection="1">
      <alignment horizontal="center" vertical="center"/>
      <protection locked="0"/>
    </xf>
    <xf numFmtId="167" fontId="21" fillId="0" borderId="93" xfId="0" applyNumberFormat="1" applyFont="1" applyBorder="1" applyAlignment="1" applyProtection="1">
      <alignment horizontal="center" vertical="center"/>
      <protection locked="0"/>
    </xf>
    <xf numFmtId="3" fontId="15" fillId="13" borderId="92" xfId="0" applyNumberFormat="1" applyFont="1" applyFill="1" applyBorder="1" applyAlignment="1" applyProtection="1">
      <alignment vertical="top" wrapText="1"/>
      <protection locked="0" hidden="1"/>
    </xf>
    <xf numFmtId="167" fontId="15" fillId="11" borderId="92" xfId="0" applyNumberFormat="1" applyFont="1" applyFill="1" applyBorder="1" applyAlignment="1">
      <alignment vertical="top" wrapText="1"/>
    </xf>
    <xf numFmtId="0" fontId="13" fillId="2" borderId="91" xfId="0" applyNumberFormat="1" applyFont="1" applyFill="1" applyBorder="1" applyAlignment="1" applyProtection="1">
      <alignment horizontal="center" vertical="center"/>
      <protection hidden="1"/>
    </xf>
    <xf numFmtId="3" fontId="18" fillId="0" borderId="91" xfId="0" applyNumberFormat="1" applyFont="1" applyFill="1" applyBorder="1" applyAlignment="1" applyProtection="1">
      <alignment horizontal="right" vertical="center"/>
      <protection locked="0" hidden="1"/>
    </xf>
    <xf numFmtId="10" fontId="13" fillId="0" borderId="91" xfId="0" applyNumberFormat="1" applyFont="1" applyFill="1" applyBorder="1" applyAlignment="1" applyProtection="1">
      <alignment horizontal="center" vertical="center"/>
      <protection hidden="1"/>
    </xf>
    <xf numFmtId="0" fontId="50" fillId="0" borderId="91" xfId="0" applyFont="1" applyBorder="1" applyAlignment="1" applyProtection="1">
      <alignment horizontal="left" vertical="center" wrapText="1"/>
      <protection locked="0"/>
    </xf>
    <xf numFmtId="2" fontId="51" fillId="2" borderId="91" xfId="0" applyNumberFormat="1" applyFont="1" applyFill="1" applyBorder="1" applyAlignment="1" applyProtection="1">
      <alignment horizontal="center" vertical="center"/>
      <protection hidden="1"/>
    </xf>
    <xf numFmtId="4" fontId="51" fillId="8" borderId="91" xfId="0" applyNumberFormat="1" applyFont="1" applyFill="1" applyBorder="1" applyAlignment="1" applyProtection="1">
      <alignment horizontal="right" vertical="center"/>
      <protection locked="0" hidden="1"/>
    </xf>
    <xf numFmtId="4" fontId="50" fillId="9" borderId="98" xfId="0" applyNumberFormat="1" applyFont="1" applyFill="1" applyBorder="1" applyAlignment="1" applyProtection="1">
      <alignment horizontal="right" vertical="center"/>
      <protection locked="0"/>
    </xf>
    <xf numFmtId="4" fontId="50" fillId="9" borderId="97" xfId="0" applyNumberFormat="1" applyFont="1" applyFill="1" applyBorder="1" applyAlignment="1" applyProtection="1">
      <alignment horizontal="right" vertical="center"/>
      <protection locked="0"/>
    </xf>
    <xf numFmtId="4" fontId="50" fillId="0" borderId="98" xfId="0" applyNumberFormat="1" applyFont="1" applyBorder="1" applyAlignment="1" applyProtection="1">
      <alignment horizontal="right" vertical="center"/>
      <protection locked="0"/>
    </xf>
    <xf numFmtId="4" fontId="50" fillId="0" borderId="91" xfId="0" applyNumberFormat="1" applyFont="1" applyBorder="1" applyAlignment="1" applyProtection="1">
      <alignment horizontal="right" vertical="center"/>
      <protection locked="0"/>
    </xf>
    <xf numFmtId="0" fontId="50" fillId="2" borderId="91" xfId="0" quotePrefix="1" applyNumberFormat="1" applyFont="1" applyFill="1" applyBorder="1" applyAlignment="1" applyProtection="1">
      <alignment horizontal="center" vertical="center"/>
      <protection hidden="1"/>
    </xf>
    <xf numFmtId="166" fontId="50" fillId="0" borderId="91" xfId="0" applyNumberFormat="1" applyFont="1" applyBorder="1" applyAlignment="1" applyProtection="1">
      <alignment horizontal="center" vertical="center"/>
      <protection hidden="1"/>
    </xf>
    <xf numFmtId="4" fontId="52" fillId="8" borderId="91" xfId="0" applyNumberFormat="1" applyFont="1" applyFill="1" applyBorder="1" applyAlignment="1" applyProtection="1">
      <alignment horizontal="right" vertical="center"/>
      <protection locked="0" hidden="1"/>
    </xf>
    <xf numFmtId="0" fontId="53" fillId="0" borderId="27" xfId="0" applyFont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 applyProtection="1">
      <alignment horizontal="left" vertical="center"/>
      <protection locked="0"/>
    </xf>
    <xf numFmtId="0" fontId="57" fillId="0" borderId="80" xfId="0" applyFont="1" applyBorder="1" applyAlignment="1" applyProtection="1">
      <alignment horizontal="center" vertical="center"/>
      <protection hidden="1"/>
    </xf>
    <xf numFmtId="0" fontId="57" fillId="0" borderId="80" xfId="0" applyFont="1" applyBorder="1" applyAlignment="1" applyProtection="1">
      <alignment horizontal="center" vertical="center" wrapText="1"/>
      <protection hidden="1"/>
    </xf>
    <xf numFmtId="0" fontId="57" fillId="0" borderId="82" xfId="0" applyFont="1" applyBorder="1" applyAlignment="1" applyProtection="1">
      <alignment horizontal="center" vertical="center"/>
      <protection hidden="1"/>
    </xf>
    <xf numFmtId="0" fontId="57" fillId="0" borderId="82" xfId="0" applyFont="1" applyBorder="1" applyAlignment="1" applyProtection="1">
      <alignment horizontal="center" vertical="center" wrapText="1"/>
      <protection hidden="1"/>
    </xf>
    <xf numFmtId="0" fontId="56" fillId="11" borderId="92" xfId="0" applyFont="1" applyFill="1" applyBorder="1" applyAlignment="1" applyProtection="1">
      <alignment vertical="center"/>
    </xf>
    <xf numFmtId="0" fontId="54" fillId="0" borderId="91" xfId="0" applyFont="1" applyBorder="1" applyAlignment="1" applyProtection="1">
      <alignment horizontal="center" vertical="center" wrapText="1"/>
      <protection locked="0"/>
    </xf>
    <xf numFmtId="0" fontId="54" fillId="0" borderId="91" xfId="0" applyFont="1" applyBorder="1" applyAlignment="1" applyProtection="1">
      <alignment horizontal="center" vertical="center"/>
      <protection locked="0"/>
    </xf>
    <xf numFmtId="0" fontId="54" fillId="0" borderId="93" xfId="0" applyFont="1" applyBorder="1" applyAlignment="1" applyProtection="1">
      <alignment horizontal="center" vertical="center"/>
      <protection locked="0"/>
    </xf>
    <xf numFmtId="0" fontId="54" fillId="0" borderId="93" xfId="0" applyFont="1" applyBorder="1" applyAlignment="1" applyProtection="1">
      <alignment horizontal="center" vertical="center" wrapText="1"/>
      <protection locked="0"/>
    </xf>
    <xf numFmtId="0" fontId="56" fillId="0" borderId="6" xfId="0" applyFont="1" applyBorder="1" applyAlignment="1">
      <alignment vertical="center"/>
    </xf>
    <xf numFmtId="0" fontId="57" fillId="0" borderId="15" xfId="0" applyFont="1" applyBorder="1" applyAlignment="1" applyProtection="1">
      <alignment horizontal="center" vertical="center"/>
      <protection hidden="1"/>
    </xf>
    <xf numFmtId="0" fontId="57" fillId="0" borderId="16" xfId="0" applyFont="1" applyBorder="1" applyAlignment="1" applyProtection="1">
      <alignment horizontal="center" vertical="center" wrapText="1"/>
      <protection hidden="1"/>
    </xf>
    <xf numFmtId="0" fontId="56" fillId="11" borderId="92" xfId="0" applyFont="1" applyFill="1" applyBorder="1" applyAlignment="1">
      <alignment vertical="center"/>
    </xf>
    <xf numFmtId="0" fontId="56" fillId="11" borderId="92" xfId="0" applyFont="1" applyFill="1" applyBorder="1" applyAlignment="1">
      <alignment vertical="top" wrapText="1"/>
    </xf>
    <xf numFmtId="0" fontId="54" fillId="0" borderId="6" xfId="0" applyFont="1" applyBorder="1" applyAlignment="1" applyProtection="1">
      <alignment horizontal="center" vertical="center"/>
      <protection hidden="1"/>
    </xf>
    <xf numFmtId="0" fontId="54" fillId="0" borderId="0" xfId="0" applyFont="1" applyProtection="1">
      <protection locked="0"/>
    </xf>
    <xf numFmtId="0" fontId="56" fillId="0" borderId="3" xfId="0" applyFont="1" applyBorder="1" applyAlignment="1" applyProtection="1">
      <alignment vertic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54" fillId="0" borderId="27" xfId="0" applyFont="1" applyBorder="1" applyAlignment="1" applyProtection="1">
      <alignment horizontal="center" vertical="center" wrapText="1"/>
      <protection locked="0"/>
    </xf>
    <xf numFmtId="0" fontId="56" fillId="0" borderId="6" xfId="0" applyFont="1" applyBorder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4" fillId="0" borderId="6" xfId="0" applyFont="1" applyBorder="1"/>
    <xf numFmtId="0" fontId="57" fillId="0" borderId="17" xfId="0" applyFont="1" applyBorder="1" applyAlignment="1" applyProtection="1">
      <alignment horizontal="center" vertical="center" wrapText="1"/>
      <protection hidden="1"/>
    </xf>
    <xf numFmtId="0" fontId="54" fillId="0" borderId="6" xfId="0" applyFont="1" applyBorder="1" applyProtection="1">
      <protection hidden="1"/>
    </xf>
    <xf numFmtId="0" fontId="56" fillId="0" borderId="0" xfId="0" applyFont="1" applyProtection="1">
      <protection locked="0"/>
    </xf>
    <xf numFmtId="167" fontId="4" fillId="0" borderId="91" xfId="0" applyNumberFormat="1" applyFont="1" applyBorder="1" applyAlignment="1" applyProtection="1">
      <alignment horizontal="center" vertical="center"/>
      <protection locked="0"/>
    </xf>
    <xf numFmtId="0" fontId="58" fillId="0" borderId="91" xfId="0" applyFont="1" applyBorder="1" applyAlignment="1" applyProtection="1">
      <alignment horizontal="center" vertical="center"/>
      <protection locked="0"/>
    </xf>
    <xf numFmtId="0" fontId="59" fillId="0" borderId="91" xfId="0" applyFont="1" applyBorder="1" applyAlignment="1" applyProtection="1">
      <alignment horizontal="center" vertical="center"/>
      <protection locked="0"/>
    </xf>
    <xf numFmtId="0" fontId="59" fillId="0" borderId="91" xfId="0" applyFont="1" applyBorder="1" applyAlignment="1" applyProtection="1">
      <alignment horizontal="left" vertical="center" wrapText="1"/>
      <protection locked="0"/>
    </xf>
    <xf numFmtId="1" fontId="59" fillId="2" borderId="91" xfId="0" applyNumberFormat="1" applyFont="1" applyFill="1" applyBorder="1" applyAlignment="1" applyProtection="1">
      <alignment horizontal="center" vertical="center"/>
      <protection hidden="1"/>
    </xf>
    <xf numFmtId="2" fontId="60" fillId="2" borderId="91" xfId="0" applyNumberFormat="1" applyFont="1" applyFill="1" applyBorder="1" applyAlignment="1" applyProtection="1">
      <alignment horizontal="center" vertical="center"/>
      <protection hidden="1"/>
    </xf>
    <xf numFmtId="0" fontId="59" fillId="9" borderId="97" xfId="0" applyFont="1" applyFill="1" applyBorder="1" applyAlignment="1" applyProtection="1">
      <alignment horizontal="center" vertical="center" wrapText="1"/>
      <protection locked="0"/>
    </xf>
    <xf numFmtId="4" fontId="60" fillId="8" borderId="91" xfId="0" applyNumberFormat="1" applyFont="1" applyFill="1" applyBorder="1" applyAlignment="1" applyProtection="1">
      <alignment horizontal="right" vertical="center"/>
      <protection locked="0" hidden="1"/>
    </xf>
    <xf numFmtId="4" fontId="59" fillId="9" borderId="98" xfId="0" applyNumberFormat="1" applyFont="1" applyFill="1" applyBorder="1" applyAlignment="1" applyProtection="1">
      <alignment horizontal="right" vertical="center"/>
      <protection locked="0"/>
    </xf>
    <xf numFmtId="4" fontId="59" fillId="9" borderId="97" xfId="0" applyNumberFormat="1" applyFont="1" applyFill="1" applyBorder="1" applyAlignment="1" applyProtection="1">
      <alignment horizontal="right" vertical="center"/>
      <protection locked="0"/>
    </xf>
    <xf numFmtId="4" fontId="59" fillId="0" borderId="98" xfId="0" applyNumberFormat="1" applyFont="1" applyBorder="1" applyAlignment="1" applyProtection="1">
      <alignment horizontal="right" vertical="center"/>
      <protection locked="0"/>
    </xf>
    <xf numFmtId="4" fontId="59" fillId="0" borderId="91" xfId="0" applyNumberFormat="1" applyFont="1" applyBorder="1" applyAlignment="1" applyProtection="1">
      <alignment horizontal="right" vertical="center"/>
      <protection locked="0"/>
    </xf>
    <xf numFmtId="0" fontId="59" fillId="2" borderId="91" xfId="0" quotePrefix="1" applyNumberFormat="1" applyFont="1" applyFill="1" applyBorder="1" applyAlignment="1" applyProtection="1">
      <alignment horizontal="center" vertical="center"/>
      <protection hidden="1"/>
    </xf>
    <xf numFmtId="166" fontId="59" fillId="0" borderId="91" xfId="0" applyNumberFormat="1" applyFont="1" applyBorder="1" applyAlignment="1" applyProtection="1">
      <alignment horizontal="center" vertical="center"/>
      <protection hidden="1"/>
    </xf>
    <xf numFmtId="0" fontId="58" fillId="0" borderId="91" xfId="0" applyFont="1" applyBorder="1" applyAlignment="1" applyProtection="1">
      <alignment horizontal="center" vertical="center" wrapText="1"/>
      <protection locked="0"/>
    </xf>
    <xf numFmtId="4" fontId="18" fillId="8" borderId="91" xfId="0" applyNumberFormat="1" applyFont="1" applyFill="1" applyBorder="1" applyAlignment="1" applyProtection="1">
      <alignment horizontal="right" vertical="center" wrapText="1"/>
      <protection locked="0" hidden="1"/>
    </xf>
    <xf numFmtId="4" fontId="21" fillId="9" borderId="98" xfId="0" applyNumberFormat="1" applyFont="1" applyFill="1" applyBorder="1" applyAlignment="1" applyProtection="1">
      <alignment horizontal="right" vertical="center" wrapText="1"/>
      <protection locked="0"/>
    </xf>
    <xf numFmtId="4" fontId="21" fillId="9" borderId="97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98" xfId="0" applyNumberFormat="1" applyFont="1" applyBorder="1" applyAlignment="1" applyProtection="1">
      <alignment horizontal="right" vertical="center" wrapText="1"/>
      <protection locked="0"/>
    </xf>
    <xf numFmtId="4" fontId="21" fillId="0" borderId="91" xfId="0" applyNumberFormat="1" applyFont="1" applyBorder="1" applyAlignment="1" applyProtection="1">
      <alignment horizontal="right" vertical="center" wrapText="1"/>
      <protection locked="0"/>
    </xf>
    <xf numFmtId="0" fontId="21" fillId="2" borderId="91" xfId="0" quotePrefix="1" applyNumberFormat="1" applyFont="1" applyFill="1" applyBorder="1" applyAlignment="1" applyProtection="1">
      <alignment horizontal="center" vertical="center" wrapText="1"/>
      <protection hidden="1"/>
    </xf>
    <xf numFmtId="166" fontId="21" fillId="0" borderId="91" xfId="0" applyNumberFormat="1" applyFont="1" applyBorder="1" applyAlignment="1" applyProtection="1">
      <alignment horizontal="center" vertical="center" wrapText="1"/>
      <protection hidden="1"/>
    </xf>
    <xf numFmtId="0" fontId="62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1" fillId="0" borderId="91" xfId="0" applyFont="1" applyBorder="1" applyAlignment="1" applyProtection="1">
      <alignment horizontal="center" vertical="center"/>
      <protection locked="0"/>
    </xf>
    <xf numFmtId="0" fontId="61" fillId="0" borderId="91" xfId="0" applyFont="1" applyBorder="1" applyAlignment="1" applyProtection="1">
      <alignment horizontal="left" vertical="center" wrapText="1"/>
      <protection locked="0"/>
    </xf>
    <xf numFmtId="0" fontId="64" fillId="2" borderId="91" xfId="0" applyNumberFormat="1" applyFont="1" applyFill="1" applyBorder="1" applyAlignment="1" applyProtection="1">
      <alignment horizontal="center" vertical="center"/>
      <protection hidden="1"/>
    </xf>
    <xf numFmtId="2" fontId="61" fillId="2" borderId="91" xfId="0" applyNumberFormat="1" applyFont="1" applyFill="1" applyBorder="1" applyAlignment="1" applyProtection="1">
      <alignment horizontal="center" vertical="center"/>
      <protection hidden="1"/>
    </xf>
    <xf numFmtId="2" fontId="64" fillId="2" borderId="91" xfId="0" applyNumberFormat="1" applyFont="1" applyFill="1" applyBorder="1" applyAlignment="1" applyProtection="1">
      <alignment horizontal="center" vertical="center"/>
      <protection hidden="1"/>
    </xf>
    <xf numFmtId="167" fontId="61" fillId="0" borderId="91" xfId="0" applyNumberFormat="1" applyFont="1" applyBorder="1" applyAlignment="1" applyProtection="1">
      <alignment horizontal="center" vertical="center"/>
      <protection locked="0"/>
    </xf>
    <xf numFmtId="3" fontId="60" fillId="0" borderId="91" xfId="0" applyNumberFormat="1" applyFont="1" applyFill="1" applyBorder="1" applyAlignment="1" applyProtection="1">
      <alignment horizontal="right" vertical="center"/>
      <protection locked="0" hidden="1"/>
    </xf>
    <xf numFmtId="3" fontId="59" fillId="9" borderId="97" xfId="0" applyNumberFormat="1" applyFont="1" applyFill="1" applyBorder="1" applyAlignment="1" applyProtection="1">
      <alignment horizontal="right" vertical="center"/>
      <protection locked="0"/>
    </xf>
    <xf numFmtId="3" fontId="59" fillId="0" borderId="91" xfId="0" applyNumberFormat="1" applyFont="1" applyBorder="1" applyAlignment="1" applyProtection="1">
      <alignment horizontal="right" vertical="center"/>
      <protection locked="0"/>
    </xf>
    <xf numFmtId="10" fontId="64" fillId="0" borderId="91" xfId="0" applyNumberFormat="1" applyFont="1" applyFill="1" applyBorder="1" applyAlignment="1" applyProtection="1">
      <alignment horizontal="center" vertical="center"/>
      <protection hidden="1"/>
    </xf>
    <xf numFmtId="1" fontId="61" fillId="8" borderId="91" xfId="0" applyNumberFormat="1" applyFont="1" applyFill="1" applyBorder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 wrapText="1"/>
      <protection locked="0"/>
    </xf>
    <xf numFmtId="0" fontId="56" fillId="0" borderId="3" xfId="0" applyFont="1" applyBorder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11" borderId="92" xfId="0" applyFont="1" applyFill="1" applyBorder="1" applyAlignment="1" applyProtection="1">
      <alignment horizontal="center" vertical="center" wrapText="1"/>
    </xf>
    <xf numFmtId="0" fontId="56" fillId="0" borderId="6" xfId="0" applyFont="1" applyBorder="1" applyAlignment="1" applyProtection="1">
      <alignment horizontal="center" vertical="center" wrapText="1"/>
      <protection locked="0"/>
    </xf>
    <xf numFmtId="0" fontId="54" fillId="0" borderId="6" xfId="0" applyFont="1" applyBorder="1" applyAlignment="1">
      <alignment horizontal="center" vertical="center" wrapText="1"/>
    </xf>
    <xf numFmtId="0" fontId="56" fillId="11" borderId="92" xfId="0" applyFont="1" applyFill="1" applyBorder="1" applyAlignment="1">
      <alignment horizontal="center" vertical="center" wrapText="1"/>
    </xf>
    <xf numFmtId="0" fontId="54" fillId="0" borderId="6" xfId="0" applyFont="1" applyBorder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/>
      <protection locked="0"/>
    </xf>
    <xf numFmtId="3" fontId="18" fillId="0" borderId="91" xfId="0" applyNumberFormat="1" applyFont="1" applyFill="1" applyBorder="1" applyAlignment="1" applyProtection="1">
      <alignment vertical="center" wrapText="1"/>
      <protection locked="0" hidden="1"/>
    </xf>
    <xf numFmtId="3" fontId="18" fillId="0" borderId="91" xfId="0" applyNumberFormat="1" applyFont="1" applyFill="1" applyBorder="1" applyAlignment="1" applyProtection="1">
      <alignment horizontal="right" vertical="center" wrapText="1"/>
      <protection locked="0" hidden="1"/>
    </xf>
    <xf numFmtId="0" fontId="54" fillId="0" borderId="94" xfId="0" applyFont="1" applyBorder="1" applyAlignment="1" applyProtection="1">
      <alignment horizontal="center" vertical="center"/>
      <protection hidden="1"/>
    </xf>
    <xf numFmtId="0" fontId="54" fillId="0" borderId="95" xfId="0" applyFont="1" applyBorder="1" applyAlignment="1" applyProtection="1">
      <alignment horizontal="center" vertical="center" wrapText="1"/>
      <protection hidden="1"/>
    </xf>
    <xf numFmtId="0" fontId="54" fillId="0" borderId="95" xfId="0" applyFont="1" applyBorder="1" applyProtection="1">
      <protection hidden="1"/>
    </xf>
    <xf numFmtId="0" fontId="33" fillId="0" borderId="95" xfId="0" applyFont="1" applyBorder="1" applyAlignment="1" applyProtection="1">
      <alignment horizontal="center" vertical="center"/>
      <protection hidden="1"/>
    </xf>
    <xf numFmtId="0" fontId="33" fillId="0" borderId="95" xfId="0" applyFont="1" applyBorder="1" applyAlignment="1" applyProtection="1">
      <alignment horizontal="left" vertical="center" wrapText="1"/>
      <protection hidden="1"/>
    </xf>
    <xf numFmtId="1" fontId="21" fillId="2" borderId="95" xfId="0" applyNumberFormat="1" applyFont="1" applyFill="1" applyBorder="1" applyAlignment="1" applyProtection="1">
      <alignment horizontal="center" vertical="center"/>
      <protection hidden="1"/>
    </xf>
    <xf numFmtId="0" fontId="13" fillId="2" borderId="95" xfId="0" applyFont="1" applyFill="1" applyBorder="1" applyAlignment="1" applyProtection="1">
      <alignment horizontal="center" vertical="center"/>
      <protection hidden="1"/>
    </xf>
    <xf numFmtId="2" fontId="33" fillId="2" borderId="95" xfId="0" applyNumberFormat="1" applyFont="1" applyFill="1" applyBorder="1" applyAlignment="1" applyProtection="1">
      <alignment horizontal="center" vertical="center"/>
      <protection hidden="1"/>
    </xf>
    <xf numFmtId="2" fontId="13" fillId="2" borderId="95" xfId="0" applyNumberFormat="1" applyFont="1" applyFill="1" applyBorder="1" applyAlignment="1" applyProtection="1">
      <alignment horizontal="center" vertical="center"/>
      <protection hidden="1"/>
    </xf>
    <xf numFmtId="0" fontId="33" fillId="0" borderId="96" xfId="0" applyFont="1" applyBorder="1" applyAlignment="1" applyProtection="1">
      <alignment horizontal="center" vertical="center"/>
      <protection hidden="1"/>
    </xf>
    <xf numFmtId="0" fontId="33" fillId="0" borderId="90" xfId="0" applyFont="1" applyBorder="1" applyAlignment="1" applyProtection="1">
      <alignment horizontal="center" vertical="center"/>
      <protection hidden="1"/>
    </xf>
    <xf numFmtId="2" fontId="13" fillId="2" borderId="90" xfId="0" applyNumberFormat="1" applyFont="1" applyFill="1" applyBorder="1" applyAlignment="1" applyProtection="1">
      <alignment horizontal="center" vertical="center"/>
      <protection hidden="1"/>
    </xf>
    <xf numFmtId="0" fontId="42" fillId="0" borderId="90" xfId="0" applyFont="1" applyBorder="1" applyAlignment="1" applyProtection="1">
      <alignment horizontal="right" vertical="center"/>
      <protection hidden="1"/>
    </xf>
    <xf numFmtId="4" fontId="18" fillId="8" borderId="90" xfId="0" applyNumberFormat="1" applyFont="1" applyFill="1" applyBorder="1" applyAlignment="1" applyProtection="1">
      <alignment horizontal="right" vertical="center"/>
      <protection hidden="1"/>
    </xf>
    <xf numFmtId="4" fontId="21" fillId="9" borderId="90" xfId="0" applyNumberFormat="1" applyFont="1" applyFill="1" applyBorder="1" applyAlignment="1" applyProtection="1">
      <alignment horizontal="right" vertical="center"/>
      <protection hidden="1"/>
    </xf>
    <xf numFmtId="4" fontId="21" fillId="0" borderId="90" xfId="0" applyNumberFormat="1" applyFont="1" applyBorder="1" applyAlignment="1" applyProtection="1">
      <alignment horizontal="right" vertical="center"/>
      <protection hidden="1"/>
    </xf>
    <xf numFmtId="10" fontId="13" fillId="2" borderId="90" xfId="0" applyNumberFormat="1" applyFont="1" applyFill="1" applyBorder="1" applyAlignment="1" applyProtection="1">
      <alignment horizontal="center" vertical="center"/>
      <protection hidden="1"/>
    </xf>
    <xf numFmtId="0" fontId="33" fillId="0" borderId="90" xfId="0" applyFont="1" applyBorder="1" applyAlignment="1" applyProtection="1">
      <alignment horizontal="center" vertical="center" wrapText="1"/>
      <protection hidden="1"/>
    </xf>
    <xf numFmtId="0" fontId="33" fillId="0" borderId="76" xfId="0" applyFont="1" applyBorder="1" applyAlignment="1" applyProtection="1">
      <alignment horizontal="center" vertical="center"/>
      <protection hidden="1"/>
    </xf>
    <xf numFmtId="3" fontId="18" fillId="0" borderId="93" xfId="0" applyNumberFormat="1" applyFont="1" applyFill="1" applyBorder="1" applyAlignment="1" applyProtection="1">
      <alignment vertical="center" wrapText="1"/>
      <protection locked="0" hidden="1"/>
    </xf>
    <xf numFmtId="0" fontId="65" fillId="0" borderId="99" xfId="0" applyFont="1" applyBorder="1" applyAlignment="1" applyProtection="1">
      <alignment horizontal="center" vertical="center" wrapText="1"/>
      <protection locked="0"/>
    </xf>
    <xf numFmtId="0" fontId="65" fillId="0" borderId="27" xfId="0" applyFont="1" applyBorder="1" applyAlignment="1" applyProtection="1">
      <alignment horizontal="center" vertical="center" wrapText="1"/>
      <protection locked="0"/>
    </xf>
    <xf numFmtId="0" fontId="54" fillId="0" borderId="91" xfId="0" applyFont="1" applyFill="1" applyBorder="1" applyAlignment="1" applyProtection="1">
      <alignment horizontal="center" vertical="center" wrapText="1"/>
      <protection locked="0"/>
    </xf>
    <xf numFmtId="0" fontId="54" fillId="0" borderId="91" xfId="0" applyFont="1" applyFill="1" applyBorder="1" applyAlignment="1" applyProtection="1">
      <alignment horizontal="center" vertical="center"/>
      <protection locked="0"/>
    </xf>
    <xf numFmtId="0" fontId="21" fillId="0" borderId="91" xfId="0" applyFont="1" applyFill="1" applyBorder="1" applyAlignment="1" applyProtection="1">
      <alignment horizontal="center" vertical="center"/>
      <protection locked="0"/>
    </xf>
    <xf numFmtId="0" fontId="21" fillId="0" borderId="91" xfId="0" applyFont="1" applyFill="1" applyBorder="1" applyAlignment="1" applyProtection="1">
      <alignment horizontal="left" vertical="center" wrapText="1"/>
      <protection locked="0"/>
    </xf>
    <xf numFmtId="167" fontId="21" fillId="0" borderId="91" xfId="0" applyNumberFormat="1" applyFont="1" applyFill="1" applyBorder="1" applyAlignment="1" applyProtection="1">
      <alignment horizontal="center" vertical="center"/>
      <protection locked="0"/>
    </xf>
    <xf numFmtId="2" fontId="18" fillId="0" borderId="91" xfId="0" applyNumberFormat="1" applyFont="1" applyFill="1" applyBorder="1" applyAlignment="1" applyProtection="1">
      <alignment horizontal="center" vertical="center"/>
      <protection hidden="1"/>
    </xf>
    <xf numFmtId="0" fontId="21" fillId="0" borderId="91" xfId="0" applyFont="1" applyFill="1" applyBorder="1" applyAlignment="1" applyProtection="1">
      <alignment horizontal="center" vertical="center" wrapText="1" shrinkToFit="1"/>
      <protection locked="0"/>
    </xf>
    <xf numFmtId="4" fontId="18" fillId="0" borderId="91" xfId="0" applyNumberFormat="1" applyFont="1" applyFill="1" applyBorder="1" applyAlignment="1" applyProtection="1">
      <alignment horizontal="right" vertical="center"/>
      <protection locked="0" hidden="1"/>
    </xf>
    <xf numFmtId="4" fontId="21" fillId="0" borderId="98" xfId="0" applyNumberFormat="1" applyFont="1" applyFill="1" applyBorder="1" applyAlignment="1" applyProtection="1">
      <alignment horizontal="right" vertical="center"/>
      <protection locked="0"/>
    </xf>
    <xf numFmtId="4" fontId="21" fillId="0" borderId="97" xfId="0" applyNumberFormat="1" applyFont="1" applyFill="1" applyBorder="1" applyAlignment="1" applyProtection="1">
      <alignment horizontal="right" vertical="center"/>
      <protection locked="0"/>
    </xf>
    <xf numFmtId="4" fontId="21" fillId="0" borderId="91" xfId="0" applyNumberFormat="1" applyFont="1" applyFill="1" applyBorder="1" applyAlignment="1" applyProtection="1">
      <alignment horizontal="right" vertical="center"/>
      <protection locked="0"/>
    </xf>
    <xf numFmtId="0" fontId="21" fillId="0" borderId="91" xfId="0" quotePrefix="1" applyNumberFormat="1" applyFont="1" applyFill="1" applyBorder="1" applyAlignment="1" applyProtection="1">
      <alignment horizontal="center" vertical="center"/>
      <protection hidden="1"/>
    </xf>
    <xf numFmtId="0" fontId="21" fillId="0" borderId="91" xfId="0" applyFont="1" applyFill="1" applyBorder="1" applyAlignment="1" applyProtection="1">
      <alignment horizontal="center" vertical="center" wrapText="1"/>
      <protection locked="0"/>
    </xf>
    <xf numFmtId="167" fontId="21" fillId="0" borderId="91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91" xfId="0" applyNumberFormat="1" applyFont="1" applyFill="1" applyBorder="1" applyAlignment="1" applyProtection="1">
      <alignment vertical="center" wrapText="1"/>
      <protection locked="0"/>
    </xf>
    <xf numFmtId="166" fontId="21" fillId="0" borderId="9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 wrapText="1"/>
      <protection locked="0"/>
    </xf>
    <xf numFmtId="0" fontId="5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4" fillId="0" borderId="99" xfId="0" applyFont="1" applyBorder="1" applyAlignment="1" applyProtection="1">
      <alignment horizontal="center" vertical="center" wrapText="1"/>
      <protection locked="0"/>
    </xf>
    <xf numFmtId="0" fontId="54" fillId="0" borderId="6" xfId="0" applyFont="1" applyBorder="1" applyAlignment="1">
      <alignment vertical="center"/>
    </xf>
    <xf numFmtId="0" fontId="54" fillId="0" borderId="0" xfId="0" applyFont="1" applyAlignment="1" applyProtection="1">
      <alignment vertical="center"/>
      <protection locked="0"/>
    </xf>
    <xf numFmtId="0" fontId="66" fillId="0" borderId="81" xfId="0" applyFont="1" applyBorder="1" applyAlignment="1" applyProtection="1">
      <alignment horizontal="centerContinuous" vertical="center" wrapText="1"/>
      <protection hidden="1"/>
    </xf>
    <xf numFmtId="0" fontId="38" fillId="0" borderId="83" xfId="0" applyFont="1" applyBorder="1" applyAlignment="1" applyProtection="1">
      <alignment horizontal="center" vertical="center" wrapText="1"/>
      <protection hidden="1"/>
    </xf>
    <xf numFmtId="0" fontId="38" fillId="0" borderId="82" xfId="0" applyFont="1" applyBorder="1" applyAlignment="1" applyProtection="1">
      <alignment horizontal="center" vertical="center" wrapText="1"/>
      <protection hidden="1"/>
    </xf>
    <xf numFmtId="0" fontId="38" fillId="0" borderId="17" xfId="0" applyFont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hidden="1"/>
    </xf>
    <xf numFmtId="0" fontId="20" fillId="0" borderId="0" xfId="0" applyFont="1" applyProtection="1">
      <protection locked="0"/>
    </xf>
    <xf numFmtId="0" fontId="19" fillId="0" borderId="0" xfId="0" applyFont="1" applyProtection="1">
      <protection locked="0"/>
    </xf>
    <xf numFmtId="167" fontId="19" fillId="11" borderId="92" xfId="0" applyNumberFormat="1" applyFont="1" applyFill="1" applyBorder="1" applyAlignment="1" applyProtection="1">
      <alignment vertical="top" wrapText="1"/>
    </xf>
    <xf numFmtId="167" fontId="20" fillId="0" borderId="91" xfId="0" applyNumberFormat="1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6" xfId="0" applyFont="1" applyBorder="1"/>
    <xf numFmtId="0" fontId="67" fillId="0" borderId="16" xfId="0" applyFont="1" applyBorder="1" applyAlignment="1" applyProtection="1">
      <alignment horizontal="center" vertical="center" wrapText="1"/>
      <protection hidden="1"/>
    </xf>
    <xf numFmtId="0" fontId="67" fillId="0" borderId="17" xfId="0" applyFont="1" applyBorder="1" applyAlignment="1" applyProtection="1">
      <alignment horizontal="center" vertical="center" wrapText="1"/>
      <protection hidden="1"/>
    </xf>
    <xf numFmtId="167" fontId="19" fillId="11" borderId="92" xfId="0" applyNumberFormat="1" applyFont="1" applyFill="1" applyBorder="1" applyAlignment="1">
      <alignment vertical="top" wrapText="1"/>
    </xf>
    <xf numFmtId="0" fontId="20" fillId="0" borderId="90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70" fillId="0" borderId="0" xfId="0" applyFont="1" applyAlignment="1" applyProtection="1">
      <alignment horizontal="center" vertical="center"/>
      <protection locked="0"/>
    </xf>
    <xf numFmtId="0" fontId="70" fillId="0" borderId="0" xfId="0" applyFont="1" applyProtection="1">
      <protection locked="0"/>
    </xf>
    <xf numFmtId="0" fontId="69" fillId="0" borderId="0" xfId="0" applyFont="1" applyProtection="1">
      <protection locked="0"/>
    </xf>
    <xf numFmtId="0" fontId="71" fillId="0" borderId="26" xfId="0" applyFont="1" applyBorder="1" applyAlignment="1" applyProtection="1">
      <alignment horizontal="center" vertical="center" wrapText="1"/>
    </xf>
    <xf numFmtId="0" fontId="71" fillId="0" borderId="2" xfId="0" applyFont="1" applyBorder="1" applyAlignment="1" applyProtection="1">
      <alignment horizontal="center" vertical="center" wrapText="1"/>
    </xf>
    <xf numFmtId="0" fontId="67" fillId="0" borderId="25" xfId="0" applyFont="1" applyBorder="1" applyAlignment="1" applyProtection="1">
      <alignment horizontal="center" vertical="center" wrapText="1"/>
      <protection hidden="1"/>
    </xf>
    <xf numFmtId="49" fontId="70" fillId="0" borderId="0" xfId="0" applyNumberFormat="1" applyFont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 wrapText="1"/>
      <protection locked="0"/>
    </xf>
    <xf numFmtId="49" fontId="70" fillId="0" borderId="0" xfId="0" applyNumberFormat="1" applyFont="1" applyAlignment="1" applyProtection="1">
      <alignment horizontal="center" vertical="center" wrapText="1"/>
      <protection locked="0"/>
    </xf>
    <xf numFmtId="0" fontId="71" fillId="0" borderId="25" xfId="0" applyFont="1" applyBorder="1" applyAlignment="1" applyProtection="1">
      <alignment horizontal="center" vertical="center" wrapText="1"/>
    </xf>
    <xf numFmtId="0" fontId="54" fillId="0" borderId="101" xfId="0" applyFont="1" applyBorder="1" applyAlignment="1" applyProtection="1">
      <alignment horizontal="center" vertical="center" wrapText="1"/>
      <protection locked="0"/>
    </xf>
    <xf numFmtId="0" fontId="54" fillId="0" borderId="102" xfId="0" applyFont="1" applyBorder="1" applyAlignment="1" applyProtection="1">
      <alignment horizontal="center" vertical="center" wrapText="1"/>
      <protection locked="0"/>
    </xf>
    <xf numFmtId="0" fontId="54" fillId="0" borderId="101" xfId="0" applyFont="1" applyBorder="1" applyAlignment="1" applyProtection="1">
      <alignment horizontal="center" vertical="center"/>
      <protection locked="0"/>
    </xf>
    <xf numFmtId="0" fontId="54" fillId="0" borderId="102" xfId="0" applyFont="1" applyBorder="1" applyAlignment="1" applyProtection="1">
      <alignment horizontal="center" vertical="center"/>
      <protection locked="0"/>
    </xf>
    <xf numFmtId="0" fontId="21" fillId="0" borderId="101" xfId="0" applyFont="1" applyBorder="1" applyAlignment="1" applyProtection="1">
      <alignment horizontal="center" vertical="center"/>
      <protection locked="0"/>
    </xf>
    <xf numFmtId="0" fontId="21" fillId="0" borderId="102" xfId="0" applyFont="1" applyBorder="1" applyAlignment="1" applyProtection="1">
      <alignment horizontal="center" vertical="center"/>
      <protection locked="0"/>
    </xf>
    <xf numFmtId="0" fontId="21" fillId="0" borderId="101" xfId="0" applyFont="1" applyBorder="1" applyAlignment="1" applyProtection="1">
      <alignment horizontal="left" vertical="center" wrapText="1"/>
      <protection locked="0"/>
    </xf>
    <xf numFmtId="0" fontId="21" fillId="0" borderId="102" xfId="0" applyFont="1" applyBorder="1" applyAlignment="1" applyProtection="1">
      <alignment horizontal="left" vertical="center" wrapText="1"/>
      <protection locked="0"/>
    </xf>
    <xf numFmtId="167" fontId="21" fillId="0" borderId="101" xfId="0" applyNumberFormat="1" applyFont="1" applyBorder="1" applyAlignment="1" applyProtection="1">
      <alignment horizontal="center" vertical="center"/>
      <protection locked="0"/>
    </xf>
    <xf numFmtId="167" fontId="21" fillId="0" borderId="102" xfId="0" applyNumberFormat="1" applyFont="1" applyBorder="1" applyAlignment="1" applyProtection="1">
      <alignment horizontal="center" vertical="center"/>
      <protection locked="0"/>
    </xf>
    <xf numFmtId="167" fontId="21" fillId="0" borderId="101" xfId="0" applyNumberFormat="1" applyFont="1" applyBorder="1" applyAlignment="1" applyProtection="1">
      <alignment horizontal="center" vertical="center" wrapText="1"/>
      <protection locked="0"/>
    </xf>
    <xf numFmtId="167" fontId="21" fillId="0" borderId="102" xfId="0" applyNumberFormat="1" applyFont="1" applyBorder="1" applyAlignment="1" applyProtection="1">
      <alignment horizontal="center" vertical="center" wrapText="1"/>
      <protection locked="0"/>
    </xf>
    <xf numFmtId="0" fontId="21" fillId="0" borderId="101" xfId="0" applyFont="1" applyBorder="1" applyAlignment="1" applyProtection="1">
      <alignment horizontal="center" vertical="center" wrapText="1"/>
      <protection locked="0"/>
    </xf>
    <xf numFmtId="0" fontId="21" fillId="0" borderId="102" xfId="0" applyFont="1" applyBorder="1" applyAlignment="1" applyProtection="1">
      <alignment horizontal="center" vertical="center" wrapText="1"/>
      <protection locked="0"/>
    </xf>
    <xf numFmtId="167" fontId="21" fillId="0" borderId="101" xfId="0" applyNumberFormat="1" applyFont="1" applyBorder="1" applyAlignment="1" applyProtection="1">
      <alignment vertical="center" wrapText="1"/>
      <protection locked="0"/>
    </xf>
    <xf numFmtId="167" fontId="21" fillId="0" borderId="102" xfId="0" applyNumberFormat="1" applyFont="1" applyBorder="1" applyAlignment="1" applyProtection="1">
      <alignment vertical="center" wrapText="1"/>
      <protection locked="0"/>
    </xf>
    <xf numFmtId="0" fontId="21" fillId="9" borderId="101" xfId="0" applyFont="1" applyFill="1" applyBorder="1" applyAlignment="1" applyProtection="1">
      <alignment horizontal="center" vertical="center" wrapText="1" shrinkToFit="1"/>
      <protection locked="0"/>
    </xf>
    <xf numFmtId="0" fontId="21" fillId="9" borderId="102" xfId="0" applyFont="1" applyFill="1" applyBorder="1" applyAlignment="1" applyProtection="1">
      <alignment horizontal="center" vertical="center" wrapText="1" shrinkToFit="1"/>
      <protection locked="0"/>
    </xf>
    <xf numFmtId="167" fontId="7" fillId="0" borderId="91" xfId="0" applyNumberFormat="1" applyFont="1" applyBorder="1" applyAlignment="1" applyProtection="1">
      <alignment horizontal="center" vertical="center"/>
      <protection locked="0"/>
    </xf>
    <xf numFmtId="167" fontId="21" fillId="3" borderId="91" xfId="0" applyNumberFormat="1" applyFont="1" applyFill="1" applyBorder="1" applyAlignment="1" applyProtection="1">
      <alignment horizontal="center" vertical="center"/>
      <protection locked="0"/>
    </xf>
    <xf numFmtId="0" fontId="33" fillId="0" borderId="91" xfId="0" applyFont="1" applyBorder="1" applyAlignment="1" applyProtection="1">
      <alignment horizontal="center" vertical="center" wrapText="1"/>
      <protection locked="0"/>
    </xf>
    <xf numFmtId="4" fontId="15" fillId="11" borderId="92" xfId="0" applyNumberFormat="1" applyFont="1" applyFill="1" applyBorder="1" applyAlignment="1">
      <alignment vertical="top" wrapText="1"/>
    </xf>
    <xf numFmtId="4" fontId="21" fillId="9" borderId="93" xfId="0" applyNumberFormat="1" applyFont="1" applyFill="1" applyBorder="1" applyAlignment="1" applyProtection="1">
      <alignment horizontal="right" vertical="center"/>
      <protection locked="0"/>
    </xf>
    <xf numFmtId="4" fontId="21" fillId="0" borderId="93" xfId="0" applyNumberFormat="1" applyFont="1" applyBorder="1" applyAlignment="1" applyProtection="1">
      <alignment horizontal="right" vertical="center"/>
      <protection locked="0"/>
    </xf>
    <xf numFmtId="167" fontId="4" fillId="3" borderId="91" xfId="0" applyNumberFormat="1" applyFont="1" applyFill="1" applyBorder="1" applyAlignment="1" applyProtection="1">
      <alignment horizontal="center" vertical="center"/>
      <protection locked="0"/>
    </xf>
    <xf numFmtId="4" fontId="21" fillId="9" borderId="103" xfId="0" applyNumberFormat="1" applyFont="1" applyFill="1" applyBorder="1" applyAlignment="1" applyProtection="1">
      <alignment horizontal="right" vertical="center"/>
      <protection locked="0"/>
    </xf>
    <xf numFmtId="4" fontId="21" fillId="9" borderId="105" xfId="0" applyNumberFormat="1" applyFont="1" applyFill="1" applyBorder="1" applyAlignment="1" applyProtection="1">
      <alignment horizontal="right" vertical="center"/>
      <protection locked="0"/>
    </xf>
    <xf numFmtId="4" fontId="59" fillId="0" borderId="104" xfId="0" applyNumberFormat="1" applyFont="1" applyBorder="1" applyAlignment="1" applyProtection="1">
      <alignment horizontal="right" vertical="center"/>
      <protection locked="0"/>
    </xf>
    <xf numFmtId="4" fontId="59" fillId="0" borderId="106" xfId="0" applyNumberFormat="1" applyFont="1" applyBorder="1" applyAlignment="1" applyProtection="1">
      <alignment horizontal="right" vertical="center"/>
      <protection locked="0"/>
    </xf>
    <xf numFmtId="4" fontId="18" fillId="8" borderId="101" xfId="0" applyNumberFormat="1" applyFont="1" applyFill="1" applyBorder="1" applyAlignment="1" applyProtection="1">
      <alignment horizontal="right" vertical="center"/>
      <protection locked="0" hidden="1"/>
    </xf>
    <xf numFmtId="4" fontId="18" fillId="8" borderId="102" xfId="0" applyNumberFormat="1" applyFont="1" applyFill="1" applyBorder="1" applyAlignment="1" applyProtection="1">
      <alignment horizontal="right" vertical="center"/>
      <protection locked="0" hidden="1"/>
    </xf>
    <xf numFmtId="167" fontId="9" fillId="11" borderId="92" xfId="0" applyNumberFormat="1" applyFont="1" applyFill="1" applyBorder="1" applyAlignment="1" applyProtection="1">
      <alignment vertical="top" wrapText="1"/>
    </xf>
    <xf numFmtId="167" fontId="9" fillId="11" borderId="92" xfId="0" applyNumberFormat="1" applyFont="1" applyFill="1" applyBorder="1" applyAlignment="1" applyProtection="1">
      <alignment vertical="center" wrapText="1"/>
    </xf>
    <xf numFmtId="1" fontId="9" fillId="11" borderId="92" xfId="0" applyNumberFormat="1" applyFont="1" applyFill="1" applyBorder="1" applyAlignment="1" applyProtection="1">
      <alignment vertical="top" wrapText="1"/>
      <protection hidden="1"/>
    </xf>
    <xf numFmtId="2" fontId="9" fillId="11" borderId="92" xfId="0" applyNumberFormat="1" applyFont="1" applyFill="1" applyBorder="1" applyAlignment="1" applyProtection="1">
      <alignment vertical="top" wrapText="1"/>
      <protection hidden="1"/>
    </xf>
    <xf numFmtId="167" fontId="7" fillId="0" borderId="91" xfId="0" applyNumberFormat="1" applyFont="1" applyBorder="1" applyAlignment="1" applyProtection="1">
      <alignment horizontal="center" vertical="center" wrapText="1"/>
      <protection locked="0"/>
    </xf>
    <xf numFmtId="1" fontId="7" fillId="2" borderId="91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9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91" xfId="0" applyNumberFormat="1" applyFont="1" applyFill="1" applyBorder="1" applyAlignment="1" applyProtection="1">
      <alignment horizontal="center" vertical="center"/>
      <protection hidden="1"/>
    </xf>
    <xf numFmtId="2" fontId="9" fillId="2" borderId="91" xfId="0" applyNumberFormat="1" applyFont="1" applyFill="1" applyBorder="1" applyAlignment="1" applyProtection="1">
      <alignment horizontal="center" vertical="center"/>
      <protection hidden="1"/>
    </xf>
    <xf numFmtId="167" fontId="7" fillId="0" borderId="101" xfId="0" applyNumberFormat="1" applyFont="1" applyBorder="1" applyAlignment="1" applyProtection="1">
      <alignment horizontal="center" vertical="center"/>
      <protection locked="0"/>
    </xf>
    <xf numFmtId="167" fontId="7" fillId="0" borderId="101" xfId="0" applyNumberFormat="1" applyFont="1" applyBorder="1" applyAlignment="1" applyProtection="1">
      <alignment horizontal="center" vertical="center" wrapText="1"/>
      <protection locked="0"/>
    </xf>
    <xf numFmtId="167" fontId="7" fillId="0" borderId="102" xfId="0" applyNumberFormat="1" applyFont="1" applyBorder="1" applyAlignment="1" applyProtection="1">
      <alignment horizontal="center" vertical="center"/>
      <protection locked="0"/>
    </xf>
    <xf numFmtId="167" fontId="7" fillId="0" borderId="102" xfId="0" applyNumberFormat="1" applyFont="1" applyBorder="1" applyAlignment="1" applyProtection="1">
      <alignment horizontal="center" vertical="center" wrapText="1"/>
      <protection locked="0"/>
    </xf>
    <xf numFmtId="167" fontId="73" fillId="0" borderId="91" xfId="0" applyNumberFormat="1" applyFont="1" applyBorder="1" applyAlignment="1" applyProtection="1">
      <alignment vertical="center" wrapText="1"/>
      <protection locked="0"/>
    </xf>
    <xf numFmtId="167" fontId="7" fillId="0" borderId="91" xfId="0" applyNumberFormat="1" applyFont="1" applyFill="1" applyBorder="1" applyAlignment="1" applyProtection="1">
      <alignment horizontal="center" vertical="center"/>
      <protection locked="0"/>
    </xf>
    <xf numFmtId="1" fontId="7" fillId="0" borderId="91" xfId="0" applyNumberFormat="1" applyFont="1" applyFill="1" applyBorder="1" applyAlignment="1" applyProtection="1">
      <alignment horizontal="center" vertical="center"/>
      <protection hidden="1"/>
    </xf>
    <xf numFmtId="167" fontId="73" fillId="0" borderId="91" xfId="0" applyNumberFormat="1" applyFont="1" applyFill="1" applyBorder="1" applyAlignment="1" applyProtection="1">
      <alignment vertical="center" wrapText="1"/>
      <protection locked="0"/>
    </xf>
    <xf numFmtId="2" fontId="9" fillId="0" borderId="91" xfId="0" applyNumberFormat="1" applyFont="1" applyFill="1" applyBorder="1" applyAlignment="1" applyProtection="1">
      <alignment horizontal="center" vertical="center"/>
      <protection hidden="1"/>
    </xf>
    <xf numFmtId="2" fontId="9" fillId="2" borderId="91" xfId="0" applyNumberFormat="1" applyFont="1" applyFill="1" applyBorder="1" applyAlignment="1" applyProtection="1">
      <alignment horizontal="center" vertical="center" wrapText="1"/>
      <protection hidden="1"/>
    </xf>
    <xf numFmtId="167" fontId="73" fillId="0" borderId="101" xfId="0" applyNumberFormat="1" applyFont="1" applyBorder="1" applyAlignment="1" applyProtection="1">
      <alignment vertical="center" wrapText="1"/>
      <protection locked="0"/>
    </xf>
    <xf numFmtId="167" fontId="73" fillId="0" borderId="102" xfId="0" applyNumberFormat="1" applyFont="1" applyBorder="1" applyAlignment="1" applyProtection="1">
      <alignment vertical="center" wrapText="1"/>
      <protection locked="0"/>
    </xf>
    <xf numFmtId="167" fontId="74" fillId="0" borderId="43" xfId="0" applyNumberFormat="1" applyFont="1" applyFill="1" applyBorder="1" applyAlignment="1" applyProtection="1">
      <alignment horizontal="center" vertical="center"/>
      <protection locked="0"/>
    </xf>
    <xf numFmtId="167" fontId="7" fillId="0" borderId="93" xfId="0" applyNumberFormat="1" applyFont="1" applyBorder="1" applyAlignment="1" applyProtection="1">
      <alignment horizontal="center" vertical="center" wrapText="1"/>
      <protection locked="0"/>
    </xf>
    <xf numFmtId="1" fontId="7" fillId="2" borderId="93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93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91" xfId="0" applyNumberFormat="1" applyFont="1" applyBorder="1" applyAlignment="1" applyProtection="1">
      <alignment horizontal="right" vertical="center"/>
      <protection locked="0"/>
    </xf>
    <xf numFmtId="0" fontId="1" fillId="0" borderId="100" xfId="0" applyFont="1" applyBorder="1" applyAlignment="1" applyProtection="1">
      <alignment horizontal="center" vertical="center"/>
      <protection locked="0"/>
    </xf>
    <xf numFmtId="0" fontId="56" fillId="11" borderId="92" xfId="0" applyFont="1" applyFill="1" applyBorder="1" applyAlignment="1" applyProtection="1">
      <alignment horizontal="center" vertical="top" wrapText="1"/>
    </xf>
    <xf numFmtId="0" fontId="73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quotePrefix="1" applyBorder="1" applyAlignment="1" applyProtection="1">
      <alignment horizontal="center" vertical="center"/>
      <protection hidden="1"/>
    </xf>
    <xf numFmtId="14" fontId="73" fillId="0" borderId="6" xfId="0" applyNumberFormat="1" applyFont="1" applyBorder="1" applyAlignment="1" applyProtection="1">
      <alignment horizontal="center" vertical="center"/>
      <protection locked="0"/>
    </xf>
    <xf numFmtId="4" fontId="21" fillId="9" borderId="101" xfId="0" applyNumberFormat="1" applyFont="1" applyFill="1" applyBorder="1" applyAlignment="1" applyProtection="1">
      <alignment horizontal="right" vertical="center"/>
      <protection locked="0"/>
    </xf>
    <xf numFmtId="4" fontId="21" fillId="9" borderId="102" xfId="0" applyNumberFormat="1" applyFont="1" applyFill="1" applyBorder="1" applyAlignment="1" applyProtection="1">
      <alignment horizontal="right" vertical="center"/>
      <protection locked="0"/>
    </xf>
    <xf numFmtId="164" fontId="0" fillId="0" borderId="100" xfId="2" applyFont="1" applyBorder="1" applyAlignment="1" applyProtection="1">
      <alignment horizontal="center" vertical="center"/>
      <protection locked="0"/>
    </xf>
    <xf numFmtId="4" fontId="21" fillId="0" borderId="101" xfId="0" applyNumberFormat="1" applyFont="1" applyBorder="1" applyAlignment="1" applyProtection="1">
      <alignment horizontal="right" vertical="center"/>
      <protection locked="0"/>
    </xf>
    <xf numFmtId="4" fontId="21" fillId="0" borderId="102" xfId="0" applyNumberFormat="1" applyFont="1" applyBorder="1" applyAlignment="1" applyProtection="1">
      <alignment horizontal="right" vertical="center"/>
      <protection locked="0"/>
    </xf>
    <xf numFmtId="164" fontId="73" fillId="0" borderId="100" xfId="2" applyFont="1" applyBorder="1" applyAlignment="1" applyProtection="1">
      <alignment horizontal="center" vertical="center"/>
      <protection locked="0"/>
    </xf>
    <xf numFmtId="164" fontId="32" fillId="0" borderId="100" xfId="2" applyFont="1" applyBorder="1" applyAlignment="1" applyProtection="1">
      <alignment horizontal="center" vertical="center"/>
      <protection locked="0"/>
    </xf>
    <xf numFmtId="164" fontId="42" fillId="0" borderId="6" xfId="2" applyFont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center" vertical="center"/>
      <protection locked="0"/>
    </xf>
    <xf numFmtId="164" fontId="32" fillId="0" borderId="6" xfId="2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14" fontId="73" fillId="0" borderId="25" xfId="0" applyNumberFormat="1" applyFont="1" applyBorder="1" applyAlignment="1" applyProtection="1">
      <alignment horizontal="center" vertical="center"/>
      <protection locked="0"/>
    </xf>
    <xf numFmtId="0" fontId="73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4" fontId="32" fillId="0" borderId="25" xfId="2" applyFont="1" applyBorder="1" applyAlignment="1" applyProtection="1">
      <alignment horizontal="center" vertical="center"/>
      <protection locked="0"/>
    </xf>
    <xf numFmtId="164" fontId="32" fillId="0" borderId="25" xfId="2" applyFont="1" applyBorder="1" applyAlignment="1" applyProtection="1">
      <alignment horizontal="center" vertical="center"/>
      <protection locked="0" hidden="1"/>
    </xf>
    <xf numFmtId="1" fontId="7" fillId="2" borderId="102" xfId="0" applyNumberFormat="1" applyFont="1" applyFill="1" applyBorder="1" applyAlignment="1" applyProtection="1">
      <alignment horizontal="center" vertical="center"/>
      <protection hidden="1"/>
    </xf>
    <xf numFmtId="2" fontId="9" fillId="2" borderId="102" xfId="0" applyNumberFormat="1" applyFont="1" applyFill="1" applyBorder="1" applyAlignment="1" applyProtection="1">
      <alignment horizontal="center" vertical="center"/>
      <protection hidden="1"/>
    </xf>
    <xf numFmtId="2" fontId="18" fillId="2" borderId="102" xfId="0" applyNumberFormat="1" applyFont="1" applyFill="1" applyBorder="1" applyAlignment="1" applyProtection="1">
      <alignment horizontal="center" vertical="center"/>
      <protection hidden="1"/>
    </xf>
    <xf numFmtId="0" fontId="21" fillId="2" borderId="102" xfId="0" quotePrefix="1" applyFont="1" applyFill="1" applyBorder="1" applyAlignment="1" applyProtection="1">
      <alignment horizontal="center" vertical="center"/>
      <protection hidden="1"/>
    </xf>
    <xf numFmtId="166" fontId="21" fillId="0" borderId="102" xfId="0" applyNumberFormat="1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wrapText="1"/>
      <protection locked="0"/>
    </xf>
    <xf numFmtId="0" fontId="54" fillId="0" borderId="100" xfId="0" applyFont="1" applyBorder="1" applyAlignment="1" applyProtection="1">
      <alignment horizontal="center" vertical="center" wrapText="1"/>
      <protection locked="0"/>
    </xf>
    <xf numFmtId="0" fontId="54" fillId="0" borderId="100" xfId="0" applyFont="1" applyBorder="1" applyAlignment="1" applyProtection="1">
      <alignment horizontal="center" vertical="center"/>
      <protection locked="0"/>
    </xf>
    <xf numFmtId="0" fontId="21" fillId="0" borderId="100" xfId="0" applyFont="1" applyBorder="1" applyAlignment="1" applyProtection="1">
      <alignment horizontal="center" vertical="center"/>
      <protection locked="0"/>
    </xf>
    <xf numFmtId="0" fontId="21" fillId="0" borderId="100" xfId="0" applyFont="1" applyBorder="1" applyAlignment="1" applyProtection="1">
      <alignment horizontal="left" vertical="center" wrapText="1"/>
      <protection locked="0"/>
    </xf>
    <xf numFmtId="167" fontId="7" fillId="0" borderId="100" xfId="0" applyNumberFormat="1" applyFont="1" applyBorder="1" applyAlignment="1" applyProtection="1">
      <alignment horizontal="center" vertical="center"/>
      <protection locked="0"/>
    </xf>
    <xf numFmtId="1" fontId="7" fillId="2" borderId="100" xfId="0" applyNumberFormat="1" applyFont="1" applyFill="1" applyBorder="1" applyAlignment="1" applyProtection="1">
      <alignment horizontal="center" vertical="center"/>
      <protection hidden="1"/>
    </xf>
    <xf numFmtId="167" fontId="7" fillId="0" borderId="100" xfId="0" applyNumberFormat="1" applyFont="1" applyBorder="1" applyAlignment="1" applyProtection="1">
      <alignment horizontal="center" vertical="center" wrapText="1"/>
      <protection locked="0"/>
    </xf>
    <xf numFmtId="2" fontId="9" fillId="2" borderId="100" xfId="0" applyNumberFormat="1" applyFont="1" applyFill="1" applyBorder="1" applyAlignment="1" applyProtection="1">
      <alignment horizontal="center" vertical="center"/>
      <protection hidden="1"/>
    </xf>
    <xf numFmtId="2" fontId="18" fillId="2" borderId="100" xfId="0" applyNumberFormat="1" applyFont="1" applyFill="1" applyBorder="1" applyAlignment="1" applyProtection="1">
      <alignment horizontal="center" vertical="center"/>
      <protection hidden="1"/>
    </xf>
    <xf numFmtId="0" fontId="21" fillId="9" borderId="100" xfId="0" applyFont="1" applyFill="1" applyBorder="1" applyAlignment="1" applyProtection="1">
      <alignment horizontal="center" vertical="center" wrapText="1" shrinkToFit="1"/>
      <protection locked="0"/>
    </xf>
    <xf numFmtId="4" fontId="18" fillId="8" borderId="100" xfId="0" applyNumberFormat="1" applyFont="1" applyFill="1" applyBorder="1" applyAlignment="1" applyProtection="1">
      <alignment horizontal="right" vertical="center"/>
      <protection locked="0" hidden="1"/>
    </xf>
    <xf numFmtId="4" fontId="21" fillId="9" borderId="100" xfId="0" applyNumberFormat="1" applyFont="1" applyFill="1" applyBorder="1" applyAlignment="1" applyProtection="1">
      <alignment horizontal="right" vertical="center"/>
      <protection locked="0"/>
    </xf>
    <xf numFmtId="4" fontId="21" fillId="0" borderId="100" xfId="0" applyNumberFormat="1" applyFont="1" applyBorder="1" applyAlignment="1" applyProtection="1">
      <alignment horizontal="right" vertical="center"/>
      <protection locked="0"/>
    </xf>
    <xf numFmtId="0" fontId="21" fillId="2" borderId="100" xfId="0" quotePrefix="1" applyFont="1" applyFill="1" applyBorder="1" applyAlignment="1" applyProtection="1">
      <alignment horizontal="center" vertical="center"/>
      <protection hidden="1"/>
    </xf>
    <xf numFmtId="0" fontId="21" fillId="0" borderId="100" xfId="0" applyFont="1" applyBorder="1" applyAlignment="1" applyProtection="1">
      <alignment horizontal="center" vertical="center" wrapText="1"/>
      <protection locked="0"/>
    </xf>
    <xf numFmtId="167" fontId="21" fillId="0" borderId="100" xfId="0" applyNumberFormat="1" applyFont="1" applyBorder="1" applyAlignment="1" applyProtection="1">
      <alignment horizontal="center" vertical="center" wrapText="1"/>
      <protection locked="0"/>
    </xf>
    <xf numFmtId="167" fontId="21" fillId="0" borderId="100" xfId="0" applyNumberFormat="1" applyFont="1" applyBorder="1" applyAlignment="1" applyProtection="1">
      <alignment vertical="center" wrapText="1"/>
      <protection locked="0"/>
    </xf>
    <xf numFmtId="166" fontId="21" fillId="0" borderId="100" xfId="0" applyNumberFormat="1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wrapText="1"/>
      <protection locked="0"/>
    </xf>
    <xf numFmtId="164" fontId="1" fillId="0" borderId="6" xfId="2" applyFont="1" applyBorder="1" applyAlignment="1" applyProtection="1">
      <alignment horizontal="center" vertical="center"/>
      <protection locked="0"/>
    </xf>
    <xf numFmtId="0" fontId="73" fillId="0" borderId="6" xfId="2" applyNumberFormat="1" applyFont="1" applyBorder="1" applyAlignment="1" applyProtection="1">
      <alignment horizontal="center" vertical="center"/>
      <protection locked="0"/>
    </xf>
    <xf numFmtId="0" fontId="73" fillId="0" borderId="6" xfId="2" applyNumberFormat="1" applyFont="1" applyBorder="1" applyAlignment="1" applyProtection="1">
      <alignment horizontal="center" vertical="center"/>
      <protection hidden="1"/>
    </xf>
    <xf numFmtId="0" fontId="73" fillId="0" borderId="100" xfId="2" applyNumberFormat="1" applyFont="1" applyBorder="1" applyAlignment="1" applyProtection="1">
      <alignment horizontal="center" vertical="center"/>
      <protection locked="0"/>
    </xf>
    <xf numFmtId="0" fontId="0" fillId="0" borderId="6" xfId="2" applyNumberFormat="1" applyFont="1" applyBorder="1" applyAlignment="1" applyProtection="1">
      <alignment horizontal="center" vertical="center"/>
      <protection hidden="1"/>
    </xf>
    <xf numFmtId="0" fontId="0" fillId="0" borderId="100" xfId="2" applyNumberFormat="1" applyFont="1" applyBorder="1" applyAlignment="1" applyProtection="1">
      <alignment horizontal="center" vertical="center"/>
      <protection locked="0"/>
    </xf>
    <xf numFmtId="0" fontId="0" fillId="0" borderId="6" xfId="2" applyNumberFormat="1" applyFont="1" applyBorder="1" applyAlignment="1" applyProtection="1">
      <alignment horizontal="center" vertical="center"/>
      <protection locked="0"/>
    </xf>
    <xf numFmtId="0" fontId="0" fillId="0" borderId="6" xfId="2" quotePrefix="1" applyNumberFormat="1" applyFont="1" applyBorder="1" applyAlignment="1" applyProtection="1">
      <alignment horizontal="center" vertical="center"/>
      <protection hidden="1"/>
    </xf>
    <xf numFmtId="0" fontId="0" fillId="0" borderId="100" xfId="2" applyNumberFormat="1" applyFont="1" applyBorder="1" applyAlignment="1" applyProtection="1">
      <alignment horizontal="center" vertical="center" wrapText="1"/>
      <protection locked="0"/>
    </xf>
    <xf numFmtId="164" fontId="42" fillId="0" borderId="100" xfId="2" applyFont="1" applyBorder="1" applyAlignment="1" applyProtection="1">
      <alignment horizontal="center" vertical="center"/>
      <protection locked="0" hidden="1"/>
    </xf>
    <xf numFmtId="0" fontId="32" fillId="0" borderId="100" xfId="2" applyNumberFormat="1" applyFont="1" applyBorder="1" applyAlignment="1" applyProtection="1">
      <alignment horizontal="center" vertical="center"/>
      <protection locked="0"/>
    </xf>
    <xf numFmtId="167" fontId="21" fillId="0" borderId="91" xfId="0" applyNumberFormat="1" applyFont="1" applyBorder="1" applyAlignment="1" applyProtection="1">
      <alignment vertical="center"/>
      <protection locked="0"/>
    </xf>
    <xf numFmtId="167" fontId="4" fillId="0" borderId="93" xfId="0" applyNumberFormat="1" applyFont="1" applyBorder="1" applyAlignment="1" applyProtection="1">
      <alignment horizontal="center" vertical="center"/>
      <protection locked="0"/>
    </xf>
    <xf numFmtId="0" fontId="32" fillId="0" borderId="6" xfId="2" applyNumberFormat="1" applyFont="1" applyBorder="1" applyAlignment="1" applyProtection="1">
      <alignment horizontal="center" vertical="center"/>
      <protection locked="0"/>
    </xf>
    <xf numFmtId="0" fontId="58" fillId="0" borderId="91" xfId="0" applyFont="1" applyFill="1" applyBorder="1" applyAlignment="1" applyProtection="1">
      <alignment horizontal="center" vertical="center" wrapText="1"/>
      <protection locked="0"/>
    </xf>
    <xf numFmtId="0" fontId="58" fillId="0" borderId="91" xfId="0" applyFont="1" applyFill="1" applyBorder="1" applyAlignment="1" applyProtection="1">
      <alignment horizontal="center" vertical="center"/>
      <protection locked="0"/>
    </xf>
    <xf numFmtId="0" fontId="59" fillId="0" borderId="91" xfId="0" applyFont="1" applyFill="1" applyBorder="1" applyAlignment="1" applyProtection="1">
      <alignment horizontal="center" vertical="center"/>
      <protection locked="0"/>
    </xf>
    <xf numFmtId="0" fontId="59" fillId="0" borderId="91" xfId="0" applyFont="1" applyFill="1" applyBorder="1" applyAlignment="1" applyProtection="1">
      <alignment horizontal="left" vertical="center" wrapText="1"/>
      <protection locked="0"/>
    </xf>
    <xf numFmtId="2" fontId="60" fillId="0" borderId="91" xfId="0" applyNumberFormat="1" applyFont="1" applyFill="1" applyBorder="1" applyAlignment="1" applyProtection="1">
      <alignment horizontal="center" vertical="center"/>
      <protection hidden="1"/>
    </xf>
    <xf numFmtId="4" fontId="60" fillId="0" borderId="91" xfId="0" applyNumberFormat="1" applyFont="1" applyFill="1" applyBorder="1" applyAlignment="1" applyProtection="1">
      <alignment horizontal="right" vertical="center"/>
      <protection locked="0" hidden="1"/>
    </xf>
    <xf numFmtId="4" fontId="59" fillId="0" borderId="98" xfId="0" applyNumberFormat="1" applyFont="1" applyFill="1" applyBorder="1" applyAlignment="1" applyProtection="1">
      <alignment horizontal="right" vertical="center"/>
      <protection locked="0"/>
    </xf>
    <xf numFmtId="4" fontId="59" fillId="0" borderId="97" xfId="0" applyNumberFormat="1" applyFont="1" applyFill="1" applyBorder="1" applyAlignment="1" applyProtection="1">
      <alignment horizontal="right" vertical="center"/>
      <protection locked="0"/>
    </xf>
    <xf numFmtId="4" fontId="59" fillId="0" borderId="91" xfId="0" applyNumberFormat="1" applyFont="1" applyFill="1" applyBorder="1" applyAlignment="1" applyProtection="1">
      <alignment horizontal="right" vertical="center"/>
      <protection locked="0"/>
    </xf>
    <xf numFmtId="0" fontId="59" fillId="0" borderId="91" xfId="0" quotePrefix="1" applyNumberFormat="1" applyFont="1" applyFill="1" applyBorder="1" applyAlignment="1" applyProtection="1">
      <alignment horizontal="center" vertical="center"/>
      <protection hidden="1"/>
    </xf>
    <xf numFmtId="166" fontId="59" fillId="0" borderId="9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 wrapText="1"/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167" fontId="0" fillId="0" borderId="100" xfId="0" applyNumberFormat="1" applyBorder="1" applyAlignment="1" applyProtection="1">
      <alignment horizontal="center" vertical="center"/>
      <protection locked="0"/>
    </xf>
    <xf numFmtId="0" fontId="58" fillId="0" borderId="101" xfId="0" applyFont="1" applyBorder="1" applyAlignment="1" applyProtection="1">
      <alignment horizontal="center" vertical="center" wrapText="1"/>
      <protection locked="0"/>
    </xf>
    <xf numFmtId="0" fontId="58" fillId="0" borderId="101" xfId="0" applyFont="1" applyBorder="1" applyAlignment="1" applyProtection="1">
      <alignment horizontal="center" vertical="center"/>
      <protection locked="0"/>
    </xf>
    <xf numFmtId="0" fontId="59" fillId="0" borderId="101" xfId="0" applyFont="1" applyBorder="1" applyAlignment="1" applyProtection="1">
      <alignment horizontal="center" vertical="center"/>
      <protection locked="0"/>
    </xf>
    <xf numFmtId="0" fontId="59" fillId="0" borderId="101" xfId="0" applyFont="1" applyBorder="1" applyAlignment="1" applyProtection="1">
      <alignment horizontal="left" vertical="center" wrapText="1"/>
      <protection locked="0"/>
    </xf>
    <xf numFmtId="1" fontId="7" fillId="2" borderId="101" xfId="0" applyNumberFormat="1" applyFont="1" applyFill="1" applyBorder="1" applyAlignment="1" applyProtection="1">
      <alignment horizontal="center" vertical="center"/>
      <protection hidden="1"/>
    </xf>
    <xf numFmtId="2" fontId="9" fillId="2" borderId="101" xfId="0" applyNumberFormat="1" applyFont="1" applyFill="1" applyBorder="1" applyAlignment="1" applyProtection="1">
      <alignment horizontal="center" vertical="center"/>
      <protection hidden="1"/>
    </xf>
    <xf numFmtId="167" fontId="7" fillId="0" borderId="101" xfId="0" applyNumberFormat="1" applyFont="1" applyFill="1" applyBorder="1" applyAlignment="1" applyProtection="1">
      <alignment horizontal="center" vertical="center"/>
      <protection locked="0"/>
    </xf>
    <xf numFmtId="167" fontId="0" fillId="0" borderId="6" xfId="0" applyNumberFormat="1" applyBorder="1" applyAlignment="1" applyProtection="1">
      <alignment horizontal="center" vertical="center"/>
      <protection locked="0"/>
    </xf>
    <xf numFmtId="2" fontId="60" fillId="2" borderId="101" xfId="0" applyNumberFormat="1" applyFont="1" applyFill="1" applyBorder="1" applyAlignment="1" applyProtection="1">
      <alignment horizontal="center" vertical="center"/>
      <protection hidden="1"/>
    </xf>
    <xf numFmtId="4" fontId="60" fillId="8" borderId="101" xfId="0" applyNumberFormat="1" applyFont="1" applyFill="1" applyBorder="1" applyAlignment="1" applyProtection="1">
      <alignment horizontal="right" vertical="center"/>
      <protection locked="0" hidden="1"/>
    </xf>
    <xf numFmtId="4" fontId="59" fillId="9" borderId="104" xfId="0" applyNumberFormat="1" applyFont="1" applyFill="1" applyBorder="1" applyAlignment="1" applyProtection="1">
      <alignment horizontal="right" vertical="center"/>
      <protection locked="0"/>
    </xf>
    <xf numFmtId="4" fontId="59" fillId="9" borderId="103" xfId="0" applyNumberFormat="1" applyFont="1" applyFill="1" applyBorder="1" applyAlignment="1" applyProtection="1">
      <alignment horizontal="right" vertical="center"/>
      <protection locked="0"/>
    </xf>
    <xf numFmtId="4" fontId="59" fillId="0" borderId="101" xfId="0" applyNumberFormat="1" applyFont="1" applyBorder="1" applyAlignment="1" applyProtection="1">
      <alignment horizontal="right" vertical="center"/>
      <protection locked="0"/>
    </xf>
    <xf numFmtId="0" fontId="59" fillId="2" borderId="101" xfId="0" quotePrefix="1" applyNumberFormat="1" applyFont="1" applyFill="1" applyBorder="1" applyAlignment="1" applyProtection="1">
      <alignment horizontal="center" vertical="center"/>
      <protection hidden="1"/>
    </xf>
    <xf numFmtId="166" fontId="59" fillId="0" borderId="101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 wrapText="1"/>
      <protection locked="0"/>
    </xf>
    <xf numFmtId="0" fontId="58" fillId="0" borderId="102" xfId="0" applyFont="1" applyBorder="1" applyAlignment="1" applyProtection="1">
      <alignment horizontal="center" vertical="center" wrapText="1"/>
      <protection locked="0"/>
    </xf>
    <xf numFmtId="0" fontId="58" fillId="0" borderId="102" xfId="0" applyFont="1" applyBorder="1" applyAlignment="1" applyProtection="1">
      <alignment horizontal="center" vertical="center"/>
      <protection locked="0"/>
    </xf>
    <xf numFmtId="0" fontId="59" fillId="0" borderId="102" xfId="0" applyFont="1" applyBorder="1" applyAlignment="1" applyProtection="1">
      <alignment horizontal="center" vertical="center"/>
      <protection locked="0"/>
    </xf>
    <xf numFmtId="0" fontId="59" fillId="0" borderId="102" xfId="0" applyFont="1" applyBorder="1" applyAlignment="1" applyProtection="1">
      <alignment horizontal="left" vertical="center" wrapText="1"/>
      <protection locked="0"/>
    </xf>
    <xf numFmtId="167" fontId="7" fillId="0" borderId="102" xfId="0" applyNumberFormat="1" applyFont="1" applyFill="1" applyBorder="1" applyAlignment="1" applyProtection="1">
      <alignment horizontal="center" vertical="center"/>
      <protection locked="0"/>
    </xf>
    <xf numFmtId="2" fontId="60" fillId="2" borderId="102" xfId="0" applyNumberFormat="1" applyFont="1" applyFill="1" applyBorder="1" applyAlignment="1" applyProtection="1">
      <alignment horizontal="center" vertical="center"/>
      <protection hidden="1"/>
    </xf>
    <xf numFmtId="4" fontId="60" fillId="8" borderId="102" xfId="0" applyNumberFormat="1" applyFont="1" applyFill="1" applyBorder="1" applyAlignment="1" applyProtection="1">
      <alignment horizontal="right" vertical="center"/>
      <protection locked="0" hidden="1"/>
    </xf>
    <xf numFmtId="4" fontId="59" fillId="9" borderId="106" xfId="0" applyNumberFormat="1" applyFont="1" applyFill="1" applyBorder="1" applyAlignment="1" applyProtection="1">
      <alignment horizontal="right" vertical="center"/>
      <protection locked="0"/>
    </xf>
    <xf numFmtId="4" fontId="59" fillId="9" borderId="105" xfId="0" applyNumberFormat="1" applyFont="1" applyFill="1" applyBorder="1" applyAlignment="1" applyProtection="1">
      <alignment horizontal="right" vertical="center"/>
      <protection locked="0"/>
    </xf>
    <xf numFmtId="4" fontId="59" fillId="0" borderId="102" xfId="0" applyNumberFormat="1" applyFont="1" applyBorder="1" applyAlignment="1" applyProtection="1">
      <alignment horizontal="right" vertical="center"/>
      <protection locked="0"/>
    </xf>
    <xf numFmtId="0" fontId="59" fillId="2" borderId="102" xfId="0" quotePrefix="1" applyNumberFormat="1" applyFont="1" applyFill="1" applyBorder="1" applyAlignment="1" applyProtection="1">
      <alignment horizontal="center" vertical="center"/>
      <protection hidden="1"/>
    </xf>
    <xf numFmtId="166" fontId="59" fillId="0" borderId="102" xfId="0" applyNumberFormat="1" applyFont="1" applyBorder="1" applyAlignment="1" applyProtection="1">
      <alignment horizontal="center" vertical="center"/>
      <protection hidden="1"/>
    </xf>
    <xf numFmtId="0" fontId="58" fillId="0" borderId="100" xfId="0" applyFont="1" applyBorder="1" applyAlignment="1" applyProtection="1">
      <alignment horizontal="center" vertical="center" wrapText="1"/>
      <protection locked="0"/>
    </xf>
    <xf numFmtId="0" fontId="58" fillId="0" borderId="100" xfId="0" applyFont="1" applyBorder="1" applyAlignment="1" applyProtection="1">
      <alignment horizontal="center" vertical="center"/>
      <protection locked="0"/>
    </xf>
    <xf numFmtId="0" fontId="59" fillId="0" borderId="100" xfId="0" applyFont="1" applyBorder="1" applyAlignment="1" applyProtection="1">
      <alignment horizontal="center" vertical="center"/>
      <protection locked="0"/>
    </xf>
    <xf numFmtId="0" fontId="59" fillId="0" borderId="100" xfId="0" applyFont="1" applyBorder="1" applyAlignment="1" applyProtection="1">
      <alignment horizontal="left" vertical="center" wrapText="1"/>
      <protection locked="0"/>
    </xf>
    <xf numFmtId="167" fontId="73" fillId="0" borderId="100" xfId="0" applyNumberFormat="1" applyFont="1" applyBorder="1" applyAlignment="1" applyProtection="1">
      <alignment vertical="center" wrapText="1"/>
      <protection locked="0"/>
    </xf>
    <xf numFmtId="167" fontId="7" fillId="0" borderId="100" xfId="0" applyNumberFormat="1" applyFont="1" applyFill="1" applyBorder="1" applyAlignment="1" applyProtection="1">
      <alignment horizontal="center" vertical="center"/>
      <protection locked="0"/>
    </xf>
    <xf numFmtId="167" fontId="0" fillId="0" borderId="22" xfId="0" applyNumberFormat="1" applyBorder="1" applyAlignment="1" applyProtection="1">
      <alignment horizontal="center" vertical="center"/>
      <protection locked="0"/>
    </xf>
    <xf numFmtId="2" fontId="60" fillId="2" borderId="100" xfId="0" applyNumberFormat="1" applyFont="1" applyFill="1" applyBorder="1" applyAlignment="1" applyProtection="1">
      <alignment horizontal="center" vertical="center"/>
      <protection hidden="1"/>
    </xf>
    <xf numFmtId="4" fontId="60" fillId="8" borderId="100" xfId="0" applyNumberFormat="1" applyFont="1" applyFill="1" applyBorder="1" applyAlignment="1" applyProtection="1">
      <alignment horizontal="right" vertical="center"/>
      <protection locked="0" hidden="1"/>
    </xf>
    <xf numFmtId="4" fontId="59" fillId="9" borderId="107" xfId="0" applyNumberFormat="1" applyFont="1" applyFill="1" applyBorder="1" applyAlignment="1" applyProtection="1">
      <alignment horizontal="right" vertical="center"/>
      <protection locked="0"/>
    </xf>
    <xf numFmtId="4" fontId="59" fillId="9" borderId="21" xfId="0" applyNumberFormat="1" applyFont="1" applyFill="1" applyBorder="1" applyAlignment="1" applyProtection="1">
      <alignment horizontal="right" vertical="center"/>
      <protection locked="0"/>
    </xf>
    <xf numFmtId="4" fontId="59" fillId="0" borderId="107" xfId="0" applyNumberFormat="1" applyFont="1" applyBorder="1" applyAlignment="1" applyProtection="1">
      <alignment horizontal="right" vertical="center"/>
      <protection locked="0"/>
    </xf>
    <xf numFmtId="4" fontId="59" fillId="0" borderId="100" xfId="0" applyNumberFormat="1" applyFont="1" applyBorder="1" applyAlignment="1" applyProtection="1">
      <alignment horizontal="right" vertical="center"/>
      <protection locked="0"/>
    </xf>
    <xf numFmtId="0" fontId="59" fillId="2" borderId="100" xfId="0" quotePrefix="1" applyNumberFormat="1" applyFont="1" applyFill="1" applyBorder="1" applyAlignment="1" applyProtection="1">
      <alignment horizontal="center" vertical="center"/>
      <protection hidden="1"/>
    </xf>
    <xf numFmtId="167" fontId="21" fillId="0" borderId="100" xfId="0" applyNumberFormat="1" applyFont="1" applyBorder="1" applyAlignment="1" applyProtection="1">
      <alignment horizontal="center" vertical="center"/>
      <protection locked="0"/>
    </xf>
    <xf numFmtId="166" fontId="59" fillId="0" borderId="100" xfId="0" applyNumberFormat="1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vertical="center" wrapText="1"/>
      <protection locked="0"/>
    </xf>
    <xf numFmtId="167" fontId="0" fillId="0" borderId="25" xfId="0" applyNumberFormat="1" applyBorder="1" applyAlignment="1" applyProtection="1">
      <alignment horizontal="center" vertical="center"/>
      <protection locked="0"/>
    </xf>
    <xf numFmtId="2" fontId="15" fillId="11" borderId="108" xfId="0" applyNumberFormat="1" applyFont="1" applyFill="1" applyBorder="1" applyAlignment="1" applyProtection="1">
      <alignment vertical="top" wrapText="1"/>
      <protection hidden="1"/>
    </xf>
    <xf numFmtId="2" fontId="21" fillId="2" borderId="97" xfId="0" applyNumberFormat="1" applyFont="1" applyFill="1" applyBorder="1" applyAlignment="1" applyProtection="1">
      <alignment horizontal="center" vertical="center" wrapText="1"/>
      <protection hidden="1"/>
    </xf>
    <xf numFmtId="2" fontId="18" fillId="2" borderId="97" xfId="0" applyNumberFormat="1" applyFont="1" applyFill="1" applyBorder="1" applyAlignment="1" applyProtection="1">
      <alignment horizontal="center" vertical="center"/>
      <protection hidden="1"/>
    </xf>
    <xf numFmtId="2" fontId="18" fillId="2" borderId="21" xfId="0" applyNumberFormat="1" applyFont="1" applyFill="1" applyBorder="1" applyAlignment="1" applyProtection="1">
      <alignment horizontal="center" vertical="center"/>
      <protection hidden="1"/>
    </xf>
    <xf numFmtId="2" fontId="18" fillId="2" borderId="105" xfId="0" applyNumberFormat="1" applyFont="1" applyFill="1" applyBorder="1" applyAlignment="1" applyProtection="1">
      <alignment horizontal="center" vertical="center"/>
      <protection hidden="1"/>
    </xf>
    <xf numFmtId="2" fontId="18" fillId="2" borderId="97" xfId="0" applyNumberFormat="1" applyFont="1" applyFill="1" applyBorder="1" applyAlignment="1" applyProtection="1">
      <alignment horizontal="center" vertical="center" wrapText="1"/>
      <protection hidden="1"/>
    </xf>
    <xf numFmtId="2" fontId="51" fillId="2" borderId="97" xfId="0" applyNumberFormat="1" applyFont="1" applyFill="1" applyBorder="1" applyAlignment="1" applyProtection="1">
      <alignment horizontal="center" vertical="center"/>
      <protection hidden="1"/>
    </xf>
    <xf numFmtId="2" fontId="60" fillId="2" borderId="97" xfId="0" applyNumberFormat="1" applyFont="1" applyFill="1" applyBorder="1" applyAlignment="1" applyProtection="1">
      <alignment horizontal="center" vertical="center"/>
      <protection hidden="1"/>
    </xf>
    <xf numFmtId="2" fontId="18" fillId="0" borderId="97" xfId="0" applyNumberFormat="1" applyFont="1" applyFill="1" applyBorder="1" applyAlignment="1" applyProtection="1">
      <alignment horizontal="center" vertical="center"/>
      <protection hidden="1"/>
    </xf>
    <xf numFmtId="2" fontId="60" fillId="0" borderId="97" xfId="0" applyNumberFormat="1" applyFont="1" applyFill="1" applyBorder="1" applyAlignment="1" applyProtection="1">
      <alignment horizontal="center" vertical="center"/>
      <protection hidden="1"/>
    </xf>
    <xf numFmtId="2" fontId="60" fillId="2" borderId="103" xfId="0" applyNumberFormat="1" applyFont="1" applyFill="1" applyBorder="1" applyAlignment="1" applyProtection="1">
      <alignment horizontal="center" vertical="center"/>
      <protection hidden="1"/>
    </xf>
    <xf numFmtId="2" fontId="60" fillId="2" borderId="21" xfId="0" applyNumberFormat="1" applyFont="1" applyFill="1" applyBorder="1" applyAlignment="1" applyProtection="1">
      <alignment horizontal="center" vertical="center"/>
      <protection hidden="1"/>
    </xf>
    <xf numFmtId="2" fontId="60" fillId="2" borderId="105" xfId="0" applyNumberFormat="1" applyFont="1" applyFill="1" applyBorder="1" applyAlignment="1" applyProtection="1">
      <alignment horizontal="center" vertical="center"/>
      <protection hidden="1"/>
    </xf>
    <xf numFmtId="2" fontId="18" fillId="2" borderId="109" xfId="0" applyNumberFormat="1" applyFont="1" applyFill="1" applyBorder="1" applyAlignment="1" applyProtection="1">
      <alignment horizontal="center" vertical="center" wrapText="1"/>
      <protection hidden="1"/>
    </xf>
    <xf numFmtId="14" fontId="73" fillId="0" borderId="110" xfId="0" applyNumberFormat="1" applyFont="1" applyBorder="1" applyAlignment="1" applyProtection="1">
      <alignment horizontal="center" vertical="center"/>
      <protection locked="0"/>
    </xf>
    <xf numFmtId="167" fontId="0" fillId="0" borderId="110" xfId="0" applyNumberFormat="1" applyBorder="1" applyAlignment="1" applyProtection="1">
      <alignment horizontal="center" vertical="center"/>
      <protection locked="0"/>
    </xf>
    <xf numFmtId="167" fontId="0" fillId="0" borderId="112" xfId="0" applyNumberFormat="1" applyBorder="1" applyAlignment="1" applyProtection="1">
      <alignment horizontal="center" vertical="center"/>
      <protection locked="0"/>
    </xf>
    <xf numFmtId="0" fontId="54" fillId="0" borderId="110" xfId="0" applyFont="1" applyBorder="1" applyAlignment="1" applyProtection="1">
      <alignment horizontal="center" vertical="center" wrapText="1"/>
      <protection locked="0"/>
    </xf>
    <xf numFmtId="0" fontId="54" fillId="0" borderId="110" xfId="0" applyFont="1" applyBorder="1" applyAlignment="1" applyProtection="1">
      <alignment horizontal="center" vertical="center"/>
      <protection locked="0"/>
    </xf>
    <xf numFmtId="0" fontId="59" fillId="0" borderId="110" xfId="0" applyFont="1" applyBorder="1" applyAlignment="1" applyProtection="1">
      <alignment horizontal="center" vertical="center"/>
      <protection locked="0"/>
    </xf>
    <xf numFmtId="0" fontId="59" fillId="0" borderId="110" xfId="0" applyFont="1" applyBorder="1" applyAlignment="1" applyProtection="1">
      <alignment horizontal="left" vertical="center" wrapText="1"/>
      <protection locked="0"/>
    </xf>
    <xf numFmtId="167" fontId="7" fillId="0" borderId="110" xfId="0" applyNumberFormat="1" applyFont="1" applyBorder="1" applyAlignment="1" applyProtection="1">
      <alignment horizontal="center" vertical="center"/>
      <protection locked="0"/>
    </xf>
    <xf numFmtId="1" fontId="7" fillId="2" borderId="110" xfId="0" applyNumberFormat="1" applyFont="1" applyFill="1" applyBorder="1" applyAlignment="1" applyProtection="1">
      <alignment horizontal="center" vertical="center"/>
      <protection hidden="1"/>
    </xf>
    <xf numFmtId="167" fontId="73" fillId="0" borderId="110" xfId="0" applyNumberFormat="1" applyFont="1" applyBorder="1" applyAlignment="1" applyProtection="1">
      <alignment vertical="center" wrapText="1"/>
      <protection locked="0"/>
    </xf>
    <xf numFmtId="2" fontId="9" fillId="2" borderId="110" xfId="0" applyNumberFormat="1" applyFont="1" applyFill="1" applyBorder="1" applyAlignment="1" applyProtection="1">
      <alignment horizontal="center" vertical="center"/>
      <protection hidden="1"/>
    </xf>
    <xf numFmtId="2" fontId="60" fillId="2" borderId="110" xfId="0" applyNumberFormat="1" applyFont="1" applyFill="1" applyBorder="1" applyAlignment="1" applyProtection="1">
      <alignment horizontal="center" vertical="center"/>
      <protection hidden="1"/>
    </xf>
    <xf numFmtId="2" fontId="60" fillId="2" borderId="111" xfId="0" applyNumberFormat="1" applyFont="1" applyFill="1" applyBorder="1" applyAlignment="1" applyProtection="1">
      <alignment horizontal="center" vertical="center"/>
      <protection hidden="1"/>
    </xf>
    <xf numFmtId="0" fontId="21" fillId="9" borderId="110" xfId="0" applyFont="1" applyFill="1" applyBorder="1" applyAlignment="1" applyProtection="1">
      <alignment horizontal="center" vertical="center" wrapText="1" shrinkToFit="1"/>
      <protection locked="0"/>
    </xf>
    <xf numFmtId="4" fontId="60" fillId="8" borderId="110" xfId="0" applyNumberFormat="1" applyFont="1" applyFill="1" applyBorder="1" applyAlignment="1" applyProtection="1">
      <alignment horizontal="right" vertical="center"/>
      <protection locked="0" hidden="1"/>
    </xf>
    <xf numFmtId="4" fontId="59" fillId="9" borderId="76" xfId="0" applyNumberFormat="1" applyFont="1" applyFill="1" applyBorder="1" applyAlignment="1" applyProtection="1">
      <alignment horizontal="right" vertical="center"/>
      <protection locked="0"/>
    </xf>
    <xf numFmtId="4" fontId="59" fillId="9" borderId="111" xfId="0" applyNumberFormat="1" applyFont="1" applyFill="1" applyBorder="1" applyAlignment="1" applyProtection="1">
      <alignment horizontal="right" vertical="center"/>
      <protection locked="0"/>
    </xf>
    <xf numFmtId="4" fontId="59" fillId="0" borderId="76" xfId="0" applyNumberFormat="1" applyFont="1" applyBorder="1" applyAlignment="1" applyProtection="1">
      <alignment horizontal="right" vertical="center"/>
      <protection locked="0"/>
    </xf>
    <xf numFmtId="4" fontId="59" fillId="0" borderId="110" xfId="0" applyNumberFormat="1" applyFont="1" applyBorder="1" applyAlignment="1" applyProtection="1">
      <alignment horizontal="right" vertical="center"/>
      <protection locked="0"/>
    </xf>
    <xf numFmtId="0" fontId="59" fillId="2" borderId="110" xfId="0" quotePrefix="1" applyNumberFormat="1" applyFont="1" applyFill="1" applyBorder="1" applyAlignment="1" applyProtection="1">
      <alignment horizontal="center" vertical="center"/>
      <protection hidden="1"/>
    </xf>
    <xf numFmtId="0" fontId="21" fillId="0" borderId="110" xfId="0" applyFont="1" applyBorder="1" applyAlignment="1" applyProtection="1">
      <alignment horizontal="center" vertical="center" wrapText="1"/>
      <protection locked="0"/>
    </xf>
    <xf numFmtId="167" fontId="21" fillId="0" borderId="110" xfId="0" applyNumberFormat="1" applyFont="1" applyBorder="1" applyAlignment="1" applyProtection="1">
      <alignment horizontal="center" vertical="center"/>
      <protection locked="0"/>
    </xf>
    <xf numFmtId="167" fontId="21" fillId="0" borderId="110" xfId="0" applyNumberFormat="1" applyFont="1" applyBorder="1" applyAlignment="1" applyProtection="1">
      <alignment horizontal="center" vertical="center" wrapText="1"/>
      <protection locked="0"/>
    </xf>
    <xf numFmtId="167" fontId="21" fillId="0" borderId="110" xfId="0" applyNumberFormat="1" applyFont="1" applyBorder="1" applyAlignment="1" applyProtection="1">
      <alignment vertical="center" wrapText="1"/>
      <protection locked="0"/>
    </xf>
    <xf numFmtId="166" fontId="59" fillId="0" borderId="110" xfId="0" applyNumberFormat="1" applyFont="1" applyBorder="1" applyAlignment="1" applyProtection="1">
      <alignment horizontal="center" vertical="center"/>
      <protection hidden="1"/>
    </xf>
    <xf numFmtId="167" fontId="0" fillId="0" borderId="77" xfId="0" applyNumberFormat="1" applyBorder="1" applyAlignment="1" applyProtection="1">
      <alignment horizontal="center" vertical="center"/>
      <protection locked="0"/>
    </xf>
    <xf numFmtId="2" fontId="60" fillId="2" borderId="112" xfId="0" applyNumberFormat="1" applyFont="1" applyFill="1" applyBorder="1" applyAlignment="1" applyProtection="1">
      <alignment horizontal="center" vertical="center"/>
      <protection hidden="1"/>
    </xf>
    <xf numFmtId="2" fontId="60" fillId="2" borderId="77" xfId="0" applyNumberFormat="1" applyFont="1" applyFill="1" applyBorder="1" applyAlignment="1" applyProtection="1">
      <alignment horizontal="center" vertical="center"/>
      <protection hidden="1"/>
    </xf>
    <xf numFmtId="2" fontId="18" fillId="2" borderId="101" xfId="0" applyNumberFormat="1" applyFont="1" applyFill="1" applyBorder="1" applyAlignment="1" applyProtection="1">
      <alignment horizontal="center" vertical="center"/>
      <protection hidden="1"/>
    </xf>
    <xf numFmtId="2" fontId="18" fillId="2" borderId="103" xfId="0" applyNumberFormat="1" applyFont="1" applyFill="1" applyBorder="1" applyAlignment="1" applyProtection="1">
      <alignment horizontal="center" vertical="center"/>
      <protection hidden="1"/>
    </xf>
    <xf numFmtId="4" fontId="21" fillId="9" borderId="104" xfId="0" applyNumberFormat="1" applyFont="1" applyFill="1" applyBorder="1" applyAlignment="1" applyProtection="1">
      <alignment horizontal="right" vertical="center"/>
      <protection locked="0"/>
    </xf>
    <xf numFmtId="4" fontId="21" fillId="0" borderId="104" xfId="0" applyNumberFormat="1" applyFont="1" applyBorder="1" applyAlignment="1" applyProtection="1">
      <alignment horizontal="right" vertical="center"/>
      <protection locked="0"/>
    </xf>
    <xf numFmtId="0" fontId="21" fillId="2" borderId="101" xfId="0" quotePrefix="1" applyNumberFormat="1" applyFont="1" applyFill="1" applyBorder="1" applyAlignment="1" applyProtection="1">
      <alignment horizontal="center" vertical="center"/>
      <protection hidden="1"/>
    </xf>
    <xf numFmtId="166" fontId="21" fillId="0" borderId="101" xfId="0" applyNumberFormat="1" applyFont="1" applyBorder="1" applyAlignment="1" applyProtection="1">
      <alignment horizontal="center" vertical="center"/>
      <protection hidden="1"/>
    </xf>
    <xf numFmtId="4" fontId="21" fillId="9" borderId="106" xfId="0" applyNumberFormat="1" applyFont="1" applyFill="1" applyBorder="1" applyAlignment="1" applyProtection="1">
      <alignment horizontal="right" vertical="center"/>
      <protection locked="0"/>
    </xf>
    <xf numFmtId="4" fontId="21" fillId="0" borderId="106" xfId="0" applyNumberFormat="1" applyFont="1" applyBorder="1" applyAlignment="1" applyProtection="1">
      <alignment horizontal="right" vertical="center"/>
      <protection locked="0"/>
    </xf>
    <xf numFmtId="0" fontId="21" fillId="2" borderId="102" xfId="0" quotePrefix="1" applyNumberFormat="1" applyFont="1" applyFill="1" applyBorder="1" applyAlignment="1" applyProtection="1">
      <alignment horizontal="center" vertical="center"/>
      <protection hidden="1"/>
    </xf>
    <xf numFmtId="4" fontId="21" fillId="9" borderId="107" xfId="0" applyNumberFormat="1" applyFont="1" applyFill="1" applyBorder="1" applyAlignment="1" applyProtection="1">
      <alignment horizontal="right" vertical="center"/>
      <protection locked="0"/>
    </xf>
    <xf numFmtId="4" fontId="21" fillId="9" borderId="21" xfId="0" applyNumberFormat="1" applyFont="1" applyFill="1" applyBorder="1" applyAlignment="1" applyProtection="1">
      <alignment horizontal="right" vertical="center"/>
      <protection locked="0"/>
    </xf>
    <xf numFmtId="4" fontId="21" fillId="0" borderId="107" xfId="0" applyNumberFormat="1" applyFont="1" applyBorder="1" applyAlignment="1" applyProtection="1">
      <alignment horizontal="right" vertical="center"/>
      <protection locked="0"/>
    </xf>
    <xf numFmtId="0" fontId="21" fillId="2" borderId="100" xfId="0" quotePrefix="1" applyNumberFormat="1" applyFont="1" applyFill="1" applyBorder="1" applyAlignment="1" applyProtection="1">
      <alignment horizontal="center" vertical="center"/>
      <protection hidden="1"/>
    </xf>
    <xf numFmtId="0" fontId="21" fillId="0" borderId="110" xfId="0" applyFont="1" applyBorder="1" applyAlignment="1" applyProtection="1">
      <alignment horizontal="left" vertical="center" wrapText="1"/>
      <protection locked="0"/>
    </xf>
    <xf numFmtId="2" fontId="18" fillId="2" borderId="110" xfId="0" applyNumberFormat="1" applyFont="1" applyFill="1" applyBorder="1" applyAlignment="1" applyProtection="1">
      <alignment horizontal="center" vertical="center"/>
      <protection hidden="1"/>
    </xf>
    <xf numFmtId="2" fontId="18" fillId="2" borderId="111" xfId="0" applyNumberFormat="1" applyFont="1" applyFill="1" applyBorder="1" applyAlignment="1" applyProtection="1">
      <alignment horizontal="center" vertical="center"/>
      <protection hidden="1"/>
    </xf>
    <xf numFmtId="4" fontId="18" fillId="8" borderId="110" xfId="0" applyNumberFormat="1" applyFont="1" applyFill="1" applyBorder="1" applyAlignment="1" applyProtection="1">
      <alignment horizontal="right" vertical="center"/>
      <protection locked="0" hidden="1"/>
    </xf>
    <xf numFmtId="4" fontId="21" fillId="9" borderId="76" xfId="0" applyNumberFormat="1" applyFont="1" applyFill="1" applyBorder="1" applyAlignment="1" applyProtection="1">
      <alignment horizontal="right" vertical="center"/>
      <protection locked="0"/>
    </xf>
    <xf numFmtId="4" fontId="21" fillId="9" borderId="111" xfId="0" applyNumberFormat="1" applyFont="1" applyFill="1" applyBorder="1" applyAlignment="1" applyProtection="1">
      <alignment horizontal="right" vertical="center"/>
      <protection locked="0"/>
    </xf>
    <xf numFmtId="4" fontId="21" fillId="0" borderId="76" xfId="0" applyNumberFormat="1" applyFont="1" applyBorder="1" applyAlignment="1" applyProtection="1">
      <alignment horizontal="right" vertical="center"/>
      <protection locked="0"/>
    </xf>
    <xf numFmtId="4" fontId="21" fillId="0" borderId="110" xfId="0" applyNumberFormat="1" applyFont="1" applyBorder="1" applyAlignment="1" applyProtection="1">
      <alignment horizontal="right" vertical="center"/>
      <protection locked="0"/>
    </xf>
    <xf numFmtId="0" fontId="21" fillId="2" borderId="110" xfId="0" quotePrefix="1" applyNumberFormat="1" applyFont="1" applyFill="1" applyBorder="1" applyAlignment="1" applyProtection="1">
      <alignment horizontal="center" vertical="center"/>
      <protection hidden="1"/>
    </xf>
    <xf numFmtId="166" fontId="21" fillId="0" borderId="110" xfId="0" applyNumberFormat="1" applyFont="1" applyBorder="1" applyAlignment="1" applyProtection="1">
      <alignment horizontal="center" vertical="center"/>
      <protection hidden="1"/>
    </xf>
    <xf numFmtId="167" fontId="9" fillId="11" borderId="92" xfId="0" applyNumberFormat="1" applyFont="1" applyFill="1" applyBorder="1" applyAlignment="1" applyProtection="1">
      <alignment horizontal="center" vertical="center" wrapText="1"/>
    </xf>
    <xf numFmtId="0" fontId="75" fillId="0" borderId="0" xfId="0" applyFont="1" applyProtection="1">
      <protection locked="0"/>
    </xf>
    <xf numFmtId="0" fontId="54" fillId="0" borderId="0" xfId="0" applyFont="1" applyAlignment="1" applyProtection="1">
      <alignment horizontal="left" vertical="center" wrapText="1"/>
      <protection locked="0"/>
    </xf>
    <xf numFmtId="0" fontId="76" fillId="0" borderId="0" xfId="0" applyFont="1" applyAlignment="1" applyProtection="1">
      <alignment horizontal="left" vertical="center" wrapText="1"/>
      <protection locked="0"/>
    </xf>
    <xf numFmtId="0" fontId="77" fillId="0" borderId="0" xfId="0" applyFont="1" applyAlignment="1" applyProtection="1">
      <alignment horizontal="left" vertical="center" wrapText="1"/>
      <protection locked="0"/>
    </xf>
    <xf numFmtId="0" fontId="78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74" fillId="0" borderId="6" xfId="3"/>
    <xf numFmtId="0" fontId="79" fillId="0" borderId="6" xfId="3" applyFont="1"/>
    <xf numFmtId="0" fontId="54" fillId="0" borderId="0" xfId="0" applyFont="1" applyAlignment="1">
      <alignment horizontal="center" vertical="center"/>
    </xf>
    <xf numFmtId="0" fontId="54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29" fillId="0" borderId="0" xfId="0" applyFont="1" applyAlignment="1">
      <alignment horizontal="center" vertical="center"/>
    </xf>
    <xf numFmtId="0" fontId="47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80" fillId="0" borderId="0" xfId="0" applyFont="1" applyAlignment="1" applyProtection="1">
      <alignment horizontal="left" vertical="center" wrapText="1"/>
      <protection locked="0"/>
    </xf>
    <xf numFmtId="0" fontId="81" fillId="0" borderId="0" xfId="0" applyFont="1" applyProtection="1">
      <protection locked="0"/>
    </xf>
    <xf numFmtId="0" fontId="37" fillId="0" borderId="85" xfId="0" applyFont="1" applyBorder="1" applyAlignment="1" applyProtection="1">
      <alignment horizontal="center" vertical="center" wrapText="1"/>
      <protection hidden="1"/>
    </xf>
    <xf numFmtId="0" fontId="37" fillId="0" borderId="85" xfId="0" applyFont="1" applyBorder="1" applyProtection="1">
      <protection hidden="1"/>
    </xf>
    <xf numFmtId="0" fontId="37" fillId="0" borderId="86" xfId="0" applyFont="1" applyBorder="1" applyProtection="1">
      <protection hidden="1"/>
    </xf>
    <xf numFmtId="0" fontId="37" fillId="0" borderId="88" xfId="0" applyFont="1" applyBorder="1" applyAlignment="1" applyProtection="1">
      <alignment horizontal="center" vertical="center" wrapText="1"/>
      <protection hidden="1"/>
    </xf>
    <xf numFmtId="0" fontId="18" fillId="4" borderId="6" xfId="0" applyFont="1" applyFill="1" applyBorder="1" applyAlignment="1">
      <alignment horizontal="left" vertical="center"/>
    </xf>
    <xf numFmtId="0" fontId="8" fillId="0" borderId="6" xfId="0" applyFont="1" applyBorder="1"/>
    <xf numFmtId="0" fontId="9" fillId="0" borderId="0" xfId="0" applyFont="1" applyAlignment="1">
      <alignment horizontal="center" vertical="center"/>
    </xf>
    <xf numFmtId="0" fontId="0" fillId="0" borderId="0" xfId="0"/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4" borderId="6" xfId="0" applyFont="1" applyFill="1" applyBorder="1" applyAlignment="1">
      <alignment vertical="center"/>
    </xf>
  </cellXfs>
  <cellStyles count="5">
    <cellStyle name="Comma" xfId="2" builtinId="3"/>
    <cellStyle name="Comma 2" xfId="4"/>
    <cellStyle name="Normal" xfId="0" builtinId="0"/>
    <cellStyle name="Normal 2" xfId="3"/>
    <cellStyle name="Percent" xfId="1" builtinId="5"/>
  </cellStyles>
  <dxfs count="45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_-;\-* #,##0.00_-;_-* &quot;-&quot;??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_-;\-* #,##0.00_-;_-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_-;\-* #,##0.00_-;_-* &quot;-&quot;??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/>
      </font>
      <fill>
        <patternFill patternType="solid">
          <fgColor indexed="64"/>
          <bgColor rgb="FFFFFF00"/>
        </patternFill>
      </fill>
    </dxf>
    <dxf>
      <font>
        <b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thin">
          <color auto="1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000000"/>
        </left>
        <right style="double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rgb="FF000000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rgb="FF000000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000000"/>
        </left>
        <right style="thick">
          <color rgb="FF000000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rgb="FF000000"/>
        </left>
        <right style="thick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ck">
          <color rgb="FF000000"/>
        </left>
        <right style="thin">
          <color rgb="FF000000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ck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double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double">
          <color auto="1"/>
        </top>
      </border>
    </dxf>
    <dxf>
      <border outline="0">
        <left style="thin">
          <color indexed="64"/>
        </left>
        <right style="double">
          <color indexed="64"/>
        </right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5" formatCode="_(* #,##0.00_);_(* \(#,##0.00\);_(* &quot;-&quot;??_);_(@_)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4" formatCode="0.00%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0" formatCode="General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major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ck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none"/>
      </font>
      <fill>
        <patternFill patternType="solid">
          <fgColor rgb="FFFF9900"/>
          <bgColor theme="0" tint="-0.34998626667073579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ck">
          <color auto="1"/>
        </top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6" formatCode="[$-3409]dd\-mmm\-yy;@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ck">
          <color auto="1"/>
        </top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6" formatCode="[$-3409]dd\-mmm\-yy;@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auto="1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/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/>
        <right/>
        <top/>
        <bottom style="thick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</font>
      <numFmt numFmtId="167" formatCode="dd\-mm\-yyyy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ajor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ck">
          <color auto="1"/>
        </top>
      </border>
    </dxf>
    <dxf>
      <protection locked="1" hidden="1"/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1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00"/>
      </font>
      <fill>
        <patternFill patternType="none"/>
      </fill>
    </dxf>
    <dxf>
      <font>
        <b/>
        <i val="0"/>
        <color theme="8" tint="-0.499984740745262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3" defaultTableStyle="Table Style 1">
    <tableStyle name="Invisible" pivot="0" table="0" count="0"/>
    <tableStyle name="Table Style 1" pivot="0" count="2">
      <tableStyleElement type="wholeTable" dxfId="457"/>
      <tableStyleElement type="headerRow" dxfId="456"/>
    </tableStyle>
    <tableStyle name="Tool 1-Processing-style" pivot="0" count="4">
      <tableStyleElement type="headerRow" dxfId="455"/>
      <tableStyleElement type="totalRow" dxfId="454"/>
      <tableStyleElement type="firstRowStripe" dxfId="453"/>
      <tableStyleElement type="secondRowStripe" dxfId="452"/>
    </tableStyle>
    <tableStyle name="Tool 1-Processing-style 2" pivot="0" count="4">
      <tableStyleElement type="headerRow" dxfId="451"/>
      <tableStyleElement type="totalRow" dxfId="450"/>
      <tableStyleElement type="firstRowStripe" dxfId="449"/>
      <tableStyleElement type="secondRowStripe" dxfId="448"/>
    </tableStyle>
    <tableStyle name="Tool 2_Graphics-style" pivot="0" count="3">
      <tableStyleElement type="headerRow" dxfId="447"/>
      <tableStyleElement type="firstRowStripe" dxfId="446"/>
      <tableStyleElement type="secondRowStripe" dxfId="445"/>
    </tableStyle>
    <tableStyle name="Tool 2_Graphics-style 2" pivot="0" count="3">
      <tableStyleElement type="headerRow" dxfId="444"/>
      <tableStyleElement type="firstRowStripe" dxfId="443"/>
      <tableStyleElement type="secondRowStripe" dxfId="442"/>
    </tableStyle>
    <tableStyle name="Tool 2_Graphics-style 3" pivot="0" count="3">
      <tableStyleElement type="headerRow" dxfId="441"/>
      <tableStyleElement type="firstRowStripe" dxfId="440"/>
      <tableStyleElement type="secondRowStripe" dxfId="439"/>
    </tableStyle>
    <tableStyle name="Tool 2_Graphics-style 4" pivot="0" count="3">
      <tableStyleElement type="headerRow" dxfId="438"/>
      <tableStyleElement type="firstRowStripe" dxfId="437"/>
      <tableStyleElement type="secondRowStripe" dxfId="436"/>
    </tableStyle>
    <tableStyle name="Tool 2_Graphics-style 5" pivot="0" count="3">
      <tableStyleElement type="headerRow" dxfId="435"/>
      <tableStyleElement type="firstRowStripe" dxfId="434"/>
      <tableStyleElement type="secondRowStripe" dxfId="433"/>
    </tableStyle>
    <tableStyle name="Tool 2_Graphics-style 6" pivot="0" count="3">
      <tableStyleElement type="headerRow" dxfId="432"/>
      <tableStyleElement type="firstRowStripe" dxfId="431"/>
      <tableStyleElement type="secondRowStripe" dxfId="430"/>
    </tableStyle>
    <tableStyle name="Tool 2_Graphics-style 7" pivot="0" count="4">
      <tableStyleElement type="headerRow" dxfId="429"/>
      <tableStyleElement type="totalRow" dxfId="428"/>
      <tableStyleElement type="firstRowStripe" dxfId="427"/>
      <tableStyleElement type="secondRowStripe" dxfId="426"/>
    </tableStyle>
    <tableStyle name="Tool 2_Graphics-style 8" pivot="0" count="3">
      <tableStyleElement type="headerRow" dxfId="425"/>
      <tableStyleElement type="firstRowStripe" dxfId="424"/>
      <tableStyleElement type="secondRowStripe" dxfId="423"/>
    </tableStyle>
    <tableStyle name="Tool 2_Graphics-style 9" pivot="0" count="3">
      <tableStyleElement type="headerRow" dxfId="422"/>
      <tableStyleElement type="firstRowStripe" dxfId="421"/>
      <tableStyleElement type="secondRowStripe" dxfId="420"/>
    </tableStyle>
  </tableStyles>
  <colors>
    <mruColors>
      <color rgb="FF16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R/PMR-JULY-DEC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number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PMR"/>
      <sheetName val="Sheet3"/>
      <sheetName val="PUBLIC BIDDING"/>
      <sheetName val="SB-SA-SVP-NP-SVP"/>
      <sheetName val="CIVIL WORKS"/>
      <sheetName val="computation"/>
      <sheetName val="Sheet1"/>
    </sheetNames>
    <sheetDataSet>
      <sheetData sheetId="0"/>
      <sheetData sheetId="1"/>
      <sheetData sheetId="2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0</v>
          </cell>
          <cell r="AX1">
            <v>0</v>
          </cell>
        </row>
        <row r="2">
          <cell r="A2">
            <v>0</v>
          </cell>
          <cell r="B2">
            <v>0</v>
          </cell>
          <cell r="C2" t="str">
            <v>ANNEX A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 t="str">
            <v>ANNEX B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</row>
        <row r="4">
          <cell r="A4">
            <v>0</v>
          </cell>
          <cell r="B4">
            <v>0</v>
          </cell>
          <cell r="C4" t="str">
            <v>Department of Budget and Management Annual Procurement Plan for FY 2006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str">
            <v xml:space="preserve">                                                                            (Provincial Government of Davao de Oro) Procurement Monitoring Report as of JULY-DECEMBER 2023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</row>
        <row r="6">
          <cell r="A6" t="str">
            <v>Code
(UACS/PAP)</v>
          </cell>
          <cell r="B6" t="str">
            <v>Procurement     Program/Project</v>
          </cell>
          <cell r="C6" t="str">
            <v>PMO/             End-User</v>
          </cell>
          <cell r="D6" t="str">
            <v>Mode of Procurement</v>
          </cell>
          <cell r="E6" t="str">
            <v>Schedule for Each Procurement Activity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Source of Funds</v>
          </cell>
          <cell r="R6" t="str">
            <v>ABC (PhP)</v>
          </cell>
          <cell r="S6">
            <v>0</v>
          </cell>
          <cell r="T6">
            <v>0</v>
          </cell>
          <cell r="U6" t="str">
            <v>Remarks                                                                        (brief description of Program/Project)</v>
          </cell>
          <cell r="V6" t="str">
            <v>PMO/             End-User</v>
          </cell>
          <cell r="W6" t="str">
            <v>Mode of Procurement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str">
            <v>Source of Funds</v>
          </cell>
          <cell r="AK6" t="str">
            <v>ABC (PhP)</v>
          </cell>
          <cell r="AL6">
            <v>0</v>
          </cell>
          <cell r="AM6">
            <v>0</v>
          </cell>
          <cell r="AN6" t="str">
            <v>Contract Cost (PhP)</v>
          </cell>
          <cell r="AO6">
            <v>0</v>
          </cell>
          <cell r="AP6">
            <v>0</v>
          </cell>
          <cell r="AQ6" t="str">
            <v>List of Invited Observers</v>
          </cell>
          <cell r="AR6" t="str">
            <v>Date of Receipt of Invitation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 t="str">
            <v>Remarks                                                                        (Explaining changes from the APP)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 t="str">
            <v>Pre-Proc Conference</v>
          </cell>
          <cell r="F7" t="str">
            <v>Ads/Post of IAEB</v>
          </cell>
          <cell r="G7" t="str">
            <v>Pre-bid Conf</v>
          </cell>
          <cell r="H7" t="str">
            <v>Eligibility Check</v>
          </cell>
          <cell r="I7" t="str">
            <v>Sub/Open of Bids</v>
          </cell>
          <cell r="J7" t="str">
            <v>Bid Evaluation</v>
          </cell>
          <cell r="K7" t="str">
            <v>Post Qual</v>
          </cell>
          <cell r="L7" t="str">
            <v>Contract Award</v>
          </cell>
          <cell r="M7" t="str">
            <v>Contract Signing</v>
          </cell>
          <cell r="N7" t="str">
            <v>Notice to Proceed</v>
          </cell>
          <cell r="O7" t="str">
            <v>Delivery/ Accept</v>
          </cell>
          <cell r="P7" t="str">
            <v>Payment Process</v>
          </cell>
          <cell r="Q7">
            <v>0</v>
          </cell>
          <cell r="R7" t="str">
            <v>Total</v>
          </cell>
          <cell r="S7" t="str">
            <v>MOOE</v>
          </cell>
          <cell r="T7" t="str">
            <v>CO</v>
          </cell>
          <cell r="U7">
            <v>0</v>
          </cell>
          <cell r="V7">
            <v>0</v>
          </cell>
          <cell r="W7">
            <v>0</v>
          </cell>
          <cell r="X7" t="str">
            <v>Pre-Proc Conference</v>
          </cell>
          <cell r="Y7" t="str">
            <v>Ads/Post of IB</v>
          </cell>
          <cell r="Z7" t="str">
            <v>Pre-bid Conf</v>
          </cell>
          <cell r="AA7" t="str">
            <v>Eligibility Check</v>
          </cell>
          <cell r="AB7" t="str">
            <v>Sub/Open of Bids</v>
          </cell>
          <cell r="AC7" t="str">
            <v>Bid Evaluation</v>
          </cell>
          <cell r="AD7" t="str">
            <v>Post Qual</v>
          </cell>
          <cell r="AE7" t="str">
            <v>Notice of Award</v>
          </cell>
          <cell r="AF7" t="str">
            <v>Contract Signing</v>
          </cell>
          <cell r="AG7" t="str">
            <v>Notice to Proceed</v>
          </cell>
          <cell r="AH7" t="str">
            <v>Delivery/ Completion</v>
          </cell>
          <cell r="AI7" t="str">
            <v>Inspection &amp; Acceptance</v>
          </cell>
          <cell r="AJ7">
            <v>0</v>
          </cell>
          <cell r="AK7" t="str">
            <v xml:space="preserve">Total </v>
          </cell>
          <cell r="AL7" t="str">
            <v>MOOE</v>
          </cell>
          <cell r="AM7" t="str">
            <v>CO</v>
          </cell>
          <cell r="AN7" t="str">
            <v>Total</v>
          </cell>
          <cell r="AO7" t="str">
            <v>MOOE</v>
          </cell>
          <cell r="AP7" t="str">
            <v>CO</v>
          </cell>
          <cell r="AQ7">
            <v>0</v>
          </cell>
          <cell r="AR7" t="str">
            <v>Pre-bid Conf</v>
          </cell>
          <cell r="AS7" t="str">
            <v>Eligibility Check</v>
          </cell>
          <cell r="AT7" t="str">
            <v>Sub/Open of Bids</v>
          </cell>
          <cell r="AU7" t="str">
            <v>Bid Evaluation</v>
          </cell>
          <cell r="AV7" t="str">
            <v>Post Qual</v>
          </cell>
          <cell r="AW7" t="str">
            <v>Delivery/
Completion/
Acceptance
(If applicable)</v>
          </cell>
          <cell r="AX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A9" t="str">
            <v>COMPLETED PROCUREMENT ACTIVITIES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A10" t="str">
            <v>23-2715</v>
          </cell>
          <cell r="B10" t="str">
            <v>INTERNET SUBSCRIPTION FOR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str">
            <v>PASSO</v>
          </cell>
          <cell r="W10" t="str">
            <v>PB</v>
          </cell>
          <cell r="X10">
            <v>45062</v>
          </cell>
          <cell r="Y10">
            <v>45065</v>
          </cell>
          <cell r="Z10" t="str">
            <v>n/a</v>
          </cell>
          <cell r="AA10">
            <v>45076</v>
          </cell>
          <cell r="AB10">
            <v>45076</v>
          </cell>
          <cell r="AC10">
            <v>45076</v>
          </cell>
          <cell r="AD10">
            <v>45086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 t="str">
            <v>GF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A11">
            <v>23060693</v>
          </cell>
          <cell r="B11" t="str">
            <v>NETWORK FIREWALL SECURITY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A13" t="str">
            <v>23-C0360</v>
          </cell>
          <cell r="B13" t="str">
            <v>MEALS AND SNACKS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PSWDO</v>
          </cell>
          <cell r="W13" t="str">
            <v>PB</v>
          </cell>
          <cell r="X13">
            <v>45020</v>
          </cell>
          <cell r="Y13">
            <v>45068</v>
          </cell>
          <cell r="Z13" t="str">
            <v>n/a</v>
          </cell>
          <cell r="AA13">
            <v>45090</v>
          </cell>
          <cell r="AB13">
            <v>45090</v>
          </cell>
          <cell r="AC13">
            <v>45090</v>
          </cell>
          <cell r="AD13">
            <v>45092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A14">
            <v>23060694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 t="str">
            <v>23-C0526</v>
          </cell>
          <cell r="B16" t="str">
            <v>TIRES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PDRRMO</v>
          </cell>
          <cell r="W16" t="str">
            <v>PB</v>
          </cell>
          <cell r="X16" t="str">
            <v>n/a</v>
          </cell>
          <cell r="Y16">
            <v>45082</v>
          </cell>
          <cell r="Z16" t="str">
            <v>n/a</v>
          </cell>
          <cell r="AA16">
            <v>45090</v>
          </cell>
          <cell r="AB16">
            <v>45090</v>
          </cell>
          <cell r="AC16">
            <v>45090</v>
          </cell>
          <cell r="AD16">
            <v>45092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A17">
            <v>23060695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A19" t="str">
            <v>23-C0539</v>
          </cell>
          <cell r="B19" t="str">
            <v>MEALS AND SNACKS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PHO</v>
          </cell>
          <cell r="W19" t="str">
            <v>PB</v>
          </cell>
          <cell r="X19">
            <v>45076</v>
          </cell>
          <cell r="Y19">
            <v>45082</v>
          </cell>
          <cell r="Z19" t="str">
            <v>n/a</v>
          </cell>
          <cell r="AA19">
            <v>45090</v>
          </cell>
          <cell r="AB19">
            <v>45090</v>
          </cell>
          <cell r="AC19">
            <v>45090</v>
          </cell>
          <cell r="AD19">
            <v>45092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GF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A20">
            <v>23060696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A22" t="str">
            <v>23-1898</v>
          </cell>
          <cell r="B22" t="str">
            <v>1 LOT CONSTRUCTION OF WATER SYSTEM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str">
            <v>PEO</v>
          </cell>
          <cell r="W22" t="str">
            <v>PB</v>
          </cell>
          <cell r="X22">
            <v>45006</v>
          </cell>
          <cell r="Y22">
            <v>45054</v>
          </cell>
          <cell r="Z22">
            <v>45062</v>
          </cell>
          <cell r="AA22">
            <v>45076</v>
          </cell>
          <cell r="AB22">
            <v>45076</v>
          </cell>
          <cell r="AC22">
            <v>45076</v>
          </cell>
          <cell r="AD22">
            <v>45113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 t="str">
            <v>GF</v>
          </cell>
          <cell r="AK22">
            <v>1446387.8</v>
          </cell>
          <cell r="AL22">
            <v>0</v>
          </cell>
          <cell r="AM22">
            <v>1446387.8</v>
          </cell>
          <cell r="AN22">
            <v>1441107.78</v>
          </cell>
          <cell r="AO22">
            <v>0</v>
          </cell>
          <cell r="AP22">
            <v>1441107.78</v>
          </cell>
          <cell r="AQ22">
            <v>0</v>
          </cell>
          <cell r="AR22" t="str">
            <v>05.11.2023</v>
          </cell>
          <cell r="AS22" t="str">
            <v>05.25.2023</v>
          </cell>
          <cell r="AT22" t="str">
            <v>05.25.2023</v>
          </cell>
          <cell r="AU22" t="str">
            <v>05.25.2023</v>
          </cell>
          <cell r="AV22">
            <v>0</v>
          </cell>
          <cell r="AW22">
            <v>0</v>
          </cell>
          <cell r="AX22">
            <v>0</v>
          </cell>
        </row>
        <row r="23">
          <cell r="A23">
            <v>0</v>
          </cell>
          <cell r="B23" t="str">
            <v>AT CANP 4, BARANGAY PINDASAN, MABINI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 t="str">
            <v>23-1467</v>
          </cell>
          <cell r="B25" t="str">
            <v xml:space="preserve">1 LOT CONCRETING OF ROAD, BRGY. NABOC,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str">
            <v>PEO</v>
          </cell>
          <cell r="W25" t="str">
            <v>PB</v>
          </cell>
          <cell r="X25">
            <v>45020</v>
          </cell>
          <cell r="Y25">
            <v>45054</v>
          </cell>
          <cell r="Z25">
            <v>45062</v>
          </cell>
          <cell r="AA25">
            <v>45076</v>
          </cell>
          <cell r="AB25">
            <v>45076</v>
          </cell>
          <cell r="AC25">
            <v>45076</v>
          </cell>
          <cell r="AD25">
            <v>45113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 t="str">
            <v>GF</v>
          </cell>
          <cell r="AK25">
            <v>9660453.8800000008</v>
          </cell>
          <cell r="AL25">
            <v>0</v>
          </cell>
          <cell r="AM25">
            <v>9660453.8800000008</v>
          </cell>
          <cell r="AN25">
            <v>9655390.7300000004</v>
          </cell>
          <cell r="AO25">
            <v>0</v>
          </cell>
          <cell r="AP25">
            <v>9655390.7300000004</v>
          </cell>
          <cell r="AQ25">
            <v>0</v>
          </cell>
          <cell r="AR25" t="str">
            <v>05.11.2023</v>
          </cell>
          <cell r="AS25" t="str">
            <v>05.25.2023</v>
          </cell>
          <cell r="AT25" t="str">
            <v>05.25.2023</v>
          </cell>
          <cell r="AU25" t="str">
            <v>05.25.2023</v>
          </cell>
          <cell r="AV25">
            <v>0</v>
          </cell>
          <cell r="AW25">
            <v>0</v>
          </cell>
          <cell r="AX25">
            <v>0</v>
          </cell>
        </row>
        <row r="26">
          <cell r="A26">
            <v>0</v>
          </cell>
          <cell r="B26" t="str">
            <v>MONKAYO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23-1833</v>
          </cell>
          <cell r="B28" t="str">
            <v>1 LOT CONSTRUCTION OF COVERED COURT, SITIO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PEO</v>
          </cell>
          <cell r="W28" t="str">
            <v>PB</v>
          </cell>
          <cell r="X28">
            <v>45006</v>
          </cell>
          <cell r="Y28">
            <v>45054</v>
          </cell>
          <cell r="Z28">
            <v>45062</v>
          </cell>
          <cell r="AA28">
            <v>45076</v>
          </cell>
          <cell r="AB28">
            <v>45076</v>
          </cell>
          <cell r="AC28">
            <v>45076</v>
          </cell>
          <cell r="AD28">
            <v>45113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GF</v>
          </cell>
          <cell r="AK28">
            <v>3751603.89</v>
          </cell>
          <cell r="AL28">
            <v>0</v>
          </cell>
          <cell r="AM28">
            <v>3751603.89</v>
          </cell>
          <cell r="AN28">
            <v>3711578.49</v>
          </cell>
          <cell r="AO28">
            <v>0</v>
          </cell>
          <cell r="AP28">
            <v>3711578.49</v>
          </cell>
          <cell r="AQ28">
            <v>0</v>
          </cell>
          <cell r="AR28" t="str">
            <v>05.11.2023</v>
          </cell>
          <cell r="AS28" t="str">
            <v>05.25.2023</v>
          </cell>
          <cell r="AT28" t="str">
            <v>05.25.2023</v>
          </cell>
          <cell r="AU28" t="str">
            <v>05.25.2023</v>
          </cell>
          <cell r="AV28">
            <v>0</v>
          </cell>
          <cell r="AW28">
            <v>0</v>
          </cell>
          <cell r="AX28">
            <v>0</v>
          </cell>
        </row>
        <row r="29">
          <cell r="A29">
            <v>0</v>
          </cell>
          <cell r="B29" t="str">
            <v>MA-AGBAY BRGY. LONGANAPAN, LAAK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 t="str">
            <v>23-1629</v>
          </cell>
          <cell r="B31" t="str">
            <v xml:space="preserve">1 LOT CONSTRUCTION OF MULTIPURPOSE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str">
            <v>PEO</v>
          </cell>
          <cell r="W31" t="str">
            <v>PB</v>
          </cell>
          <cell r="X31">
            <v>45006</v>
          </cell>
          <cell r="Y31">
            <v>45054</v>
          </cell>
          <cell r="Z31">
            <v>45062</v>
          </cell>
          <cell r="AA31">
            <v>45076</v>
          </cell>
          <cell r="AB31">
            <v>45076</v>
          </cell>
          <cell r="AC31">
            <v>45076</v>
          </cell>
          <cell r="AD31">
            <v>45113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GF</v>
          </cell>
          <cell r="AK31">
            <v>4891611.84</v>
          </cell>
          <cell r="AL31">
            <v>0</v>
          </cell>
          <cell r="AM31">
            <v>4891611.84</v>
          </cell>
          <cell r="AN31">
            <v>4841459.6399999997</v>
          </cell>
          <cell r="AO31">
            <v>0</v>
          </cell>
          <cell r="AP31">
            <v>4841459.6399999997</v>
          </cell>
          <cell r="AQ31">
            <v>0</v>
          </cell>
          <cell r="AR31" t="str">
            <v>05.11.2023</v>
          </cell>
          <cell r="AS31" t="str">
            <v>05.25.2023</v>
          </cell>
          <cell r="AT31" t="str">
            <v>05.25.2023</v>
          </cell>
          <cell r="AU31" t="str">
            <v>05.25.2023</v>
          </cell>
          <cell r="AV31">
            <v>0</v>
          </cell>
          <cell r="AW31">
            <v>0</v>
          </cell>
          <cell r="AX31">
            <v>0</v>
          </cell>
        </row>
        <row r="32">
          <cell r="A32">
            <v>0</v>
          </cell>
          <cell r="B32" t="str">
            <v>BUILDING, MAYAON, NATIONAL HIGH SCHOOL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A33">
            <v>0</v>
          </cell>
          <cell r="B33" t="str">
            <v>MONTEVISTA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A34" t="str">
            <v>23-1630</v>
          </cell>
          <cell r="B34" t="str">
            <v>1 LOT CONSTRUCTION OF SLOPE PROTECTION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str">
            <v>PEO</v>
          </cell>
          <cell r="W34" t="str">
            <v>PB</v>
          </cell>
          <cell r="X34">
            <v>45006</v>
          </cell>
          <cell r="Y34">
            <v>45054</v>
          </cell>
          <cell r="Z34">
            <v>45062</v>
          </cell>
          <cell r="AA34">
            <v>45076</v>
          </cell>
          <cell r="AB34">
            <v>45076</v>
          </cell>
          <cell r="AC34">
            <v>45076</v>
          </cell>
          <cell r="AD34">
            <v>45113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GF</v>
          </cell>
          <cell r="AK34">
            <v>1241109.1299999999</v>
          </cell>
          <cell r="AL34">
            <v>0</v>
          </cell>
          <cell r="AM34">
            <v>1241109.1299999999</v>
          </cell>
          <cell r="AN34">
            <v>1235416.8</v>
          </cell>
          <cell r="AO34">
            <v>0</v>
          </cell>
          <cell r="AP34">
            <v>1235416.8</v>
          </cell>
          <cell r="AQ34">
            <v>0</v>
          </cell>
          <cell r="AR34" t="str">
            <v>05.11.2023</v>
          </cell>
          <cell r="AS34" t="str">
            <v>05.25.2023</v>
          </cell>
          <cell r="AT34" t="str">
            <v>05.25.2023</v>
          </cell>
          <cell r="AU34" t="str">
            <v>05.25.2023</v>
          </cell>
          <cell r="AV34">
            <v>0</v>
          </cell>
          <cell r="AW34">
            <v>0</v>
          </cell>
          <cell r="AX34">
            <v>0</v>
          </cell>
        </row>
        <row r="35">
          <cell r="A35">
            <v>0</v>
          </cell>
          <cell r="B35" t="str">
            <v>AT BARANGAY PANANGAN, MACO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A37" t="str">
            <v>23-2521</v>
          </cell>
          <cell r="B37" t="str">
            <v xml:space="preserve">1 LOT CONSTRUCTION OF STAGE WITH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PEO</v>
          </cell>
          <cell r="W37" t="str">
            <v>PB</v>
          </cell>
          <cell r="X37">
            <v>45035</v>
          </cell>
          <cell r="Y37">
            <v>45054</v>
          </cell>
          <cell r="Z37">
            <v>45062</v>
          </cell>
          <cell r="AA37">
            <v>45076</v>
          </cell>
          <cell r="AB37">
            <v>45076</v>
          </cell>
          <cell r="AC37">
            <v>45076</v>
          </cell>
          <cell r="AD37">
            <v>45113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GF</v>
          </cell>
          <cell r="AK37">
            <v>2883242.63</v>
          </cell>
          <cell r="AL37">
            <v>0</v>
          </cell>
          <cell r="AM37">
            <v>2883242.63</v>
          </cell>
          <cell r="AN37">
            <v>2875607.97</v>
          </cell>
          <cell r="AO37">
            <v>0</v>
          </cell>
          <cell r="AP37">
            <v>2875607.97</v>
          </cell>
          <cell r="AQ37">
            <v>0</v>
          </cell>
          <cell r="AR37" t="str">
            <v>05.11.2023</v>
          </cell>
          <cell r="AS37" t="str">
            <v>05.25.2023</v>
          </cell>
          <cell r="AT37" t="str">
            <v>05.25.2023</v>
          </cell>
          <cell r="AU37" t="str">
            <v>05.25.2023</v>
          </cell>
          <cell r="AV37">
            <v>0</v>
          </cell>
          <cell r="AW37">
            <v>0</v>
          </cell>
          <cell r="AX37">
            <v>0</v>
          </cell>
        </row>
        <row r="38">
          <cell r="A38">
            <v>0</v>
          </cell>
          <cell r="B38" t="str">
            <v>BLEACHERS AT ARAIBO ELEMENTARY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0</v>
          </cell>
          <cell r="B39" t="str">
            <v>SCHOOL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 t="str">
            <v>23-2520</v>
          </cell>
          <cell r="B40" t="str">
            <v xml:space="preserve">1 LOT CONSTRUCTION OF WATER SUPPLY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PEO</v>
          </cell>
          <cell r="W40" t="str">
            <v>PB</v>
          </cell>
          <cell r="X40">
            <v>45035</v>
          </cell>
          <cell r="Y40">
            <v>45054</v>
          </cell>
          <cell r="Z40">
            <v>45062</v>
          </cell>
          <cell r="AA40">
            <v>45076</v>
          </cell>
          <cell r="AB40">
            <v>45076</v>
          </cell>
          <cell r="AC40">
            <v>45076</v>
          </cell>
          <cell r="AD40">
            <v>45113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 t="str">
            <v>GF</v>
          </cell>
          <cell r="AK40">
            <v>3198096</v>
          </cell>
          <cell r="AL40">
            <v>0</v>
          </cell>
          <cell r="AM40">
            <v>3198096</v>
          </cell>
          <cell r="AN40">
            <v>3180712.35</v>
          </cell>
          <cell r="AO40">
            <v>0</v>
          </cell>
          <cell r="AP40">
            <v>3180712.35</v>
          </cell>
          <cell r="AQ40">
            <v>0</v>
          </cell>
          <cell r="AR40" t="str">
            <v>05.11.2023</v>
          </cell>
          <cell r="AS40" t="str">
            <v>05.25.2023</v>
          </cell>
          <cell r="AT40" t="str">
            <v>05.25.2023</v>
          </cell>
          <cell r="AU40" t="str">
            <v>05.25.2023</v>
          </cell>
          <cell r="AV40">
            <v>0</v>
          </cell>
          <cell r="AW40">
            <v>0</v>
          </cell>
          <cell r="AX40">
            <v>0</v>
          </cell>
        </row>
        <row r="41">
          <cell r="A41">
            <v>0</v>
          </cell>
          <cell r="B41" t="str">
            <v>SYSTEM, BARANGAY, SAN JOSE, MONKAYO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A43" t="str">
            <v>23-1989</v>
          </cell>
          <cell r="B43" t="str">
            <v>1 LOT INSTALLATION OF GABIONS AT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str">
            <v>PEO</v>
          </cell>
          <cell r="W43" t="str">
            <v>PB</v>
          </cell>
          <cell r="X43">
            <v>45035</v>
          </cell>
          <cell r="Y43">
            <v>45054</v>
          </cell>
          <cell r="Z43">
            <v>45062</v>
          </cell>
          <cell r="AA43">
            <v>45076</v>
          </cell>
          <cell r="AB43">
            <v>45076</v>
          </cell>
          <cell r="AC43">
            <v>45076</v>
          </cell>
          <cell r="AD43">
            <v>45113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GF</v>
          </cell>
          <cell r="AK43">
            <v>2802084.38</v>
          </cell>
          <cell r="AL43">
            <v>0</v>
          </cell>
          <cell r="AM43">
            <v>2802084.38</v>
          </cell>
          <cell r="AN43">
            <v>2771999.5</v>
          </cell>
          <cell r="AO43">
            <v>0</v>
          </cell>
          <cell r="AP43">
            <v>2771999.5</v>
          </cell>
          <cell r="AQ43">
            <v>0</v>
          </cell>
          <cell r="AR43" t="str">
            <v>05.11.2023</v>
          </cell>
          <cell r="AS43" t="str">
            <v>05.25.2023</v>
          </cell>
          <cell r="AT43" t="str">
            <v>05.25.2023</v>
          </cell>
          <cell r="AU43" t="str">
            <v>05.25.2023</v>
          </cell>
          <cell r="AV43">
            <v>0</v>
          </cell>
          <cell r="AW43">
            <v>0</v>
          </cell>
          <cell r="AX43">
            <v>0</v>
          </cell>
        </row>
        <row r="44">
          <cell r="A44">
            <v>0</v>
          </cell>
          <cell r="B44" t="str">
            <v>SCOURED ROAD SHOULDER-ALONG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A45">
            <v>0</v>
          </cell>
          <cell r="B45" t="str">
            <v>STO.NINO CROSSING PANAG-COGONON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A46" t="str">
            <v>23-1488</v>
          </cell>
          <cell r="B46" t="str">
            <v>1 LOT UPGRADING OF HOSPITAL BUILDING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PEO</v>
          </cell>
          <cell r="W46" t="str">
            <v>PB</v>
          </cell>
          <cell r="X46">
            <v>44978</v>
          </cell>
          <cell r="Y46">
            <v>45054</v>
          </cell>
          <cell r="Z46">
            <v>45062</v>
          </cell>
          <cell r="AA46">
            <v>45076</v>
          </cell>
          <cell r="AB46">
            <v>45076</v>
          </cell>
          <cell r="AC46">
            <v>45076</v>
          </cell>
          <cell r="AD46">
            <v>45113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GF</v>
          </cell>
          <cell r="AK46">
            <v>859977.4</v>
          </cell>
          <cell r="AL46">
            <v>0</v>
          </cell>
          <cell r="AM46">
            <v>859977.4</v>
          </cell>
          <cell r="AN46">
            <v>855222.96</v>
          </cell>
          <cell r="AO46">
            <v>0</v>
          </cell>
          <cell r="AP46">
            <v>855222.96</v>
          </cell>
          <cell r="AQ46">
            <v>0</v>
          </cell>
          <cell r="AR46" t="str">
            <v>05.11.2023</v>
          </cell>
          <cell r="AS46" t="str">
            <v>05.25.2023</v>
          </cell>
          <cell r="AT46" t="str">
            <v>05.25.2023</v>
          </cell>
          <cell r="AU46" t="str">
            <v>05.25.2023</v>
          </cell>
          <cell r="AV46">
            <v>0</v>
          </cell>
          <cell r="AW46">
            <v>0</v>
          </cell>
          <cell r="AX46">
            <v>0</v>
          </cell>
        </row>
        <row r="47">
          <cell r="A47">
            <v>0</v>
          </cell>
          <cell r="B47" t="str">
            <v>FACILITIES AT DDOPH-MONTEVISTA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A49" t="str">
            <v>23-2207</v>
          </cell>
          <cell r="B49" t="str">
            <v>1 LOT IMPROVEMENT OF WATER SYSTEM AT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str">
            <v>PEO</v>
          </cell>
          <cell r="W49" t="str">
            <v>PB</v>
          </cell>
          <cell r="X49" t="str">
            <v>n/a</v>
          </cell>
          <cell r="Y49">
            <v>45068</v>
          </cell>
          <cell r="Z49" t="str">
            <v>n/a</v>
          </cell>
          <cell r="AA49">
            <v>45076</v>
          </cell>
          <cell r="AB49">
            <v>45076</v>
          </cell>
          <cell r="AC49">
            <v>45076</v>
          </cell>
          <cell r="AD49">
            <v>45113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GF</v>
          </cell>
          <cell r="AK49">
            <v>932786.54</v>
          </cell>
          <cell r="AL49">
            <v>0</v>
          </cell>
          <cell r="AM49">
            <v>932786.54</v>
          </cell>
          <cell r="AN49">
            <v>922782.44</v>
          </cell>
          <cell r="AO49">
            <v>0</v>
          </cell>
          <cell r="AP49">
            <v>922782.44</v>
          </cell>
          <cell r="AQ49">
            <v>0</v>
          </cell>
          <cell r="AR49" t="str">
            <v>n/a</v>
          </cell>
          <cell r="AS49" t="str">
            <v>05.25.2023</v>
          </cell>
          <cell r="AT49" t="str">
            <v>05.25.2023</v>
          </cell>
          <cell r="AU49" t="str">
            <v>05.25.2023</v>
          </cell>
          <cell r="AV49">
            <v>0</v>
          </cell>
          <cell r="AW49">
            <v>0</v>
          </cell>
          <cell r="AX49">
            <v>0</v>
          </cell>
        </row>
        <row r="50">
          <cell r="A50">
            <v>0</v>
          </cell>
          <cell r="B50" t="str">
            <v>CABIDIANAN, NHS, BRGY. CABIDIANAN,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A51">
            <v>0</v>
          </cell>
          <cell r="B51" t="str">
            <v>NABUNTURAN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A52" t="str">
            <v>23-C0500</v>
          </cell>
          <cell r="B52" t="str">
            <v>SUPPLY AND DELIVERY OF RICE (WELL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str">
            <v>PGO</v>
          </cell>
          <cell r="W52" t="str">
            <v>PB</v>
          </cell>
          <cell r="X52">
            <v>45048</v>
          </cell>
          <cell r="Y52">
            <v>45089</v>
          </cell>
          <cell r="Z52">
            <v>45090</v>
          </cell>
          <cell r="AA52">
            <v>45104</v>
          </cell>
          <cell r="AB52">
            <v>45104</v>
          </cell>
          <cell r="AC52">
            <v>45104</v>
          </cell>
          <cell r="AD52">
            <v>45112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 t="str">
            <v>GF</v>
          </cell>
          <cell r="AK52">
            <v>1140300</v>
          </cell>
          <cell r="AL52">
            <v>0</v>
          </cell>
          <cell r="AM52">
            <v>1140300</v>
          </cell>
          <cell r="AN52">
            <v>1139757</v>
          </cell>
          <cell r="AO52">
            <v>0</v>
          </cell>
          <cell r="AP52">
            <v>1139757</v>
          </cell>
          <cell r="AQ52">
            <v>0</v>
          </cell>
          <cell r="AR52" t="str">
            <v>06.08.2023</v>
          </cell>
          <cell r="AS52" t="str">
            <v>06.22.2023</v>
          </cell>
          <cell r="AT52" t="str">
            <v>06.22.2023</v>
          </cell>
          <cell r="AU52" t="str">
            <v>06.22.2023</v>
          </cell>
          <cell r="AV52">
            <v>0</v>
          </cell>
          <cell r="AW52">
            <v>0</v>
          </cell>
          <cell r="AX52">
            <v>0</v>
          </cell>
        </row>
        <row r="53">
          <cell r="A53">
            <v>23070746</v>
          </cell>
          <cell r="B53" t="str">
            <v>MILLED) 50 KG/SACK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A55" t="str">
            <v>23-C0579</v>
          </cell>
          <cell r="B55" t="str">
            <v>SUPPLY AND DELIVERY OF CONSTRUCTION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str">
            <v>PEO</v>
          </cell>
          <cell r="W55" t="str">
            <v>PB</v>
          </cell>
          <cell r="X55" t="str">
            <v>n/a</v>
          </cell>
          <cell r="Y55">
            <v>45096</v>
          </cell>
          <cell r="Z55" t="str">
            <v>n/a</v>
          </cell>
          <cell r="AA55">
            <v>45104</v>
          </cell>
          <cell r="AB55">
            <v>45104</v>
          </cell>
          <cell r="AC55">
            <v>45104</v>
          </cell>
          <cell r="AD55">
            <v>45112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GF</v>
          </cell>
          <cell r="AK55">
            <v>348981.6</v>
          </cell>
          <cell r="AL55">
            <v>348981.6</v>
          </cell>
          <cell r="AM55">
            <v>0</v>
          </cell>
          <cell r="AN55">
            <v>345738</v>
          </cell>
          <cell r="AO55">
            <v>345738</v>
          </cell>
          <cell r="AP55">
            <v>0</v>
          </cell>
          <cell r="AQ55">
            <v>0</v>
          </cell>
          <cell r="AR55" t="str">
            <v>n/a</v>
          </cell>
          <cell r="AS55" t="str">
            <v>06.22.2023</v>
          </cell>
          <cell r="AT55" t="str">
            <v>06.22.2023</v>
          </cell>
          <cell r="AU55" t="str">
            <v>06.22.2023</v>
          </cell>
          <cell r="AV55">
            <v>0</v>
          </cell>
          <cell r="AW55">
            <v>0</v>
          </cell>
          <cell r="AX55">
            <v>0</v>
          </cell>
        </row>
        <row r="56">
          <cell r="A56">
            <v>23070747</v>
          </cell>
          <cell r="B56" t="str">
            <v>MATERIALS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A58" t="str">
            <v>23-2704</v>
          </cell>
          <cell r="B58" t="str">
            <v>CONSTRUCTION SUPPLIES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str">
            <v>PEO</v>
          </cell>
          <cell r="W58" t="str">
            <v>SVP</v>
          </cell>
          <cell r="X58" t="str">
            <v>n/a</v>
          </cell>
          <cell r="Y58">
            <v>45068</v>
          </cell>
          <cell r="Z58" t="str">
            <v>n/a</v>
          </cell>
          <cell r="AA58" t="str">
            <v>n/a</v>
          </cell>
          <cell r="AB58">
            <v>45118</v>
          </cell>
          <cell r="AC58" t="str">
            <v>n/a</v>
          </cell>
          <cell r="AD58" t="str">
            <v>n/a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 t="str">
            <v>SEF</v>
          </cell>
          <cell r="AK58">
            <v>80780.490000000005</v>
          </cell>
          <cell r="AL58">
            <v>80780.490000000005</v>
          </cell>
          <cell r="AM58">
            <v>0</v>
          </cell>
          <cell r="AN58">
            <v>77625.490000000005</v>
          </cell>
          <cell r="AO58">
            <v>77625.490000000005</v>
          </cell>
          <cell r="AP58">
            <v>0</v>
          </cell>
          <cell r="AQ58">
            <v>0</v>
          </cell>
          <cell r="AR58" t="str">
            <v>n/a</v>
          </cell>
          <cell r="AS58" t="str">
            <v>n/a</v>
          </cell>
          <cell r="AT58" t="str">
            <v>n/a</v>
          </cell>
          <cell r="AU58" t="str">
            <v>n/a</v>
          </cell>
          <cell r="AV58">
            <v>0</v>
          </cell>
          <cell r="AW58">
            <v>0</v>
          </cell>
          <cell r="AX58">
            <v>0</v>
          </cell>
        </row>
        <row r="59">
          <cell r="A59">
            <v>23070718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A61" t="str">
            <v>23-2716</v>
          </cell>
          <cell r="B61" t="str">
            <v>CONSTRUCTION SUPPLIES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str">
            <v>PEO</v>
          </cell>
          <cell r="W61" t="str">
            <v>SVP</v>
          </cell>
          <cell r="X61" t="str">
            <v>n/a</v>
          </cell>
          <cell r="Y61">
            <v>45068</v>
          </cell>
          <cell r="Z61" t="str">
            <v>n/a</v>
          </cell>
          <cell r="AA61" t="str">
            <v>n/a</v>
          </cell>
          <cell r="AB61">
            <v>45118</v>
          </cell>
          <cell r="AC61" t="str">
            <v>n/a</v>
          </cell>
          <cell r="AD61" t="str">
            <v>n/a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SEF</v>
          </cell>
          <cell r="AK61">
            <v>64327.49</v>
          </cell>
          <cell r="AL61">
            <v>64327.49</v>
          </cell>
          <cell r="AM61">
            <v>0</v>
          </cell>
          <cell r="AN61">
            <v>61800.49</v>
          </cell>
          <cell r="AO61">
            <v>61800.49</v>
          </cell>
          <cell r="AP61">
            <v>0</v>
          </cell>
          <cell r="AQ61">
            <v>0</v>
          </cell>
          <cell r="AR61" t="str">
            <v>n/a</v>
          </cell>
          <cell r="AS61" t="str">
            <v>n/a</v>
          </cell>
          <cell r="AT61" t="str">
            <v>n/a</v>
          </cell>
          <cell r="AU61" t="str">
            <v>n/a</v>
          </cell>
          <cell r="AV61">
            <v>0</v>
          </cell>
          <cell r="AW61">
            <v>0</v>
          </cell>
          <cell r="AX61">
            <v>0</v>
          </cell>
        </row>
        <row r="62">
          <cell r="A62">
            <v>23070719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A64" t="str">
            <v>23-2707</v>
          </cell>
          <cell r="B64" t="str">
            <v>CONSTRUCTION SUPPLIES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str">
            <v>PEO</v>
          </cell>
          <cell r="W64" t="str">
            <v>SVP</v>
          </cell>
          <cell r="X64" t="str">
            <v>n/a</v>
          </cell>
          <cell r="Y64">
            <v>45068</v>
          </cell>
          <cell r="Z64" t="str">
            <v>n/a</v>
          </cell>
          <cell r="AA64" t="str">
            <v>n/a</v>
          </cell>
          <cell r="AB64">
            <v>45118</v>
          </cell>
          <cell r="AC64" t="str">
            <v>n/a</v>
          </cell>
          <cell r="AD64" t="str">
            <v>n/a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SEF</v>
          </cell>
          <cell r="AK64">
            <v>78324.490000000005</v>
          </cell>
          <cell r="AL64">
            <v>78324.490000000005</v>
          </cell>
          <cell r="AM64">
            <v>0</v>
          </cell>
          <cell r="AN64">
            <v>75270.490000000005</v>
          </cell>
          <cell r="AO64">
            <v>75270.490000000005</v>
          </cell>
          <cell r="AP64">
            <v>0</v>
          </cell>
          <cell r="AQ64">
            <v>0</v>
          </cell>
          <cell r="AR64" t="str">
            <v>n/a</v>
          </cell>
          <cell r="AS64" t="str">
            <v>n/a</v>
          </cell>
          <cell r="AT64" t="str">
            <v>n/a</v>
          </cell>
          <cell r="AU64" t="str">
            <v>n/a</v>
          </cell>
          <cell r="AV64">
            <v>0</v>
          </cell>
          <cell r="AW64">
            <v>0</v>
          </cell>
          <cell r="AX64">
            <v>0</v>
          </cell>
        </row>
        <row r="65">
          <cell r="A65">
            <v>23070720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A67" t="str">
            <v>23-3095</v>
          </cell>
          <cell r="B67" t="str">
            <v>WATER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str">
            <v>PDRRMO</v>
          </cell>
          <cell r="W67" t="str">
            <v>SVP</v>
          </cell>
          <cell r="X67" t="str">
            <v>n/a</v>
          </cell>
          <cell r="Y67">
            <v>45096</v>
          </cell>
          <cell r="Z67" t="str">
            <v>n/a</v>
          </cell>
          <cell r="AA67" t="str">
            <v>n/a</v>
          </cell>
          <cell r="AB67">
            <v>45118</v>
          </cell>
          <cell r="AC67" t="str">
            <v>n/a</v>
          </cell>
          <cell r="AD67" t="str">
            <v>n/a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GF</v>
          </cell>
          <cell r="AK67">
            <v>4551</v>
          </cell>
          <cell r="AL67">
            <v>4551</v>
          </cell>
          <cell r="AM67">
            <v>0</v>
          </cell>
          <cell r="AN67">
            <v>4440</v>
          </cell>
          <cell r="AO67">
            <v>4440</v>
          </cell>
          <cell r="AP67">
            <v>0</v>
          </cell>
          <cell r="AQ67">
            <v>0</v>
          </cell>
          <cell r="AR67" t="str">
            <v>n/a</v>
          </cell>
          <cell r="AS67" t="str">
            <v>n/a</v>
          </cell>
          <cell r="AT67" t="str">
            <v>n/a</v>
          </cell>
          <cell r="AU67" t="str">
            <v>n/a</v>
          </cell>
          <cell r="AV67">
            <v>0</v>
          </cell>
          <cell r="AW67">
            <v>0</v>
          </cell>
          <cell r="AX67">
            <v>0</v>
          </cell>
        </row>
        <row r="68">
          <cell r="A68">
            <v>23070721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A70" t="str">
            <v>23-3207</v>
          </cell>
          <cell r="B70" t="str">
            <v>ELECTRICAL SUPPLIES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str">
            <v>VGO</v>
          </cell>
          <cell r="W70" t="str">
            <v>SVP</v>
          </cell>
          <cell r="X70" t="str">
            <v>n/a</v>
          </cell>
          <cell r="Y70">
            <v>45097</v>
          </cell>
          <cell r="Z70" t="str">
            <v>n/a</v>
          </cell>
          <cell r="AA70" t="str">
            <v>n/a</v>
          </cell>
          <cell r="AB70">
            <v>45118</v>
          </cell>
          <cell r="AC70" t="str">
            <v>n/a</v>
          </cell>
          <cell r="AD70" t="str">
            <v>n/a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GF</v>
          </cell>
          <cell r="AK70">
            <v>12600</v>
          </cell>
          <cell r="AL70">
            <v>12600</v>
          </cell>
          <cell r="AM70">
            <v>0</v>
          </cell>
          <cell r="AN70">
            <v>12600</v>
          </cell>
          <cell r="AO70">
            <v>12600</v>
          </cell>
          <cell r="AP70">
            <v>0</v>
          </cell>
          <cell r="AQ70">
            <v>0</v>
          </cell>
          <cell r="AR70" t="str">
            <v>n/a</v>
          </cell>
          <cell r="AS70" t="str">
            <v>n/a</v>
          </cell>
          <cell r="AT70" t="str">
            <v>n/a</v>
          </cell>
          <cell r="AU70" t="str">
            <v>n/a</v>
          </cell>
          <cell r="AV70">
            <v>0</v>
          </cell>
          <cell r="AW70">
            <v>0</v>
          </cell>
          <cell r="AX70">
            <v>0</v>
          </cell>
        </row>
        <row r="71">
          <cell r="A71">
            <v>23070722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 t="str">
            <v>23-3011</v>
          </cell>
          <cell r="B73" t="str">
            <v>FOOD/CATERING SERVICES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str">
            <v>PGO</v>
          </cell>
          <cell r="W73" t="str">
            <v>SVP</v>
          </cell>
          <cell r="X73" t="str">
            <v>n/a</v>
          </cell>
          <cell r="Y73">
            <v>45097</v>
          </cell>
          <cell r="Z73" t="str">
            <v>n/a</v>
          </cell>
          <cell r="AA73" t="str">
            <v>n/a</v>
          </cell>
          <cell r="AB73">
            <v>45118</v>
          </cell>
          <cell r="AC73" t="str">
            <v>n/a</v>
          </cell>
          <cell r="AD73" t="str">
            <v>n/a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GF</v>
          </cell>
          <cell r="AK73">
            <v>55350</v>
          </cell>
          <cell r="AL73">
            <v>55350</v>
          </cell>
          <cell r="AM73">
            <v>0</v>
          </cell>
          <cell r="AN73">
            <v>54720</v>
          </cell>
          <cell r="AO73">
            <v>54720</v>
          </cell>
          <cell r="AP73">
            <v>0</v>
          </cell>
          <cell r="AQ73">
            <v>0</v>
          </cell>
          <cell r="AR73" t="str">
            <v>n/a</v>
          </cell>
          <cell r="AS73" t="str">
            <v>n/a</v>
          </cell>
          <cell r="AT73" t="str">
            <v>n/a</v>
          </cell>
          <cell r="AU73" t="str">
            <v>n/a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23070723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A76" t="str">
            <v>23-3336</v>
          </cell>
          <cell r="B76" t="str">
            <v>PLUMBING SUPPLIES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str">
            <v>PSWDO</v>
          </cell>
          <cell r="W76" t="str">
            <v>SVP</v>
          </cell>
          <cell r="X76" t="str">
            <v>n/a</v>
          </cell>
          <cell r="Y76">
            <v>45097</v>
          </cell>
          <cell r="Z76" t="str">
            <v>n/a</v>
          </cell>
          <cell r="AA76" t="str">
            <v>n/a</v>
          </cell>
          <cell r="AB76">
            <v>45118</v>
          </cell>
          <cell r="AC76" t="str">
            <v>n/a</v>
          </cell>
          <cell r="AD76" t="str">
            <v>n/a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OTHER SOURCE</v>
          </cell>
          <cell r="AK76">
            <v>46418</v>
          </cell>
          <cell r="AL76">
            <v>46418</v>
          </cell>
          <cell r="AM76">
            <v>0</v>
          </cell>
          <cell r="AN76">
            <v>46347</v>
          </cell>
          <cell r="AO76">
            <v>46347</v>
          </cell>
          <cell r="AP76">
            <v>0</v>
          </cell>
          <cell r="AQ76">
            <v>0</v>
          </cell>
          <cell r="AR76" t="str">
            <v>n/a</v>
          </cell>
          <cell r="AS76" t="str">
            <v>n/a</v>
          </cell>
          <cell r="AT76" t="str">
            <v>n/a</v>
          </cell>
          <cell r="AU76" t="str">
            <v>n/a</v>
          </cell>
          <cell r="AV76">
            <v>0</v>
          </cell>
          <cell r="AW76">
            <v>0</v>
          </cell>
          <cell r="AX76">
            <v>0</v>
          </cell>
        </row>
        <row r="77">
          <cell r="A77">
            <v>23070724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A79" t="str">
            <v>23-3393</v>
          </cell>
          <cell r="B79" t="str">
            <v>PRINTING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str">
            <v>PDRRMO</v>
          </cell>
          <cell r="W79" t="str">
            <v>SVP</v>
          </cell>
          <cell r="X79" t="str">
            <v>n/a</v>
          </cell>
          <cell r="Y79">
            <v>45100</v>
          </cell>
          <cell r="Z79" t="str">
            <v>n/a</v>
          </cell>
          <cell r="AA79" t="str">
            <v>n/a</v>
          </cell>
          <cell r="AB79">
            <v>45118</v>
          </cell>
          <cell r="AC79" t="str">
            <v>n/a</v>
          </cell>
          <cell r="AD79" t="str">
            <v>n/a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GF</v>
          </cell>
          <cell r="AK79">
            <v>48900</v>
          </cell>
          <cell r="AL79">
            <v>48900</v>
          </cell>
          <cell r="AM79">
            <v>0</v>
          </cell>
          <cell r="AN79">
            <v>48360</v>
          </cell>
          <cell r="AO79">
            <v>48360</v>
          </cell>
          <cell r="AP79">
            <v>0</v>
          </cell>
          <cell r="AQ79">
            <v>0</v>
          </cell>
          <cell r="AR79" t="str">
            <v>n/a</v>
          </cell>
          <cell r="AS79" t="str">
            <v>n/a</v>
          </cell>
          <cell r="AT79" t="str">
            <v>n/a</v>
          </cell>
          <cell r="AU79" t="str">
            <v>n/a</v>
          </cell>
          <cell r="AV79">
            <v>0</v>
          </cell>
          <cell r="AW79">
            <v>0</v>
          </cell>
          <cell r="AX79">
            <v>0</v>
          </cell>
        </row>
        <row r="80">
          <cell r="A80">
            <v>23070725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A82" t="str">
            <v>23-3247</v>
          </cell>
          <cell r="B82" t="str">
            <v>CONSTRUCTION SUPPLIES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str">
            <v>PEO</v>
          </cell>
          <cell r="W82" t="str">
            <v>SVP</v>
          </cell>
          <cell r="X82" t="str">
            <v>n/a</v>
          </cell>
          <cell r="Y82">
            <v>45100</v>
          </cell>
          <cell r="Z82" t="str">
            <v>n/a</v>
          </cell>
          <cell r="AA82" t="str">
            <v>n/a</v>
          </cell>
          <cell r="AB82">
            <v>45118</v>
          </cell>
          <cell r="AC82" t="str">
            <v>n/a</v>
          </cell>
          <cell r="AD82" t="str">
            <v>n/a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SEF</v>
          </cell>
          <cell r="AK82">
            <v>71242.509999999995</v>
          </cell>
          <cell r="AL82">
            <v>71242.509999999995</v>
          </cell>
          <cell r="AM82">
            <v>0</v>
          </cell>
          <cell r="AN82">
            <v>69214.850000000006</v>
          </cell>
          <cell r="AO82">
            <v>69214.850000000006</v>
          </cell>
          <cell r="AP82">
            <v>0</v>
          </cell>
          <cell r="AQ82">
            <v>0</v>
          </cell>
          <cell r="AR82" t="str">
            <v>n/a</v>
          </cell>
          <cell r="AS82" t="str">
            <v>n/a</v>
          </cell>
          <cell r="AT82" t="str">
            <v>n/a</v>
          </cell>
          <cell r="AU82" t="str">
            <v>n/a</v>
          </cell>
          <cell r="AV82">
            <v>0</v>
          </cell>
          <cell r="AW82">
            <v>0</v>
          </cell>
          <cell r="AX82">
            <v>0</v>
          </cell>
        </row>
        <row r="83">
          <cell r="A83">
            <v>23070726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A85" t="str">
            <v>23-3391</v>
          </cell>
          <cell r="B85" t="str">
            <v>LUMBER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PEO</v>
          </cell>
          <cell r="W85" t="str">
            <v>SVP</v>
          </cell>
          <cell r="X85" t="str">
            <v>n/a</v>
          </cell>
          <cell r="Y85">
            <v>45111</v>
          </cell>
          <cell r="Z85" t="str">
            <v>n/a</v>
          </cell>
          <cell r="AA85" t="str">
            <v>n/a</v>
          </cell>
          <cell r="AB85">
            <v>45118</v>
          </cell>
          <cell r="AC85" t="str">
            <v>n/a</v>
          </cell>
          <cell r="AD85" t="str">
            <v>n/a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SEF</v>
          </cell>
          <cell r="AK85">
            <v>10089.959999999999</v>
          </cell>
          <cell r="AL85">
            <v>10089.959999999999</v>
          </cell>
          <cell r="AM85">
            <v>0</v>
          </cell>
          <cell r="AN85">
            <v>10006.23</v>
          </cell>
          <cell r="AO85">
            <v>10006.23</v>
          </cell>
          <cell r="AP85">
            <v>0</v>
          </cell>
          <cell r="AQ85">
            <v>0</v>
          </cell>
          <cell r="AR85" t="str">
            <v>n/a</v>
          </cell>
          <cell r="AS85" t="str">
            <v>n/a</v>
          </cell>
          <cell r="AT85" t="str">
            <v>n/a</v>
          </cell>
          <cell r="AU85" t="str">
            <v>n/a</v>
          </cell>
          <cell r="AV85">
            <v>0</v>
          </cell>
          <cell r="AW85">
            <v>0</v>
          </cell>
          <cell r="AX85">
            <v>0</v>
          </cell>
        </row>
        <row r="86">
          <cell r="A86">
            <v>23070727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A88" t="str">
            <v>23-2999</v>
          </cell>
          <cell r="B88" t="str">
            <v>OTHER SUPPLIES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str">
            <v>PACCO</v>
          </cell>
          <cell r="W88" t="str">
            <v>SVP</v>
          </cell>
          <cell r="X88">
            <v>45097</v>
          </cell>
          <cell r="Y88">
            <v>45100</v>
          </cell>
          <cell r="Z88" t="str">
            <v>n/a</v>
          </cell>
          <cell r="AA88" t="str">
            <v>n/a</v>
          </cell>
          <cell r="AB88">
            <v>45118</v>
          </cell>
          <cell r="AC88" t="str">
            <v>n/a</v>
          </cell>
          <cell r="AD88" t="str">
            <v>n/a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SEF</v>
          </cell>
          <cell r="AK88">
            <v>79605</v>
          </cell>
          <cell r="AL88">
            <v>79605</v>
          </cell>
          <cell r="AM88">
            <v>0</v>
          </cell>
          <cell r="AN88">
            <v>79315</v>
          </cell>
          <cell r="AO88">
            <v>79315</v>
          </cell>
          <cell r="AP88">
            <v>0</v>
          </cell>
          <cell r="AQ88">
            <v>0</v>
          </cell>
          <cell r="AR88" t="str">
            <v>n/a</v>
          </cell>
          <cell r="AS88" t="str">
            <v>n/a</v>
          </cell>
          <cell r="AT88" t="str">
            <v>n/a</v>
          </cell>
          <cell r="AU88" t="str">
            <v>n/a</v>
          </cell>
          <cell r="AV88">
            <v>0</v>
          </cell>
          <cell r="AW88">
            <v>0</v>
          </cell>
          <cell r="AX88">
            <v>0</v>
          </cell>
        </row>
        <row r="89">
          <cell r="A89">
            <v>23070728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A91" t="str">
            <v>23-3206</v>
          </cell>
          <cell r="B91" t="str">
            <v>GARMENTS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PGO</v>
          </cell>
          <cell r="W91" t="str">
            <v>SVP</v>
          </cell>
          <cell r="X91">
            <v>45097</v>
          </cell>
          <cell r="Y91">
            <v>45100</v>
          </cell>
          <cell r="Z91" t="str">
            <v>n/a</v>
          </cell>
          <cell r="AA91" t="str">
            <v>n/a</v>
          </cell>
          <cell r="AB91">
            <v>45118</v>
          </cell>
          <cell r="AC91" t="str">
            <v>n/a</v>
          </cell>
          <cell r="AD91" t="str">
            <v>n/a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GF</v>
          </cell>
          <cell r="AK91">
            <v>7000</v>
          </cell>
          <cell r="AL91">
            <v>7000</v>
          </cell>
          <cell r="AM91">
            <v>0</v>
          </cell>
          <cell r="AN91">
            <v>7000</v>
          </cell>
          <cell r="AO91">
            <v>7000</v>
          </cell>
          <cell r="AP91">
            <v>0</v>
          </cell>
          <cell r="AQ91">
            <v>0</v>
          </cell>
          <cell r="AR91" t="str">
            <v>n/a</v>
          </cell>
          <cell r="AS91" t="str">
            <v>n/a</v>
          </cell>
          <cell r="AT91" t="str">
            <v>n/a</v>
          </cell>
          <cell r="AU91" t="str">
            <v>n/a</v>
          </cell>
          <cell r="AV91">
            <v>0</v>
          </cell>
          <cell r="AW91">
            <v>0</v>
          </cell>
          <cell r="AX91">
            <v>0</v>
          </cell>
        </row>
        <row r="92">
          <cell r="A92">
            <v>23070729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A94" t="str">
            <v>23-3087</v>
          </cell>
          <cell r="B94" t="str">
            <v>PLAQUE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str">
            <v>PHRMDO</v>
          </cell>
          <cell r="W94" t="str">
            <v>SVP</v>
          </cell>
          <cell r="X94" t="str">
            <v>n/a</v>
          </cell>
          <cell r="Y94">
            <v>45100</v>
          </cell>
          <cell r="Z94" t="str">
            <v>n/a</v>
          </cell>
          <cell r="AA94" t="str">
            <v>n/a</v>
          </cell>
          <cell r="AB94">
            <v>45118</v>
          </cell>
          <cell r="AC94" t="str">
            <v>n/a</v>
          </cell>
          <cell r="AD94" t="str">
            <v>n/a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GF</v>
          </cell>
          <cell r="AK94">
            <v>150650</v>
          </cell>
          <cell r="AL94">
            <v>150650</v>
          </cell>
          <cell r="AM94">
            <v>0</v>
          </cell>
          <cell r="AN94">
            <v>150650</v>
          </cell>
          <cell r="AO94">
            <v>150650</v>
          </cell>
          <cell r="AP94">
            <v>0</v>
          </cell>
          <cell r="AQ94">
            <v>0</v>
          </cell>
          <cell r="AR94" t="str">
            <v>n/a</v>
          </cell>
          <cell r="AS94" t="str">
            <v>n/a</v>
          </cell>
          <cell r="AT94" t="str">
            <v>n/a</v>
          </cell>
          <cell r="AU94" t="str">
            <v>n/a</v>
          </cell>
          <cell r="AV94">
            <v>0</v>
          </cell>
          <cell r="AW94">
            <v>0</v>
          </cell>
          <cell r="AX94">
            <v>0</v>
          </cell>
        </row>
        <row r="95">
          <cell r="A95">
            <v>23070730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A97" t="str">
            <v>23-3378</v>
          </cell>
          <cell r="B97" t="str">
            <v>PRINTING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str">
            <v>PAO</v>
          </cell>
          <cell r="W97" t="str">
            <v>SVP</v>
          </cell>
          <cell r="X97" t="str">
            <v>n/a</v>
          </cell>
          <cell r="Y97">
            <v>45100</v>
          </cell>
          <cell r="Z97" t="str">
            <v>n/a</v>
          </cell>
          <cell r="AA97" t="str">
            <v>n/a</v>
          </cell>
          <cell r="AB97">
            <v>45118</v>
          </cell>
          <cell r="AC97" t="str">
            <v>n/a</v>
          </cell>
          <cell r="AD97" t="str">
            <v>n/a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GF</v>
          </cell>
          <cell r="AK97">
            <v>9996</v>
          </cell>
          <cell r="AL97">
            <v>9996</v>
          </cell>
          <cell r="AM97">
            <v>0</v>
          </cell>
          <cell r="AN97">
            <v>9282</v>
          </cell>
          <cell r="AO97">
            <v>9282</v>
          </cell>
          <cell r="AP97">
            <v>0</v>
          </cell>
          <cell r="AQ97">
            <v>0</v>
          </cell>
          <cell r="AR97" t="str">
            <v>n/a</v>
          </cell>
          <cell r="AS97" t="str">
            <v>n/a</v>
          </cell>
          <cell r="AT97" t="str">
            <v>n/a</v>
          </cell>
          <cell r="AU97" t="str">
            <v>n/a</v>
          </cell>
          <cell r="AV97">
            <v>0</v>
          </cell>
          <cell r="AW97">
            <v>0</v>
          </cell>
          <cell r="AX97">
            <v>0</v>
          </cell>
        </row>
        <row r="98">
          <cell r="A98">
            <v>23070731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A100" t="str">
            <v>23-3376</v>
          </cell>
          <cell r="B100" t="str">
            <v>WATER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str">
            <v>PGO</v>
          </cell>
          <cell r="W100" t="str">
            <v>SVP</v>
          </cell>
          <cell r="X100" t="str">
            <v>n/a</v>
          </cell>
          <cell r="Y100">
            <v>45100</v>
          </cell>
          <cell r="Z100" t="str">
            <v>n/a</v>
          </cell>
          <cell r="AA100" t="str">
            <v>n/a</v>
          </cell>
          <cell r="AB100">
            <v>45118</v>
          </cell>
          <cell r="AC100" t="str">
            <v>n/a</v>
          </cell>
          <cell r="AD100" t="str">
            <v>n/a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 t="str">
            <v>GF</v>
          </cell>
          <cell r="AK100">
            <v>15375</v>
          </cell>
          <cell r="AL100">
            <v>15375</v>
          </cell>
          <cell r="AM100">
            <v>0</v>
          </cell>
          <cell r="AN100">
            <v>15000</v>
          </cell>
          <cell r="AO100">
            <v>15000</v>
          </cell>
          <cell r="AP100">
            <v>0</v>
          </cell>
          <cell r="AQ100">
            <v>0</v>
          </cell>
          <cell r="AR100" t="str">
            <v>n/a</v>
          </cell>
          <cell r="AS100" t="str">
            <v>n/a</v>
          </cell>
          <cell r="AT100" t="str">
            <v>n/a</v>
          </cell>
          <cell r="AU100" t="str">
            <v>n/a</v>
          </cell>
          <cell r="AV100">
            <v>0</v>
          </cell>
          <cell r="AW100">
            <v>0</v>
          </cell>
          <cell r="AX100">
            <v>0</v>
          </cell>
        </row>
        <row r="101">
          <cell r="A101">
            <v>23070732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</row>
        <row r="103">
          <cell r="A103" t="str">
            <v>23-2244</v>
          </cell>
          <cell r="B103" t="str">
            <v>FOOD/CATERING SERVICES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str">
            <v>PGO</v>
          </cell>
          <cell r="W103" t="str">
            <v>SVP</v>
          </cell>
          <cell r="X103">
            <v>45048</v>
          </cell>
          <cell r="Y103">
            <v>45111</v>
          </cell>
          <cell r="Z103" t="str">
            <v>n/a</v>
          </cell>
          <cell r="AA103" t="str">
            <v>n/a</v>
          </cell>
          <cell r="AB103">
            <v>45118</v>
          </cell>
          <cell r="AC103" t="str">
            <v>n/a</v>
          </cell>
          <cell r="AD103" t="str">
            <v>n/a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GF</v>
          </cell>
          <cell r="AK103">
            <v>97500</v>
          </cell>
          <cell r="AL103">
            <v>97500</v>
          </cell>
          <cell r="AM103">
            <v>0</v>
          </cell>
          <cell r="AN103">
            <v>97500</v>
          </cell>
          <cell r="AO103">
            <v>97500</v>
          </cell>
          <cell r="AP103">
            <v>0</v>
          </cell>
          <cell r="AQ103">
            <v>0</v>
          </cell>
          <cell r="AR103" t="str">
            <v>n/a</v>
          </cell>
          <cell r="AS103" t="str">
            <v>n/a</v>
          </cell>
          <cell r="AT103" t="str">
            <v>n/a</v>
          </cell>
          <cell r="AU103" t="str">
            <v>n/a</v>
          </cell>
          <cell r="AV103">
            <v>0</v>
          </cell>
          <cell r="AW103">
            <v>0</v>
          </cell>
          <cell r="AX103">
            <v>0</v>
          </cell>
        </row>
        <row r="104">
          <cell r="A104">
            <v>23070733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</row>
        <row r="106">
          <cell r="A106" t="str">
            <v>23-C0517</v>
          </cell>
          <cell r="B106" t="str">
            <v>OIL AND LUBRICANTS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str">
            <v>PEEMO</v>
          </cell>
          <cell r="W106" t="str">
            <v>SVP</v>
          </cell>
          <cell r="X106" t="str">
            <v>n/a</v>
          </cell>
          <cell r="Y106">
            <v>45068</v>
          </cell>
          <cell r="Z106" t="str">
            <v>n/a</v>
          </cell>
          <cell r="AA106" t="str">
            <v>n/a</v>
          </cell>
          <cell r="AB106">
            <v>45118</v>
          </cell>
          <cell r="AC106" t="str">
            <v>n/a</v>
          </cell>
          <cell r="AD106" t="str">
            <v>n/a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GF</v>
          </cell>
          <cell r="AK106">
            <v>153759</v>
          </cell>
          <cell r="AL106">
            <v>153759</v>
          </cell>
          <cell r="AM106">
            <v>0</v>
          </cell>
          <cell r="AN106">
            <v>153269.5</v>
          </cell>
          <cell r="AO106">
            <v>153269.5</v>
          </cell>
          <cell r="AP106">
            <v>0</v>
          </cell>
          <cell r="AQ106">
            <v>0</v>
          </cell>
          <cell r="AR106" t="str">
            <v>n/a</v>
          </cell>
          <cell r="AS106" t="str">
            <v>n/a</v>
          </cell>
          <cell r="AT106" t="str">
            <v>n/a</v>
          </cell>
          <cell r="AU106" t="str">
            <v>n/a</v>
          </cell>
          <cell r="AV106">
            <v>0</v>
          </cell>
          <cell r="AW106">
            <v>0</v>
          </cell>
          <cell r="AX106">
            <v>0</v>
          </cell>
        </row>
        <row r="107">
          <cell r="A107">
            <v>23070734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</row>
        <row r="109">
          <cell r="A109" t="str">
            <v>23-2872</v>
          </cell>
          <cell r="B109" t="str">
            <v>SPAREPARTS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str">
            <v>PDRRMO</v>
          </cell>
          <cell r="W109" t="str">
            <v>SVP</v>
          </cell>
          <cell r="X109">
            <v>45076</v>
          </cell>
          <cell r="Y109">
            <v>45079</v>
          </cell>
          <cell r="Z109" t="str">
            <v>n/a</v>
          </cell>
          <cell r="AA109" t="str">
            <v>n/a</v>
          </cell>
          <cell r="AB109">
            <v>45118</v>
          </cell>
          <cell r="AC109" t="str">
            <v>n/a</v>
          </cell>
          <cell r="AD109" t="str">
            <v>n/a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 t="str">
            <v>GF</v>
          </cell>
          <cell r="AK109">
            <v>52440</v>
          </cell>
          <cell r="AL109">
            <v>52440</v>
          </cell>
          <cell r="AM109">
            <v>0</v>
          </cell>
          <cell r="AN109">
            <v>52377</v>
          </cell>
          <cell r="AO109">
            <v>52377</v>
          </cell>
          <cell r="AP109">
            <v>0</v>
          </cell>
          <cell r="AQ109">
            <v>0</v>
          </cell>
          <cell r="AR109" t="str">
            <v>n/a</v>
          </cell>
          <cell r="AS109" t="str">
            <v>n/a</v>
          </cell>
          <cell r="AT109" t="str">
            <v>n/a</v>
          </cell>
          <cell r="AU109" t="str">
            <v>n/a</v>
          </cell>
          <cell r="AV109">
            <v>0</v>
          </cell>
          <cell r="AW109">
            <v>0</v>
          </cell>
          <cell r="AX109">
            <v>0</v>
          </cell>
        </row>
        <row r="110">
          <cell r="A110">
            <v>23070735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A112" t="str">
            <v>23-3094</v>
          </cell>
          <cell r="B112" t="str">
            <v>FOOD/CATERIING SERVICES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str">
            <v>PGO</v>
          </cell>
          <cell r="W112" t="str">
            <v>SVP</v>
          </cell>
          <cell r="X112" t="str">
            <v>n/a</v>
          </cell>
          <cell r="Y112">
            <v>45100</v>
          </cell>
          <cell r="Z112" t="str">
            <v>n/a</v>
          </cell>
          <cell r="AA112" t="str">
            <v>n/a</v>
          </cell>
          <cell r="AB112">
            <v>45118</v>
          </cell>
          <cell r="AC112" t="str">
            <v>n/a</v>
          </cell>
          <cell r="AD112" t="str">
            <v>n/a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GF</v>
          </cell>
          <cell r="AK112">
            <v>70600</v>
          </cell>
          <cell r="AL112">
            <v>70600</v>
          </cell>
          <cell r="AM112">
            <v>0</v>
          </cell>
          <cell r="AN112">
            <v>69600</v>
          </cell>
          <cell r="AO112">
            <v>69600</v>
          </cell>
          <cell r="AP112">
            <v>0</v>
          </cell>
          <cell r="AQ112">
            <v>0</v>
          </cell>
          <cell r="AR112" t="str">
            <v>n/a</v>
          </cell>
          <cell r="AS112" t="str">
            <v>n/a</v>
          </cell>
          <cell r="AT112" t="str">
            <v>n/a</v>
          </cell>
          <cell r="AU112" t="str">
            <v>n/a</v>
          </cell>
          <cell r="AV112">
            <v>0</v>
          </cell>
          <cell r="AW112">
            <v>0</v>
          </cell>
          <cell r="AX112">
            <v>0</v>
          </cell>
        </row>
        <row r="113">
          <cell r="A113">
            <v>23070736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A115" t="str">
            <v>23-C0601</v>
          </cell>
          <cell r="B115" t="str">
            <v>CONSTRUCTION SUPPLIES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str">
            <v>PGO</v>
          </cell>
          <cell r="W115" t="str">
            <v>SVP</v>
          </cell>
          <cell r="X115" t="str">
            <v>n/a</v>
          </cell>
          <cell r="Y115">
            <v>45100</v>
          </cell>
          <cell r="Z115" t="str">
            <v>n/a</v>
          </cell>
          <cell r="AA115" t="str">
            <v>n/a</v>
          </cell>
          <cell r="AB115">
            <v>45118</v>
          </cell>
          <cell r="AC115" t="str">
            <v>n/a</v>
          </cell>
          <cell r="AD115" t="str">
            <v>n/a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 t="str">
            <v>GF</v>
          </cell>
          <cell r="AK115">
            <v>152692</v>
          </cell>
          <cell r="AL115">
            <v>152692</v>
          </cell>
          <cell r="AM115">
            <v>0</v>
          </cell>
          <cell r="AN115">
            <v>151850</v>
          </cell>
          <cell r="AO115">
            <v>151850</v>
          </cell>
          <cell r="AP115">
            <v>0</v>
          </cell>
          <cell r="AQ115">
            <v>0</v>
          </cell>
          <cell r="AR115" t="str">
            <v>n/a</v>
          </cell>
          <cell r="AS115" t="str">
            <v>n/a</v>
          </cell>
          <cell r="AT115" t="str">
            <v>n/a</v>
          </cell>
          <cell r="AU115" t="str">
            <v>n/a</v>
          </cell>
          <cell r="AV115">
            <v>0</v>
          </cell>
          <cell r="AW115">
            <v>0</v>
          </cell>
          <cell r="AX115">
            <v>0</v>
          </cell>
        </row>
        <row r="116">
          <cell r="A116">
            <v>23070737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 t="str">
            <v xml:space="preserve">  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A118" t="str">
            <v>23-2702</v>
          </cell>
          <cell r="B118" t="str">
            <v>OFFICE SUPPLIES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str">
            <v>PACCO</v>
          </cell>
          <cell r="W118" t="str">
            <v>SB</v>
          </cell>
          <cell r="X118" t="str">
            <v>n/a</v>
          </cell>
          <cell r="Y118">
            <v>45097</v>
          </cell>
          <cell r="Z118" t="str">
            <v>n/a</v>
          </cell>
          <cell r="AA118" t="str">
            <v>n/a</v>
          </cell>
          <cell r="AB118">
            <v>45118</v>
          </cell>
          <cell r="AC118" t="str">
            <v>n/a</v>
          </cell>
          <cell r="AD118" t="str">
            <v>n/a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 t="str">
            <v>GF</v>
          </cell>
          <cell r="AK118">
            <v>114839</v>
          </cell>
          <cell r="AL118">
            <v>114839</v>
          </cell>
          <cell r="AM118">
            <v>0</v>
          </cell>
          <cell r="AN118">
            <v>112482</v>
          </cell>
          <cell r="AO118">
            <v>112482</v>
          </cell>
          <cell r="AP118">
            <v>0</v>
          </cell>
          <cell r="AQ118">
            <v>0</v>
          </cell>
          <cell r="AR118" t="str">
            <v>n/a</v>
          </cell>
          <cell r="AS118" t="str">
            <v>n/a</v>
          </cell>
          <cell r="AT118" t="str">
            <v>n/a</v>
          </cell>
          <cell r="AU118" t="str">
            <v>n/a</v>
          </cell>
          <cell r="AV118">
            <v>0</v>
          </cell>
          <cell r="AW118">
            <v>0</v>
          </cell>
          <cell r="AX118">
            <v>0</v>
          </cell>
        </row>
        <row r="119">
          <cell r="A119">
            <v>23070741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A121" t="str">
            <v>23-2701</v>
          </cell>
          <cell r="B121" t="str">
            <v>COMPUTER SUPPLIES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str">
            <v>PACCO</v>
          </cell>
          <cell r="W121" t="str">
            <v>SB</v>
          </cell>
          <cell r="X121" t="str">
            <v>n/a</v>
          </cell>
          <cell r="Y121">
            <v>45097</v>
          </cell>
          <cell r="Z121" t="str">
            <v>n/a</v>
          </cell>
          <cell r="AA121" t="str">
            <v>n/a</v>
          </cell>
          <cell r="AB121">
            <v>45118</v>
          </cell>
          <cell r="AC121" t="str">
            <v>n/a</v>
          </cell>
          <cell r="AD121" t="str">
            <v>n/a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 t="str">
            <v>GF</v>
          </cell>
          <cell r="AK121">
            <v>42048</v>
          </cell>
          <cell r="AL121">
            <v>42048</v>
          </cell>
          <cell r="AM121">
            <v>0</v>
          </cell>
          <cell r="AN121">
            <v>41100</v>
          </cell>
          <cell r="AO121">
            <v>41100</v>
          </cell>
          <cell r="AP121">
            <v>0</v>
          </cell>
          <cell r="AQ121">
            <v>0</v>
          </cell>
          <cell r="AR121" t="str">
            <v>n/a</v>
          </cell>
          <cell r="AS121" t="str">
            <v>n/a</v>
          </cell>
          <cell r="AT121" t="str">
            <v>n/a</v>
          </cell>
          <cell r="AU121" t="str">
            <v>n/a</v>
          </cell>
          <cell r="AV121">
            <v>0</v>
          </cell>
          <cell r="AW121">
            <v>0</v>
          </cell>
          <cell r="AX121">
            <v>0</v>
          </cell>
        </row>
        <row r="122">
          <cell r="A122">
            <v>23070742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A124" t="str">
            <v>23-C0597</v>
          </cell>
          <cell r="B124" t="str">
            <v>OFFICE SUPPLIES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str">
            <v>PIAO</v>
          </cell>
          <cell r="W124" t="str">
            <v>SB</v>
          </cell>
          <cell r="X124" t="str">
            <v>n/a</v>
          </cell>
          <cell r="Y124">
            <v>45097</v>
          </cell>
          <cell r="Z124" t="str">
            <v>n/a</v>
          </cell>
          <cell r="AA124" t="str">
            <v>n/a</v>
          </cell>
          <cell r="AB124">
            <v>45118</v>
          </cell>
          <cell r="AC124" t="str">
            <v>n/a</v>
          </cell>
          <cell r="AD124" t="str">
            <v>n/a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 t="str">
            <v>GF</v>
          </cell>
          <cell r="AK124">
            <v>23319</v>
          </cell>
          <cell r="AL124">
            <v>23319</v>
          </cell>
          <cell r="AM124">
            <v>0</v>
          </cell>
          <cell r="AN124">
            <v>23099</v>
          </cell>
          <cell r="AO124">
            <v>23099</v>
          </cell>
          <cell r="AP124">
            <v>0</v>
          </cell>
          <cell r="AQ124">
            <v>0</v>
          </cell>
          <cell r="AR124" t="str">
            <v>n/a</v>
          </cell>
          <cell r="AS124" t="str">
            <v>n/a</v>
          </cell>
          <cell r="AT124" t="str">
            <v>n/a</v>
          </cell>
          <cell r="AU124" t="str">
            <v>n/a</v>
          </cell>
          <cell r="AV124">
            <v>0</v>
          </cell>
          <cell r="AW124">
            <v>0</v>
          </cell>
          <cell r="AX124">
            <v>0</v>
          </cell>
        </row>
        <row r="125">
          <cell r="A125">
            <v>23070743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</row>
        <row r="127">
          <cell r="A127" t="str">
            <v>23-1655</v>
          </cell>
          <cell r="B127" t="str">
            <v>CONSTRUCTION SUPPLIES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str">
            <v>PEO</v>
          </cell>
          <cell r="W127" t="str">
            <v>NP TFB</v>
          </cell>
          <cell r="X127" t="str">
            <v>n/a</v>
          </cell>
          <cell r="Y127">
            <v>45068</v>
          </cell>
          <cell r="Z127" t="str">
            <v>n/a</v>
          </cell>
          <cell r="AA127" t="str">
            <v>n/a</v>
          </cell>
          <cell r="AB127">
            <v>45118</v>
          </cell>
          <cell r="AC127" t="str">
            <v>n/a</v>
          </cell>
          <cell r="AD127" t="str">
            <v>n/a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 t="str">
            <v>GF</v>
          </cell>
          <cell r="AK127">
            <v>311645</v>
          </cell>
          <cell r="AL127">
            <v>311645</v>
          </cell>
          <cell r="AM127">
            <v>0</v>
          </cell>
          <cell r="AN127">
            <v>310378.5</v>
          </cell>
          <cell r="AO127">
            <v>310378.5</v>
          </cell>
          <cell r="AP127">
            <v>0</v>
          </cell>
          <cell r="AQ127">
            <v>0</v>
          </cell>
          <cell r="AR127" t="str">
            <v>n/a</v>
          </cell>
          <cell r="AS127" t="str">
            <v>n/a</v>
          </cell>
          <cell r="AT127" t="str">
            <v>n/a</v>
          </cell>
          <cell r="AU127" t="str">
            <v>n/a</v>
          </cell>
          <cell r="AV127">
            <v>0</v>
          </cell>
          <cell r="AW127">
            <v>0</v>
          </cell>
          <cell r="AX127" t="str">
            <v>TWO FAILED BIDDINGS</v>
          </cell>
        </row>
        <row r="128">
          <cell r="A128">
            <v>23070738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 t="str">
            <v>23-1137</v>
          </cell>
          <cell r="B130" t="str">
            <v>SERVICES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str">
            <v>PGO</v>
          </cell>
          <cell r="W130" t="str">
            <v>NP</v>
          </cell>
          <cell r="X130" t="str">
            <v>n/a</v>
          </cell>
          <cell r="Y130">
            <v>45079</v>
          </cell>
          <cell r="Z130" t="str">
            <v>n/a</v>
          </cell>
          <cell r="AA130" t="str">
            <v>n/a</v>
          </cell>
          <cell r="AB130">
            <v>45118</v>
          </cell>
          <cell r="AC130" t="str">
            <v>n/a</v>
          </cell>
          <cell r="AD130" t="str">
            <v>n/a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GF</v>
          </cell>
          <cell r="AK130">
            <v>799750</v>
          </cell>
          <cell r="AL130">
            <v>799750</v>
          </cell>
          <cell r="AM130">
            <v>0</v>
          </cell>
          <cell r="AN130">
            <v>799750</v>
          </cell>
          <cell r="AO130">
            <v>799750</v>
          </cell>
          <cell r="AP130">
            <v>0</v>
          </cell>
          <cell r="AQ130">
            <v>0</v>
          </cell>
          <cell r="AR130" t="str">
            <v>n/a</v>
          </cell>
          <cell r="AS130" t="str">
            <v>n/a</v>
          </cell>
          <cell r="AT130" t="str">
            <v>n/a</v>
          </cell>
          <cell r="AU130" t="str">
            <v>n/a</v>
          </cell>
          <cell r="AV130">
            <v>0</v>
          </cell>
          <cell r="AW130">
            <v>0</v>
          </cell>
          <cell r="AX130" t="str">
            <v>TWO FAILED BIDDINGS</v>
          </cell>
        </row>
        <row r="131">
          <cell r="A131">
            <v>23070739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</row>
        <row r="133">
          <cell r="A133" t="str">
            <v>23-3079</v>
          </cell>
          <cell r="B133" t="str">
            <v>WATER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str">
            <v>PDRRMO</v>
          </cell>
          <cell r="W133" t="str">
            <v xml:space="preserve">NP </v>
          </cell>
          <cell r="X133" t="str">
            <v>n/a</v>
          </cell>
          <cell r="Y133">
            <v>45099</v>
          </cell>
          <cell r="Z133" t="str">
            <v>n/a</v>
          </cell>
          <cell r="AA133" t="str">
            <v>n/a</v>
          </cell>
          <cell r="AB133">
            <v>45118</v>
          </cell>
          <cell r="AC133" t="str">
            <v>n/a</v>
          </cell>
          <cell r="AD133" t="str">
            <v>n/a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 t="str">
            <v>GF</v>
          </cell>
          <cell r="AK133">
            <v>17015</v>
          </cell>
          <cell r="AL133">
            <v>17015</v>
          </cell>
          <cell r="AM133">
            <v>0</v>
          </cell>
          <cell r="AN133">
            <v>16600</v>
          </cell>
          <cell r="AO133">
            <v>16600</v>
          </cell>
          <cell r="AP133">
            <v>0</v>
          </cell>
          <cell r="AQ133">
            <v>0</v>
          </cell>
          <cell r="AR133" t="str">
            <v>n/a</v>
          </cell>
          <cell r="AS133" t="str">
            <v>n/a</v>
          </cell>
          <cell r="AT133" t="str">
            <v>n/a</v>
          </cell>
          <cell r="AU133" t="str">
            <v>n/a</v>
          </cell>
          <cell r="AV133">
            <v>0</v>
          </cell>
          <cell r="AW133">
            <v>0</v>
          </cell>
          <cell r="AX133" t="str">
            <v>EMERGENCY CASES</v>
          </cell>
        </row>
        <row r="134">
          <cell r="A134">
            <v>23070794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A136" t="str">
            <v>23-C0438</v>
          </cell>
          <cell r="B136" t="str">
            <v>LABORATORY SUPPLIES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str">
            <v>PEEMO</v>
          </cell>
          <cell r="W136" t="str">
            <v>DC</v>
          </cell>
          <cell r="X136" t="str">
            <v>n/a</v>
          </cell>
          <cell r="Y136">
            <v>45096</v>
          </cell>
          <cell r="Z136" t="str">
            <v>n/a</v>
          </cell>
          <cell r="AA136" t="str">
            <v>n/a</v>
          </cell>
          <cell r="AB136">
            <v>45118</v>
          </cell>
          <cell r="AC136" t="str">
            <v>n/a</v>
          </cell>
          <cell r="AD136" t="str">
            <v>n/a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GF</v>
          </cell>
          <cell r="AK136">
            <v>828222</v>
          </cell>
          <cell r="AL136">
            <v>828222</v>
          </cell>
          <cell r="AM136">
            <v>0</v>
          </cell>
          <cell r="AN136">
            <v>828222</v>
          </cell>
          <cell r="AO136">
            <v>828222</v>
          </cell>
          <cell r="AP136">
            <v>0</v>
          </cell>
          <cell r="AQ136">
            <v>0</v>
          </cell>
          <cell r="AR136" t="str">
            <v>n/a</v>
          </cell>
          <cell r="AS136" t="str">
            <v>n/a</v>
          </cell>
          <cell r="AT136" t="str">
            <v>n/a</v>
          </cell>
          <cell r="AU136" t="str">
            <v>n/a</v>
          </cell>
          <cell r="AV136">
            <v>0</v>
          </cell>
          <cell r="AW136">
            <v>0</v>
          </cell>
          <cell r="AX136">
            <v>0</v>
          </cell>
        </row>
        <row r="137">
          <cell r="A137">
            <v>23070744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A139" t="str">
            <v>23-C0439</v>
          </cell>
          <cell r="B139" t="str">
            <v>LABORATORY SUPPLIES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str">
            <v>PEEMO</v>
          </cell>
          <cell r="W139" t="str">
            <v>DC</v>
          </cell>
          <cell r="X139" t="str">
            <v>n/a</v>
          </cell>
          <cell r="Y139">
            <v>45090</v>
          </cell>
          <cell r="Z139" t="str">
            <v>n/a</v>
          </cell>
          <cell r="AA139" t="str">
            <v>n/a</v>
          </cell>
          <cell r="AB139">
            <v>45118</v>
          </cell>
          <cell r="AC139" t="str">
            <v>n/a</v>
          </cell>
          <cell r="AD139" t="str">
            <v>n/a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 t="str">
            <v>GF</v>
          </cell>
          <cell r="AK139">
            <v>1765998</v>
          </cell>
          <cell r="AL139">
            <v>1765998</v>
          </cell>
          <cell r="AM139">
            <v>0</v>
          </cell>
          <cell r="AN139">
            <v>860358</v>
          </cell>
          <cell r="AO139">
            <v>860358</v>
          </cell>
          <cell r="AP139">
            <v>0</v>
          </cell>
          <cell r="AQ139">
            <v>0</v>
          </cell>
          <cell r="AR139" t="str">
            <v>n/a</v>
          </cell>
          <cell r="AS139" t="str">
            <v>n/a</v>
          </cell>
          <cell r="AT139" t="str">
            <v>n/a</v>
          </cell>
          <cell r="AU139" t="str">
            <v>n/a</v>
          </cell>
          <cell r="AV139">
            <v>0</v>
          </cell>
          <cell r="AW139">
            <v>0</v>
          </cell>
          <cell r="AX139">
            <v>0</v>
          </cell>
        </row>
        <row r="140">
          <cell r="A140">
            <v>23070745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A142" t="str">
            <v>23-C0611</v>
          </cell>
          <cell r="B142" t="str">
            <v>OFFICE SUPPLIES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str">
            <v>PHRMDO</v>
          </cell>
          <cell r="W142" t="str">
            <v>SB</v>
          </cell>
          <cell r="X142">
            <v>45118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 t="str">
            <v>GF</v>
          </cell>
          <cell r="AK142">
            <v>89821.1</v>
          </cell>
          <cell r="AL142">
            <v>89821.1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 t="str">
            <v>n/a</v>
          </cell>
          <cell r="AS142" t="str">
            <v>n/a</v>
          </cell>
          <cell r="AT142" t="str">
            <v>n/a</v>
          </cell>
          <cell r="AU142" t="str">
            <v>n/a</v>
          </cell>
          <cell r="AV142">
            <v>0</v>
          </cell>
          <cell r="AW142">
            <v>0</v>
          </cell>
          <cell r="AX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A145" t="str">
            <v>23-3486</v>
          </cell>
          <cell r="B145" t="str">
            <v>COLORED PRINTER W/ SCANNER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>PHRMDO</v>
          </cell>
          <cell r="W145" t="str">
            <v>SVP</v>
          </cell>
          <cell r="X145">
            <v>45118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 t="str">
            <v>GF</v>
          </cell>
          <cell r="AK145">
            <v>14500</v>
          </cell>
          <cell r="AL145">
            <v>14500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A146">
            <v>0</v>
          </cell>
          <cell r="B146" t="str">
            <v>3 IN 1 TANK TYPE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</row>
        <row r="148">
          <cell r="A148" t="str">
            <v>23-C0607</v>
          </cell>
          <cell r="B148" t="str">
            <v>OFFICE SUPPLIES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str">
            <v>PENRO</v>
          </cell>
          <cell r="W148" t="str">
            <v>SB</v>
          </cell>
          <cell r="X148">
            <v>45118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str">
            <v>GF</v>
          </cell>
          <cell r="AK148">
            <v>93433</v>
          </cell>
          <cell r="AL148">
            <v>93433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</row>
        <row r="151">
          <cell r="A151" t="str">
            <v>23-2719</v>
          </cell>
          <cell r="B151" t="str">
            <v>PUBLICATION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>PASSO</v>
          </cell>
          <cell r="W151">
            <v>0</v>
          </cell>
          <cell r="X151">
            <v>45118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>GF</v>
          </cell>
          <cell r="AK151">
            <v>150000</v>
          </cell>
          <cell r="AL151">
            <v>150000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 t="str">
            <v>RETURN TO RO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</row>
        <row r="154">
          <cell r="A154" t="str">
            <v>23-C0574</v>
          </cell>
          <cell r="B154" t="str">
            <v>AGRICULTURAL SUPPLIES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str">
            <v>PAGRO</v>
          </cell>
          <cell r="W154" t="str">
            <v>SVP</v>
          </cell>
          <cell r="X154">
            <v>45118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GF</v>
          </cell>
          <cell r="AK154">
            <v>473275</v>
          </cell>
          <cell r="AL154">
            <v>473275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</row>
        <row r="157">
          <cell r="A157" t="str">
            <v>23-C0525</v>
          </cell>
          <cell r="B157" t="str">
            <v>MEALS AND SNACKS WITH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str">
            <v>PDRRMO</v>
          </cell>
          <cell r="W157" t="str">
            <v>PB</v>
          </cell>
          <cell r="X157">
            <v>45118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 t="str">
            <v>GF</v>
          </cell>
          <cell r="AK157">
            <v>3281000</v>
          </cell>
          <cell r="AL157">
            <v>3281000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A158">
            <v>0</v>
          </cell>
          <cell r="B158" t="str">
            <v>ACCOMMODATION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</row>
        <row r="160">
          <cell r="A160" t="str">
            <v>23-3499</v>
          </cell>
          <cell r="B160" t="str">
            <v>JANITORIAL SUPPLIES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str">
            <v>PDRRMO</v>
          </cell>
          <cell r="W160" t="str">
            <v>SVP</v>
          </cell>
          <cell r="X160">
            <v>45118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>GF</v>
          </cell>
          <cell r="AK160">
            <v>64210</v>
          </cell>
          <cell r="AL160">
            <v>64210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A163" t="str">
            <v>23-C0616</v>
          </cell>
          <cell r="B163" t="str">
            <v>OFFICE SUPPLIES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str">
            <v>PDRRMO</v>
          </cell>
          <cell r="W163" t="str">
            <v>SB</v>
          </cell>
          <cell r="X163">
            <v>45118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str">
            <v>GF</v>
          </cell>
          <cell r="AK163">
            <v>182745</v>
          </cell>
          <cell r="AL163">
            <v>182745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</row>
        <row r="166">
          <cell r="A166" t="str">
            <v>23-3491</v>
          </cell>
          <cell r="B166" t="str">
            <v>CENTRAL PROCESSING UNIT (CPU)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str">
            <v>PDRRMO</v>
          </cell>
          <cell r="W166" t="str">
            <v>SVP</v>
          </cell>
          <cell r="X166">
            <v>45118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GF</v>
          </cell>
          <cell r="AK166">
            <v>22000</v>
          </cell>
          <cell r="AL166">
            <v>22000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</row>
        <row r="169">
          <cell r="A169" t="str">
            <v>23-3346</v>
          </cell>
          <cell r="B169" t="str">
            <v>MEALS AND SNACKS WITH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str">
            <v>PDRRMO</v>
          </cell>
          <cell r="W169" t="str">
            <v>SVP</v>
          </cell>
          <cell r="X169">
            <v>45118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GF</v>
          </cell>
          <cell r="AK169">
            <v>270000</v>
          </cell>
          <cell r="AL169">
            <v>270000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A170">
            <v>0</v>
          </cell>
          <cell r="B170" t="str">
            <v>ACCOMMODATION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A172" t="str">
            <v>23-3622</v>
          </cell>
          <cell r="B172" t="str">
            <v>OFFICE SUPPLIES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str">
            <v>PPDO</v>
          </cell>
          <cell r="W172" t="str">
            <v>SB</v>
          </cell>
          <cell r="X172">
            <v>45118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GF</v>
          </cell>
          <cell r="AK172">
            <v>19330</v>
          </cell>
          <cell r="AL172">
            <v>19330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</row>
        <row r="175">
          <cell r="A175" t="str">
            <v>23-C0624</v>
          </cell>
          <cell r="B175" t="str">
            <v>CONSTRUCTION SUPPLIES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str">
            <v>PSWDO</v>
          </cell>
          <cell r="W175" t="str">
            <v>SVP</v>
          </cell>
          <cell r="X175">
            <v>45118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 t="str">
            <v>GF</v>
          </cell>
          <cell r="AK175">
            <v>109509</v>
          </cell>
          <cell r="AL175">
            <v>109509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</row>
        <row r="178">
          <cell r="A178" t="str">
            <v>23-3477</v>
          </cell>
          <cell r="B178" t="str">
            <v>CONSTRUCTION MATERIALS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str">
            <v>PEO</v>
          </cell>
          <cell r="W178" t="str">
            <v>PB</v>
          </cell>
          <cell r="X178">
            <v>45118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 t="str">
            <v>GF</v>
          </cell>
          <cell r="AK178">
            <v>895416.5</v>
          </cell>
          <cell r="AL178">
            <v>895416.5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 t="str">
            <v>RETURN TO RO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</row>
        <row r="181">
          <cell r="A181" t="str">
            <v>23-3510</v>
          </cell>
          <cell r="B181" t="str">
            <v>GEMELINA, LUMBER OR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str">
            <v>PEO</v>
          </cell>
          <cell r="W181" t="str">
            <v>SVP</v>
          </cell>
          <cell r="X181">
            <v>45118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 t="str">
            <v>GF</v>
          </cell>
          <cell r="AK181">
            <v>39495.980000000003</v>
          </cell>
          <cell r="AL181">
            <v>39495.980000000003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</row>
        <row r="182">
          <cell r="A182">
            <v>0</v>
          </cell>
          <cell r="B182" t="str">
            <v>EQUIVALENT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A184" t="str">
            <v>23-3692</v>
          </cell>
          <cell r="B184" t="str">
            <v>GEMELINA, LUMBER OR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str">
            <v>PEO</v>
          </cell>
          <cell r="W184" t="str">
            <v>SVP</v>
          </cell>
          <cell r="X184">
            <v>45118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GF</v>
          </cell>
          <cell r="AK184">
            <v>18032.02</v>
          </cell>
          <cell r="AL184">
            <v>18032.02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A185">
            <v>0</v>
          </cell>
          <cell r="B185" t="str">
            <v>EQUIVALENT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</row>
        <row r="187">
          <cell r="A187" t="str">
            <v>23-3699</v>
          </cell>
          <cell r="B187" t="str">
            <v>CONSTRUCTION  MATERIALS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str">
            <v>PEO</v>
          </cell>
          <cell r="W187" t="str">
            <v>SVP</v>
          </cell>
          <cell r="X187">
            <v>45118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SEF</v>
          </cell>
          <cell r="AK187">
            <v>95246.14</v>
          </cell>
          <cell r="AL187">
            <v>95246.14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 t="str">
            <v>RETURN TO RO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A190" t="str">
            <v>23-2899</v>
          </cell>
          <cell r="B190" t="str">
            <v xml:space="preserve">GEMELINA, LUMBER OR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str">
            <v>PEO</v>
          </cell>
          <cell r="W190" t="str">
            <v>SVP</v>
          </cell>
          <cell r="X190">
            <v>45118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 t="str">
            <v>GF</v>
          </cell>
          <cell r="AK190">
            <v>204842</v>
          </cell>
          <cell r="AL190">
            <v>204842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A191">
            <v>0</v>
          </cell>
          <cell r="B191" t="str">
            <v>EQUIVALENT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A193" t="str">
            <v>23-C0528</v>
          </cell>
          <cell r="B193" t="str">
            <v>CONSTRUCTION SUPPLIES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str">
            <v>PEO</v>
          </cell>
          <cell r="W193" t="str">
            <v>PB</v>
          </cell>
          <cell r="X193">
            <v>45118</v>
          </cell>
          <cell r="Y193">
            <v>45124</v>
          </cell>
          <cell r="Z193">
            <v>45132</v>
          </cell>
          <cell r="AA193">
            <v>45146</v>
          </cell>
          <cell r="AB193">
            <v>45146</v>
          </cell>
          <cell r="AC193">
            <v>45146</v>
          </cell>
          <cell r="AD193">
            <v>45156</v>
          </cell>
          <cell r="AE193">
            <v>45170</v>
          </cell>
          <cell r="AF193">
            <v>45181</v>
          </cell>
          <cell r="AG193" t="str">
            <v>09.14.2023</v>
          </cell>
          <cell r="AH193">
            <v>0</v>
          </cell>
          <cell r="AI193">
            <v>0</v>
          </cell>
          <cell r="AJ193" t="str">
            <v>GF</v>
          </cell>
          <cell r="AK193">
            <v>1457009</v>
          </cell>
          <cell r="AL193">
            <v>1457009</v>
          </cell>
          <cell r="AM193">
            <v>0</v>
          </cell>
          <cell r="AN193">
            <v>1269456</v>
          </cell>
          <cell r="AO193">
            <v>1269456</v>
          </cell>
          <cell r="AP193">
            <v>0</v>
          </cell>
          <cell r="AQ193">
            <v>0</v>
          </cell>
          <cell r="AR193" t="str">
            <v>07.20.2023</v>
          </cell>
          <cell r="AS193" t="str">
            <v>08.03.2023</v>
          </cell>
          <cell r="AT193" t="str">
            <v>08.03.2023</v>
          </cell>
          <cell r="AU193" t="str">
            <v>08.03.2023</v>
          </cell>
          <cell r="AV193" t="str">
            <v>08.09.2023</v>
          </cell>
          <cell r="AW193">
            <v>0</v>
          </cell>
          <cell r="AX193">
            <v>0</v>
          </cell>
        </row>
        <row r="194">
          <cell r="A194">
            <v>23080938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</row>
        <row r="196">
          <cell r="A196" t="str">
            <v>23-3340</v>
          </cell>
          <cell r="B196" t="str">
            <v>PAPER, BOND-SUBS.16,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str">
            <v>PSWDO</v>
          </cell>
          <cell r="W196" t="str">
            <v>SB</v>
          </cell>
          <cell r="X196">
            <v>45118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GF</v>
          </cell>
          <cell r="AK196">
            <v>7770</v>
          </cell>
          <cell r="AL196">
            <v>7770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A197">
            <v>0</v>
          </cell>
          <cell r="B197" t="str">
            <v>LONG (81/2 * 13)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A199" t="str">
            <v>23-C0619</v>
          </cell>
          <cell r="B199" t="str">
            <v>PHOTOCOPY OF DOCUMENTS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str">
            <v>PHO</v>
          </cell>
          <cell r="W199" t="str">
            <v>SA</v>
          </cell>
          <cell r="X199">
            <v>45118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 t="str">
            <v>GF</v>
          </cell>
          <cell r="AK199">
            <v>1158</v>
          </cell>
          <cell r="AL199">
            <v>1158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A202" t="str">
            <v>23-3139</v>
          </cell>
          <cell r="B202" t="str">
            <v>CLOUD SERVER SUBSCRIPTION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str">
            <v>PICTO</v>
          </cell>
          <cell r="W202" t="str">
            <v>PB</v>
          </cell>
          <cell r="X202">
            <v>45118</v>
          </cell>
          <cell r="Y202" t="str">
            <v>W/ PREBID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GF</v>
          </cell>
          <cell r="AK202">
            <v>513190.86</v>
          </cell>
          <cell r="AL202">
            <v>513190.86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A205" t="str">
            <v>23-1824</v>
          </cell>
          <cell r="B205" t="str">
            <v>JOB ORDER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str">
            <v>PDRRMO for</v>
          </cell>
          <cell r="W205" t="str">
            <v>PB</v>
          </cell>
          <cell r="X205">
            <v>45118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GF</v>
          </cell>
          <cell r="AK205">
            <v>3655000</v>
          </cell>
          <cell r="AL205">
            <v>3655000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str">
            <v>the use of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str">
            <v>PICTO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A208" t="str">
            <v>23-2003</v>
          </cell>
          <cell r="B208" t="str">
            <v xml:space="preserve">1 LOT CONSTRUCTION OF SLOPE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str">
            <v>PEO</v>
          </cell>
          <cell r="W208" t="str">
            <v>PB</v>
          </cell>
          <cell r="X208" t="str">
            <v>n/a</v>
          </cell>
          <cell r="Y208">
            <v>45082</v>
          </cell>
          <cell r="Z208" t="str">
            <v>n/a</v>
          </cell>
          <cell r="AA208">
            <v>45090</v>
          </cell>
          <cell r="AB208">
            <v>45090</v>
          </cell>
          <cell r="AC208">
            <v>45090</v>
          </cell>
          <cell r="AD208">
            <v>45097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GF</v>
          </cell>
          <cell r="AK208">
            <v>970245.77</v>
          </cell>
          <cell r="AL208">
            <v>0</v>
          </cell>
          <cell r="AM208">
            <v>970245.77</v>
          </cell>
          <cell r="AN208">
            <v>965061.55</v>
          </cell>
          <cell r="AO208">
            <v>0</v>
          </cell>
          <cell r="AP208">
            <v>965061.55</v>
          </cell>
          <cell r="AQ208">
            <v>0</v>
          </cell>
          <cell r="AR208" t="str">
            <v>n/a</v>
          </cell>
          <cell r="AS208" t="str">
            <v>06.08.2023</v>
          </cell>
          <cell r="AT208" t="str">
            <v>06.08.2023</v>
          </cell>
          <cell r="AU208" t="str">
            <v>06.08.2023</v>
          </cell>
          <cell r="AV208" t="str">
            <v>06.14.2023</v>
          </cell>
          <cell r="AW208">
            <v>0</v>
          </cell>
          <cell r="AX208">
            <v>0</v>
          </cell>
        </row>
        <row r="209">
          <cell r="A209" t="str">
            <v>CW23-054</v>
          </cell>
          <cell r="B209" t="str">
            <v xml:space="preserve">PROTECTION AT BRGY. LAS ARENAS, 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A210">
            <v>0</v>
          </cell>
          <cell r="B210" t="str">
            <v>PANTUKAN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</row>
        <row r="211">
          <cell r="A211" t="str">
            <v>23-1932</v>
          </cell>
          <cell r="B211" t="str">
            <v>1 LOT IMPROVEMENT OF DAVAO DE ORO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str">
            <v>PEO</v>
          </cell>
          <cell r="W211" t="str">
            <v>PB</v>
          </cell>
          <cell r="X211" t="str">
            <v>n/a</v>
          </cell>
          <cell r="Y211">
            <v>45075</v>
          </cell>
          <cell r="Z211">
            <v>45083</v>
          </cell>
          <cell r="AA211">
            <v>45097</v>
          </cell>
          <cell r="AB211">
            <v>45097</v>
          </cell>
          <cell r="AC211">
            <v>45097</v>
          </cell>
          <cell r="AD211">
            <v>45127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 t="str">
            <v>GF</v>
          </cell>
          <cell r="AK211">
            <v>3271471.14</v>
          </cell>
          <cell r="AL211">
            <v>0</v>
          </cell>
          <cell r="AM211">
            <v>3271471.14</v>
          </cell>
          <cell r="AN211">
            <v>3267297.56</v>
          </cell>
          <cell r="AO211">
            <v>0</v>
          </cell>
          <cell r="AP211">
            <v>3267297.56</v>
          </cell>
          <cell r="AQ211">
            <v>0</v>
          </cell>
          <cell r="AR211" t="str">
            <v>06.01.2023</v>
          </cell>
          <cell r="AS211" t="str">
            <v>06.15.2023</v>
          </cell>
          <cell r="AT211" t="str">
            <v>06.15.2023</v>
          </cell>
          <cell r="AU211" t="str">
            <v>06.15.2023</v>
          </cell>
          <cell r="AV211" t="str">
            <v>06.21.2023</v>
          </cell>
          <cell r="AW211">
            <v>0</v>
          </cell>
          <cell r="AX211">
            <v>0</v>
          </cell>
        </row>
        <row r="212">
          <cell r="A212" t="str">
            <v>CW23-030</v>
          </cell>
          <cell r="B212" t="str">
            <v>PROVINCIAL HOSPITAL-MONTEVISTA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</row>
        <row r="214">
          <cell r="A214" t="str">
            <v>23-2002</v>
          </cell>
          <cell r="B214" t="str">
            <v>1 LOT UPGRADING OF HOSPITAL BUILDING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str">
            <v>PEO</v>
          </cell>
          <cell r="W214" t="str">
            <v>PB</v>
          </cell>
          <cell r="X214">
            <v>45035</v>
          </cell>
          <cell r="Y214">
            <v>45075</v>
          </cell>
          <cell r="Z214">
            <v>45083</v>
          </cell>
          <cell r="AA214">
            <v>45097</v>
          </cell>
          <cell r="AB214">
            <v>45097</v>
          </cell>
          <cell r="AC214">
            <v>45097</v>
          </cell>
          <cell r="AD214">
            <v>45127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 t="str">
            <v>GF</v>
          </cell>
          <cell r="AK214">
            <v>1167779.06</v>
          </cell>
          <cell r="AL214">
            <v>0</v>
          </cell>
          <cell r="AM214">
            <v>1167779.06</v>
          </cell>
          <cell r="AN214">
            <v>1147165.8700000001</v>
          </cell>
          <cell r="AO214">
            <v>0</v>
          </cell>
          <cell r="AP214">
            <v>1147165.8700000001</v>
          </cell>
          <cell r="AQ214">
            <v>0</v>
          </cell>
          <cell r="AR214" t="str">
            <v>06.01.2023</v>
          </cell>
          <cell r="AS214" t="str">
            <v>06.15.2023</v>
          </cell>
          <cell r="AT214" t="str">
            <v>06.15.2023</v>
          </cell>
          <cell r="AU214" t="str">
            <v>06.15.2023</v>
          </cell>
          <cell r="AV214" t="str">
            <v>06.21.2023</v>
          </cell>
          <cell r="AW214">
            <v>0</v>
          </cell>
          <cell r="AX214">
            <v>0</v>
          </cell>
        </row>
        <row r="215">
          <cell r="A215" t="str">
            <v>CW23-036</v>
          </cell>
          <cell r="B215" t="str">
            <v>FACILITIES AT DDOPH-PANTIKAN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A217" t="str">
            <v>23-1998</v>
          </cell>
          <cell r="B217" t="str">
            <v>1 LOT UPGRADING OF HOSPITAL BUILDING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str">
            <v>PEO</v>
          </cell>
          <cell r="W217" t="str">
            <v>PB</v>
          </cell>
          <cell r="X217" t="str">
            <v>n/a</v>
          </cell>
          <cell r="Y217">
            <v>45075</v>
          </cell>
          <cell r="Z217">
            <v>45083</v>
          </cell>
          <cell r="AA217">
            <v>45097</v>
          </cell>
          <cell r="AB217">
            <v>45097</v>
          </cell>
          <cell r="AC217">
            <v>45097</v>
          </cell>
          <cell r="AD217">
            <v>45127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 t="str">
            <v>GF</v>
          </cell>
          <cell r="AK217">
            <v>3093997.35</v>
          </cell>
          <cell r="AL217">
            <v>0</v>
          </cell>
          <cell r="AM217">
            <v>3093997.35</v>
          </cell>
          <cell r="AN217">
            <v>3063656.1</v>
          </cell>
          <cell r="AO217">
            <v>0</v>
          </cell>
          <cell r="AP217">
            <v>3063656.1</v>
          </cell>
          <cell r="AQ217">
            <v>0</v>
          </cell>
          <cell r="AR217" t="str">
            <v>06.01.2023</v>
          </cell>
          <cell r="AS217" t="str">
            <v>06.15.2023</v>
          </cell>
          <cell r="AT217" t="str">
            <v>06.15.2023</v>
          </cell>
          <cell r="AU217" t="str">
            <v>06.15.2023</v>
          </cell>
          <cell r="AV217" t="str">
            <v>06.21.2023</v>
          </cell>
          <cell r="AW217">
            <v>0</v>
          </cell>
          <cell r="AX217">
            <v>0</v>
          </cell>
        </row>
        <row r="218">
          <cell r="A218" t="str">
            <v>CW23-039</v>
          </cell>
          <cell r="B218" t="str">
            <v>FACILITIES AT DDOPH-PANTUKAN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</row>
        <row r="220">
          <cell r="A220" t="str">
            <v>23-2234</v>
          </cell>
          <cell r="B220" t="str">
            <v>1 LOT CONSTRUCTION OF WATER SYSEM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str">
            <v>PEO</v>
          </cell>
          <cell r="W220" t="str">
            <v>PB</v>
          </cell>
          <cell r="X220" t="str">
            <v>n/a</v>
          </cell>
          <cell r="Y220">
            <v>45075</v>
          </cell>
          <cell r="Z220">
            <v>45083</v>
          </cell>
          <cell r="AA220">
            <v>45097</v>
          </cell>
          <cell r="AB220">
            <v>45097</v>
          </cell>
          <cell r="AC220">
            <v>45097</v>
          </cell>
          <cell r="AD220">
            <v>45127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GF</v>
          </cell>
          <cell r="AK220">
            <v>1867751.96</v>
          </cell>
          <cell r="AL220">
            <v>0</v>
          </cell>
          <cell r="AM220">
            <v>1867751.96</v>
          </cell>
          <cell r="AN220">
            <v>1862663.66</v>
          </cell>
          <cell r="AO220">
            <v>0</v>
          </cell>
          <cell r="AP220">
            <v>1862663.66</v>
          </cell>
          <cell r="AQ220">
            <v>0</v>
          </cell>
          <cell r="AR220" t="str">
            <v>06.01.2023</v>
          </cell>
          <cell r="AS220" t="str">
            <v>06.15.2023</v>
          </cell>
          <cell r="AT220" t="str">
            <v>06.15.2023</v>
          </cell>
          <cell r="AU220" t="str">
            <v>06.15.2023</v>
          </cell>
          <cell r="AV220" t="str">
            <v>06.21.2023</v>
          </cell>
          <cell r="AW220">
            <v>0</v>
          </cell>
          <cell r="AX220">
            <v>0</v>
          </cell>
        </row>
        <row r="221">
          <cell r="A221" t="str">
            <v>CW23-046</v>
          </cell>
          <cell r="B221" t="str">
            <v>AT ,MIGUM-LOWER B, BARANGAY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A222">
            <v>0</v>
          </cell>
          <cell r="B222" t="str">
            <v>CABUYAN, MABINI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</row>
        <row r="223">
          <cell r="A223" t="str">
            <v>23-C0527</v>
          </cell>
          <cell r="B223" t="str">
            <v>CONSTRUCTION SUPPLIES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str">
            <v>PEO</v>
          </cell>
          <cell r="W223" t="str">
            <v>PB</v>
          </cell>
          <cell r="X223" t="str">
            <v>n/a</v>
          </cell>
          <cell r="Y223">
            <v>45103</v>
          </cell>
          <cell r="Z223" t="str">
            <v>n/a</v>
          </cell>
          <cell r="AA223">
            <v>45118</v>
          </cell>
          <cell r="AB223">
            <v>45118</v>
          </cell>
          <cell r="AC223">
            <v>45118</v>
          </cell>
          <cell r="AD223">
            <v>45128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GF</v>
          </cell>
          <cell r="AK223">
            <v>862040</v>
          </cell>
          <cell r="AL223">
            <v>0</v>
          </cell>
          <cell r="AM223">
            <v>862040</v>
          </cell>
          <cell r="AN223">
            <v>731170</v>
          </cell>
          <cell r="AO223">
            <v>0</v>
          </cell>
          <cell r="AP223">
            <v>731170</v>
          </cell>
          <cell r="AQ223">
            <v>0</v>
          </cell>
          <cell r="AR223" t="str">
            <v>n/a</v>
          </cell>
          <cell r="AS223" t="str">
            <v>07.06.2023</v>
          </cell>
          <cell r="AT223" t="str">
            <v>07.06.2023</v>
          </cell>
          <cell r="AU223" t="str">
            <v>07.06.2023</v>
          </cell>
          <cell r="AV223" t="str">
            <v>07.12.2023</v>
          </cell>
          <cell r="AW223">
            <v>0</v>
          </cell>
          <cell r="AX223">
            <v>0</v>
          </cell>
        </row>
        <row r="224">
          <cell r="A224">
            <v>23070820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A226" t="str">
            <v>23-C0559</v>
          </cell>
          <cell r="B226" t="str">
            <v>SPARE PARTS (LIGHT VEHICLES)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str">
            <v>PGSO</v>
          </cell>
          <cell r="W226" t="str">
            <v>PB</v>
          </cell>
          <cell r="X226">
            <v>45090</v>
          </cell>
          <cell r="Y226">
            <v>45103</v>
          </cell>
          <cell r="Z226" t="str">
            <v>n/a</v>
          </cell>
          <cell r="AA226">
            <v>45118</v>
          </cell>
          <cell r="AB226">
            <v>45118</v>
          </cell>
          <cell r="AC226">
            <v>45118</v>
          </cell>
          <cell r="AD226">
            <v>45128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GF</v>
          </cell>
          <cell r="AK226">
            <v>360440</v>
          </cell>
          <cell r="AL226">
            <v>0</v>
          </cell>
          <cell r="AM226">
            <v>360440</v>
          </cell>
          <cell r="AN226">
            <v>294350</v>
          </cell>
          <cell r="AO226">
            <v>0</v>
          </cell>
          <cell r="AP226">
            <v>294350</v>
          </cell>
          <cell r="AQ226">
            <v>0</v>
          </cell>
          <cell r="AR226" t="str">
            <v>n/a</v>
          </cell>
          <cell r="AS226" t="str">
            <v>07.06.2023</v>
          </cell>
          <cell r="AT226" t="str">
            <v>07.06.2023</v>
          </cell>
          <cell r="AU226" t="str">
            <v>07.06.2023</v>
          </cell>
          <cell r="AV226" t="str">
            <v>07.12.2023</v>
          </cell>
          <cell r="AW226">
            <v>0</v>
          </cell>
          <cell r="AX226">
            <v>0</v>
          </cell>
        </row>
        <row r="227">
          <cell r="A227">
            <v>23070817</v>
          </cell>
          <cell r="B227" t="str">
            <v>FUEL, OIL AND LUBRICANTS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A229" t="str">
            <v>23-2917</v>
          </cell>
          <cell r="B229" t="str">
            <v>CONSTRUCTION SUPPLIES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str">
            <v>PEO</v>
          </cell>
          <cell r="W229" t="str">
            <v>PB</v>
          </cell>
          <cell r="X229" t="str">
            <v>n/a</v>
          </cell>
          <cell r="Y229">
            <v>45096</v>
          </cell>
          <cell r="Z229" t="str">
            <v>n/a</v>
          </cell>
          <cell r="AA229">
            <v>45118</v>
          </cell>
          <cell r="AB229">
            <v>45118</v>
          </cell>
          <cell r="AC229">
            <v>45118</v>
          </cell>
          <cell r="AD229">
            <v>45128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GF</v>
          </cell>
          <cell r="AK229">
            <v>1269997</v>
          </cell>
          <cell r="AL229">
            <v>0</v>
          </cell>
          <cell r="AM229">
            <v>1269997</v>
          </cell>
          <cell r="AN229">
            <v>982636</v>
          </cell>
          <cell r="AO229">
            <v>0</v>
          </cell>
          <cell r="AP229">
            <v>982636</v>
          </cell>
          <cell r="AQ229">
            <v>0</v>
          </cell>
          <cell r="AR229" t="str">
            <v>n/a</v>
          </cell>
          <cell r="AS229" t="str">
            <v>07.06.2023</v>
          </cell>
          <cell r="AT229" t="str">
            <v>07.06.2023</v>
          </cell>
          <cell r="AU229" t="str">
            <v>07.06.2023</v>
          </cell>
          <cell r="AV229" t="str">
            <v>07.12.2023</v>
          </cell>
          <cell r="AW229">
            <v>0</v>
          </cell>
          <cell r="AX229">
            <v>0</v>
          </cell>
        </row>
        <row r="230">
          <cell r="A230">
            <v>23070818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A232" t="str">
            <v>23-C0505</v>
          </cell>
          <cell r="B232" t="str">
            <v>MEALS AND SNACKS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str">
            <v>PDRRMO</v>
          </cell>
          <cell r="W232" t="str">
            <v>PB</v>
          </cell>
          <cell r="X232">
            <v>45104</v>
          </cell>
          <cell r="Y232">
            <v>45110</v>
          </cell>
          <cell r="Z232" t="str">
            <v>n/a</v>
          </cell>
          <cell r="AA232">
            <v>45118</v>
          </cell>
          <cell r="AB232">
            <v>45118</v>
          </cell>
          <cell r="AC232">
            <v>45118</v>
          </cell>
          <cell r="AD232">
            <v>45128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 t="str">
            <v>GF</v>
          </cell>
          <cell r="AK232">
            <v>890483</v>
          </cell>
          <cell r="AL232">
            <v>0</v>
          </cell>
          <cell r="AM232">
            <v>890483</v>
          </cell>
          <cell r="AN232">
            <v>780596</v>
          </cell>
          <cell r="AO232">
            <v>0</v>
          </cell>
          <cell r="AP232">
            <v>780596</v>
          </cell>
          <cell r="AQ232">
            <v>0</v>
          </cell>
          <cell r="AR232" t="str">
            <v>n/a</v>
          </cell>
          <cell r="AS232" t="str">
            <v>07.06.2023</v>
          </cell>
          <cell r="AT232" t="str">
            <v>07.06.2023</v>
          </cell>
          <cell r="AU232" t="str">
            <v>07.06.2023</v>
          </cell>
          <cell r="AV232" t="str">
            <v>07.12.2023</v>
          </cell>
          <cell r="AW232">
            <v>0</v>
          </cell>
          <cell r="AX232">
            <v>0</v>
          </cell>
        </row>
        <row r="233">
          <cell r="A233">
            <v>23070819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A235" t="str">
            <v>23-C0575</v>
          </cell>
          <cell r="B235" t="str">
            <v>OFFICE SUPPLIES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str">
            <v>PAGRO</v>
          </cell>
          <cell r="W235" t="str">
            <v>SB</v>
          </cell>
          <cell r="X235">
            <v>45104</v>
          </cell>
          <cell r="Y235">
            <v>45111</v>
          </cell>
          <cell r="Z235" t="str">
            <v>n/a</v>
          </cell>
          <cell r="AA235" t="str">
            <v>n/a</v>
          </cell>
          <cell r="AB235">
            <v>45132</v>
          </cell>
          <cell r="AC235" t="str">
            <v>n/a</v>
          </cell>
          <cell r="AD235" t="str">
            <v>n/a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 t="str">
            <v>GF</v>
          </cell>
          <cell r="AK235">
            <v>132571</v>
          </cell>
          <cell r="AL235">
            <v>132571</v>
          </cell>
          <cell r="AM235">
            <v>0</v>
          </cell>
          <cell r="AN235">
            <v>132353</v>
          </cell>
          <cell r="AO235">
            <v>132353</v>
          </cell>
          <cell r="AP235">
            <v>0</v>
          </cell>
          <cell r="AQ235">
            <v>0</v>
          </cell>
          <cell r="AR235" t="str">
            <v>n/a</v>
          </cell>
          <cell r="AS235" t="str">
            <v>n/a</v>
          </cell>
          <cell r="AT235" t="str">
            <v>n/a</v>
          </cell>
          <cell r="AU235" t="str">
            <v>n/a</v>
          </cell>
          <cell r="AV235" t="str">
            <v>n/a</v>
          </cell>
          <cell r="AW235">
            <v>0</v>
          </cell>
          <cell r="AX235">
            <v>0</v>
          </cell>
        </row>
        <row r="236">
          <cell r="A236">
            <v>23070748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A238" t="str">
            <v>23-C0547</v>
          </cell>
          <cell r="B238" t="str">
            <v>OFFICE SUPPLIES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str">
            <v>VGO</v>
          </cell>
          <cell r="W238" t="str">
            <v>SB</v>
          </cell>
          <cell r="X238">
            <v>45104</v>
          </cell>
          <cell r="Y238">
            <v>45111</v>
          </cell>
          <cell r="Z238" t="str">
            <v>n/a</v>
          </cell>
          <cell r="AA238" t="str">
            <v>n/a</v>
          </cell>
          <cell r="AB238">
            <v>45132</v>
          </cell>
          <cell r="AC238" t="str">
            <v>n/a</v>
          </cell>
          <cell r="AD238" t="str">
            <v>n/a</v>
          </cell>
          <cell r="AE238">
            <v>45132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 t="str">
            <v>GF</v>
          </cell>
          <cell r="AK238">
            <v>14980</v>
          </cell>
          <cell r="AL238">
            <v>14980</v>
          </cell>
          <cell r="AM238">
            <v>0</v>
          </cell>
          <cell r="AN238">
            <v>14580</v>
          </cell>
          <cell r="AO238">
            <v>14580</v>
          </cell>
          <cell r="AP238">
            <v>0</v>
          </cell>
          <cell r="AQ238">
            <v>0</v>
          </cell>
          <cell r="AR238" t="str">
            <v>n/a</v>
          </cell>
          <cell r="AS238" t="str">
            <v>n/a</v>
          </cell>
          <cell r="AT238" t="str">
            <v>n/a</v>
          </cell>
          <cell r="AU238" t="str">
            <v>n/a</v>
          </cell>
          <cell r="AV238" t="str">
            <v>n/a</v>
          </cell>
          <cell r="AW238">
            <v>0</v>
          </cell>
          <cell r="AX238">
            <v>0</v>
          </cell>
        </row>
        <row r="239">
          <cell r="A239">
            <v>23070749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A241" t="str">
            <v>23-C0609</v>
          </cell>
          <cell r="B241" t="str">
            <v>OFFICE SUPPLIES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str">
            <v>PPDO</v>
          </cell>
          <cell r="W241" t="str">
            <v>SB</v>
          </cell>
          <cell r="X241" t="str">
            <v>n/a</v>
          </cell>
          <cell r="Y241">
            <v>45111</v>
          </cell>
          <cell r="Z241" t="str">
            <v>n/a</v>
          </cell>
          <cell r="AA241" t="str">
            <v>n/a</v>
          </cell>
          <cell r="AB241">
            <v>45132</v>
          </cell>
          <cell r="AC241" t="str">
            <v>n/a</v>
          </cell>
          <cell r="AD241" t="str">
            <v>n/a</v>
          </cell>
          <cell r="AE241">
            <v>45132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GF</v>
          </cell>
          <cell r="AK241">
            <v>32638</v>
          </cell>
          <cell r="AL241">
            <v>32638</v>
          </cell>
          <cell r="AM241">
            <v>0</v>
          </cell>
          <cell r="AN241">
            <v>32170</v>
          </cell>
          <cell r="AO241">
            <v>32170</v>
          </cell>
          <cell r="AP241">
            <v>0</v>
          </cell>
          <cell r="AQ241">
            <v>0</v>
          </cell>
          <cell r="AR241" t="str">
            <v>n/a</v>
          </cell>
          <cell r="AS241" t="str">
            <v>n/a</v>
          </cell>
          <cell r="AT241" t="str">
            <v>n/a</v>
          </cell>
          <cell r="AU241" t="str">
            <v>n/a</v>
          </cell>
          <cell r="AV241" t="str">
            <v>n/a</v>
          </cell>
          <cell r="AW241">
            <v>0</v>
          </cell>
          <cell r="AX241">
            <v>0</v>
          </cell>
        </row>
        <row r="242">
          <cell r="A242">
            <v>23070750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</row>
        <row r="244">
          <cell r="A244" t="str">
            <v>23-3416</v>
          </cell>
          <cell r="B244" t="str">
            <v>OFFICE SUPPLIES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str">
            <v>PGO</v>
          </cell>
          <cell r="W244" t="str">
            <v>SB</v>
          </cell>
          <cell r="X244" t="str">
            <v>n/a</v>
          </cell>
          <cell r="Y244">
            <v>45111</v>
          </cell>
          <cell r="Z244" t="str">
            <v>n/a</v>
          </cell>
          <cell r="AA244" t="str">
            <v>n/a</v>
          </cell>
          <cell r="AB244">
            <v>45132</v>
          </cell>
          <cell r="AC244" t="str">
            <v>n/a</v>
          </cell>
          <cell r="AD244" t="str">
            <v>n/a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 t="str">
            <v>GF</v>
          </cell>
          <cell r="AK244">
            <v>153194</v>
          </cell>
          <cell r="AL244">
            <v>153194</v>
          </cell>
          <cell r="AM244">
            <v>0</v>
          </cell>
          <cell r="AN244">
            <v>150980</v>
          </cell>
          <cell r="AO244">
            <v>150980</v>
          </cell>
          <cell r="AP244">
            <v>0</v>
          </cell>
          <cell r="AQ244">
            <v>0</v>
          </cell>
          <cell r="AR244" t="str">
            <v>n/a</v>
          </cell>
          <cell r="AS244" t="str">
            <v>n/a</v>
          </cell>
          <cell r="AT244" t="str">
            <v>n/a</v>
          </cell>
          <cell r="AU244" t="str">
            <v>n/a</v>
          </cell>
          <cell r="AV244" t="str">
            <v>n/a</v>
          </cell>
          <cell r="AW244">
            <v>0</v>
          </cell>
          <cell r="AX244">
            <v>0</v>
          </cell>
        </row>
        <row r="245">
          <cell r="A245">
            <v>23070751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</row>
        <row r="247">
          <cell r="A247" t="str">
            <v>23-3340</v>
          </cell>
          <cell r="B247" t="str">
            <v>OFFICE SUPPLIES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str">
            <v>PGO</v>
          </cell>
          <cell r="W247" t="str">
            <v>SB</v>
          </cell>
          <cell r="X247">
            <v>45118</v>
          </cell>
          <cell r="Y247">
            <v>45124</v>
          </cell>
          <cell r="Z247" t="str">
            <v>n/a</v>
          </cell>
          <cell r="AA247" t="str">
            <v>n/a</v>
          </cell>
          <cell r="AB247">
            <v>45132</v>
          </cell>
          <cell r="AC247" t="str">
            <v>n/a</v>
          </cell>
          <cell r="AD247" t="str">
            <v>n/a</v>
          </cell>
          <cell r="AE247">
            <v>45132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 t="str">
            <v>GF</v>
          </cell>
          <cell r="AK247">
            <v>7770</v>
          </cell>
          <cell r="AL247">
            <v>7770</v>
          </cell>
          <cell r="AM247">
            <v>0</v>
          </cell>
          <cell r="AN247">
            <v>7740</v>
          </cell>
          <cell r="AO247">
            <v>7740</v>
          </cell>
          <cell r="AP247">
            <v>0</v>
          </cell>
          <cell r="AQ247">
            <v>0</v>
          </cell>
          <cell r="AR247" t="str">
            <v>n/a</v>
          </cell>
          <cell r="AS247" t="str">
            <v>n/a</v>
          </cell>
          <cell r="AT247" t="str">
            <v>n/a</v>
          </cell>
          <cell r="AU247" t="str">
            <v>n/a</v>
          </cell>
          <cell r="AV247" t="str">
            <v>n/a</v>
          </cell>
          <cell r="AW247">
            <v>0</v>
          </cell>
          <cell r="AX247">
            <v>0</v>
          </cell>
        </row>
        <row r="248">
          <cell r="A248">
            <v>23070752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</row>
        <row r="250">
          <cell r="A250" t="str">
            <v>23-3622</v>
          </cell>
          <cell r="B250" t="str">
            <v>OFFICE SUPPLIES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str">
            <v>PGO</v>
          </cell>
          <cell r="W250" t="str">
            <v>SB</v>
          </cell>
          <cell r="X250">
            <v>45118</v>
          </cell>
          <cell r="Y250">
            <v>45124</v>
          </cell>
          <cell r="Z250" t="str">
            <v>n/a</v>
          </cell>
          <cell r="AA250" t="str">
            <v>n/a</v>
          </cell>
          <cell r="AB250">
            <v>45132</v>
          </cell>
          <cell r="AC250" t="str">
            <v>n/a</v>
          </cell>
          <cell r="AD250" t="str">
            <v>n/a</v>
          </cell>
          <cell r="AE250">
            <v>45132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 t="str">
            <v>GF</v>
          </cell>
          <cell r="AK250">
            <v>19330</v>
          </cell>
          <cell r="AL250">
            <v>19330</v>
          </cell>
          <cell r="AM250">
            <v>0</v>
          </cell>
          <cell r="AN250">
            <v>18410</v>
          </cell>
          <cell r="AO250">
            <v>18410</v>
          </cell>
          <cell r="AP250">
            <v>0</v>
          </cell>
          <cell r="AQ250">
            <v>0</v>
          </cell>
          <cell r="AR250" t="str">
            <v>n/a</v>
          </cell>
          <cell r="AS250" t="str">
            <v>n/a</v>
          </cell>
          <cell r="AT250" t="str">
            <v>n/a</v>
          </cell>
          <cell r="AU250" t="str">
            <v>n/a</v>
          </cell>
          <cell r="AV250" t="str">
            <v>n/a</v>
          </cell>
          <cell r="AW250">
            <v>0</v>
          </cell>
          <cell r="AX250">
            <v>0</v>
          </cell>
        </row>
        <row r="251">
          <cell r="A251">
            <v>23070753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</row>
        <row r="253">
          <cell r="A253" t="str">
            <v>23-C0616</v>
          </cell>
          <cell r="B253" t="str">
            <v>OFFICE SUPPLIES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str">
            <v>PDRRMO</v>
          </cell>
          <cell r="W253" t="str">
            <v>SB</v>
          </cell>
          <cell r="X253">
            <v>45118</v>
          </cell>
          <cell r="Y253">
            <v>45124</v>
          </cell>
          <cell r="Z253" t="str">
            <v>n/a</v>
          </cell>
          <cell r="AA253" t="str">
            <v>n/a</v>
          </cell>
          <cell r="AB253">
            <v>45132</v>
          </cell>
          <cell r="AC253" t="str">
            <v>n/a</v>
          </cell>
          <cell r="AD253" t="str">
            <v>n/a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GF</v>
          </cell>
          <cell r="AK253">
            <v>182745</v>
          </cell>
          <cell r="AL253">
            <v>182745</v>
          </cell>
          <cell r="AM253">
            <v>0</v>
          </cell>
          <cell r="AN253">
            <v>171455</v>
          </cell>
          <cell r="AO253">
            <v>171455</v>
          </cell>
          <cell r="AP253">
            <v>0</v>
          </cell>
          <cell r="AQ253">
            <v>0</v>
          </cell>
          <cell r="AR253" t="str">
            <v>n/a</v>
          </cell>
          <cell r="AS253" t="str">
            <v>n/a</v>
          </cell>
          <cell r="AT253" t="str">
            <v>n/a</v>
          </cell>
          <cell r="AU253" t="str">
            <v>n/a</v>
          </cell>
          <cell r="AV253" t="str">
            <v>n/a</v>
          </cell>
          <cell r="AW253">
            <v>0</v>
          </cell>
          <cell r="AX253">
            <v>0</v>
          </cell>
        </row>
        <row r="254">
          <cell r="A254">
            <v>23070754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A256" t="str">
            <v>23-C0607</v>
          </cell>
          <cell r="B256" t="str">
            <v>OFFICE SUPPLIES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str">
            <v>PENRO</v>
          </cell>
          <cell r="W256" t="str">
            <v>SB</v>
          </cell>
          <cell r="X256">
            <v>45118</v>
          </cell>
          <cell r="Y256">
            <v>45124</v>
          </cell>
          <cell r="Z256" t="str">
            <v>n/a</v>
          </cell>
          <cell r="AA256" t="str">
            <v>n/a</v>
          </cell>
          <cell r="AB256">
            <v>45132</v>
          </cell>
          <cell r="AC256" t="str">
            <v>n/a</v>
          </cell>
          <cell r="AD256" t="str">
            <v>n/a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GF</v>
          </cell>
          <cell r="AK256">
            <v>93433</v>
          </cell>
          <cell r="AL256">
            <v>93433</v>
          </cell>
          <cell r="AM256">
            <v>0</v>
          </cell>
          <cell r="AN256">
            <v>93433</v>
          </cell>
          <cell r="AO256">
            <v>93433</v>
          </cell>
          <cell r="AP256">
            <v>0</v>
          </cell>
          <cell r="AQ256">
            <v>0</v>
          </cell>
          <cell r="AR256" t="str">
            <v>n/a</v>
          </cell>
          <cell r="AS256" t="str">
            <v>n/a</v>
          </cell>
          <cell r="AT256" t="str">
            <v>n/a</v>
          </cell>
          <cell r="AU256" t="str">
            <v>n/a</v>
          </cell>
          <cell r="AV256" t="str">
            <v>n/a</v>
          </cell>
          <cell r="AW256">
            <v>0</v>
          </cell>
          <cell r="AX256">
            <v>0</v>
          </cell>
        </row>
        <row r="257">
          <cell r="A257">
            <v>23070755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A259" t="str">
            <v>23-C0289</v>
          </cell>
          <cell r="B259" t="str">
            <v>SPAREPARTS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str">
            <v>PICTO</v>
          </cell>
          <cell r="W259" t="str">
            <v>SVP</v>
          </cell>
          <cell r="X259">
            <v>45011</v>
          </cell>
          <cell r="Y259">
            <v>45068</v>
          </cell>
          <cell r="Z259" t="str">
            <v>n/a</v>
          </cell>
          <cell r="AA259" t="str">
            <v>n/a</v>
          </cell>
          <cell r="AB259">
            <v>45132</v>
          </cell>
          <cell r="AC259" t="str">
            <v>n/a</v>
          </cell>
          <cell r="AD259" t="str">
            <v>n/a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GF</v>
          </cell>
          <cell r="AK259">
            <v>141220</v>
          </cell>
          <cell r="AL259">
            <v>141220</v>
          </cell>
          <cell r="AM259">
            <v>0</v>
          </cell>
          <cell r="AN259">
            <v>137410</v>
          </cell>
          <cell r="AO259">
            <v>137410</v>
          </cell>
          <cell r="AP259">
            <v>0</v>
          </cell>
          <cell r="AQ259">
            <v>0</v>
          </cell>
          <cell r="AR259" t="str">
            <v>n/a</v>
          </cell>
          <cell r="AS259" t="str">
            <v>n/a</v>
          </cell>
          <cell r="AT259" t="str">
            <v>n/a</v>
          </cell>
          <cell r="AU259" t="str">
            <v>n/a</v>
          </cell>
          <cell r="AV259" t="str">
            <v>n/a</v>
          </cell>
          <cell r="AW259">
            <v>0</v>
          </cell>
          <cell r="AX259">
            <v>0</v>
          </cell>
        </row>
        <row r="260">
          <cell r="A260">
            <v>23070756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A262" t="str">
            <v>23-2700</v>
          </cell>
          <cell r="B262" t="str">
            <v>JANITORIAL SUPPLIES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str">
            <v>PACCO</v>
          </cell>
          <cell r="W262" t="str">
            <v>SVP</v>
          </cell>
          <cell r="X262">
            <v>45097</v>
          </cell>
          <cell r="Y262">
            <v>45099</v>
          </cell>
          <cell r="Z262" t="str">
            <v>n/a</v>
          </cell>
          <cell r="AA262" t="str">
            <v>n/a</v>
          </cell>
          <cell r="AB262">
            <v>45132</v>
          </cell>
          <cell r="AC262" t="str">
            <v>n/a</v>
          </cell>
          <cell r="AD262" t="str">
            <v>n/a</v>
          </cell>
          <cell r="AE262">
            <v>45132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GF</v>
          </cell>
          <cell r="AK262">
            <v>24289</v>
          </cell>
          <cell r="AL262">
            <v>24289</v>
          </cell>
          <cell r="AM262">
            <v>0</v>
          </cell>
          <cell r="AN262">
            <v>24172</v>
          </cell>
          <cell r="AO262">
            <v>24172</v>
          </cell>
          <cell r="AP262">
            <v>0</v>
          </cell>
          <cell r="AQ262">
            <v>0</v>
          </cell>
          <cell r="AR262" t="str">
            <v>n/a</v>
          </cell>
          <cell r="AS262" t="str">
            <v>n/a</v>
          </cell>
          <cell r="AT262" t="str">
            <v>n/a</v>
          </cell>
          <cell r="AU262" t="str">
            <v>n/a</v>
          </cell>
          <cell r="AV262" t="str">
            <v>n/a</v>
          </cell>
          <cell r="AW262">
            <v>0</v>
          </cell>
          <cell r="AX262">
            <v>0</v>
          </cell>
        </row>
        <row r="263">
          <cell r="A263">
            <v>23070757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</row>
        <row r="265">
          <cell r="A265" t="str">
            <v>23-C0563</v>
          </cell>
          <cell r="B265" t="str">
            <v>FOOD/CATERING SERVICES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str">
            <v>PHRMDO</v>
          </cell>
          <cell r="W265" t="str">
            <v>SVP</v>
          </cell>
          <cell r="X265">
            <v>45097</v>
          </cell>
          <cell r="Y265">
            <v>45099</v>
          </cell>
          <cell r="Z265" t="str">
            <v>n/a</v>
          </cell>
          <cell r="AA265" t="str">
            <v>n/a</v>
          </cell>
          <cell r="AB265">
            <v>45132</v>
          </cell>
          <cell r="AC265" t="str">
            <v>n/a</v>
          </cell>
          <cell r="AD265" t="str">
            <v>n/a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GF</v>
          </cell>
          <cell r="AK265">
            <v>285772</v>
          </cell>
          <cell r="AL265">
            <v>285772</v>
          </cell>
          <cell r="AM265">
            <v>0</v>
          </cell>
          <cell r="AN265">
            <v>279990</v>
          </cell>
          <cell r="AO265">
            <v>279990</v>
          </cell>
          <cell r="AP265">
            <v>0</v>
          </cell>
          <cell r="AQ265">
            <v>0</v>
          </cell>
          <cell r="AR265" t="str">
            <v>n/a</v>
          </cell>
          <cell r="AS265" t="str">
            <v>n/a</v>
          </cell>
          <cell r="AT265" t="str">
            <v>n/a</v>
          </cell>
          <cell r="AU265" t="str">
            <v>n/a</v>
          </cell>
          <cell r="AV265" t="str">
            <v>n/a</v>
          </cell>
          <cell r="AW265">
            <v>0</v>
          </cell>
          <cell r="AX265">
            <v>0</v>
          </cell>
        </row>
        <row r="266">
          <cell r="A266">
            <v>23070758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A268" t="str">
            <v>23-2930</v>
          </cell>
          <cell r="B268" t="str">
            <v>PRINTED FORMS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str">
            <v>PACCO</v>
          </cell>
          <cell r="W268" t="str">
            <v>SVP</v>
          </cell>
          <cell r="X268" t="str">
            <v>n/a</v>
          </cell>
          <cell r="Y268">
            <v>45097</v>
          </cell>
          <cell r="Z268" t="str">
            <v>n/a</v>
          </cell>
          <cell r="AA268" t="str">
            <v>n/a</v>
          </cell>
          <cell r="AB268">
            <v>45132</v>
          </cell>
          <cell r="AC268" t="str">
            <v>n/a</v>
          </cell>
          <cell r="AD268" t="str">
            <v>n/a</v>
          </cell>
          <cell r="AE268">
            <v>45132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 t="str">
            <v>GF</v>
          </cell>
          <cell r="AK268">
            <v>19500</v>
          </cell>
          <cell r="AL268">
            <v>19500</v>
          </cell>
          <cell r="AM268">
            <v>0</v>
          </cell>
          <cell r="AN268">
            <v>19200</v>
          </cell>
          <cell r="AO268">
            <v>19200</v>
          </cell>
          <cell r="AP268">
            <v>0</v>
          </cell>
          <cell r="AQ268">
            <v>0</v>
          </cell>
          <cell r="AR268" t="str">
            <v>n/a</v>
          </cell>
          <cell r="AS268" t="str">
            <v>n/a</v>
          </cell>
          <cell r="AT268" t="str">
            <v>n/a</v>
          </cell>
          <cell r="AU268" t="str">
            <v>n/a</v>
          </cell>
          <cell r="AV268" t="str">
            <v>n/a</v>
          </cell>
          <cell r="AW268">
            <v>0</v>
          </cell>
          <cell r="AX268">
            <v>0</v>
          </cell>
        </row>
        <row r="269">
          <cell r="A269">
            <v>23070759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</row>
        <row r="271">
          <cell r="A271" t="str">
            <v>23-3258</v>
          </cell>
          <cell r="B271" t="str">
            <v>FOOD/CATERING SERVICES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str">
            <v>PGO</v>
          </cell>
          <cell r="W271" t="str">
            <v>SVP</v>
          </cell>
          <cell r="X271" t="str">
            <v>n/a</v>
          </cell>
          <cell r="Y271">
            <v>45097</v>
          </cell>
          <cell r="Z271" t="str">
            <v>n/a</v>
          </cell>
          <cell r="AA271" t="str">
            <v>n/a</v>
          </cell>
          <cell r="AB271">
            <v>45132</v>
          </cell>
          <cell r="AC271" t="str">
            <v>n/a</v>
          </cell>
          <cell r="AD271" t="str">
            <v>n/a</v>
          </cell>
          <cell r="AE271">
            <v>45132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 t="str">
            <v>GF</v>
          </cell>
          <cell r="AK271">
            <v>22000</v>
          </cell>
          <cell r="AL271">
            <v>22000</v>
          </cell>
          <cell r="AM271">
            <v>0</v>
          </cell>
          <cell r="AN271">
            <v>22000</v>
          </cell>
          <cell r="AO271">
            <v>22000</v>
          </cell>
          <cell r="AP271">
            <v>0</v>
          </cell>
          <cell r="AQ271">
            <v>0</v>
          </cell>
          <cell r="AR271" t="str">
            <v>n/a</v>
          </cell>
          <cell r="AS271" t="str">
            <v>n/a</v>
          </cell>
          <cell r="AT271" t="str">
            <v>n/a</v>
          </cell>
          <cell r="AU271" t="str">
            <v>n/a</v>
          </cell>
          <cell r="AV271" t="str">
            <v>n/a</v>
          </cell>
          <cell r="AW271">
            <v>0</v>
          </cell>
          <cell r="AX271">
            <v>0</v>
          </cell>
        </row>
        <row r="272">
          <cell r="A272">
            <v>23070760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A274" t="str">
            <v>23-3100</v>
          </cell>
          <cell r="B274" t="str">
            <v>FOOD/CATERING SERVICES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str">
            <v>PAGRO</v>
          </cell>
          <cell r="W274" t="str">
            <v>SVP</v>
          </cell>
          <cell r="X274" t="str">
            <v>n/a</v>
          </cell>
          <cell r="Y274">
            <v>45111</v>
          </cell>
          <cell r="Z274" t="str">
            <v>n/a</v>
          </cell>
          <cell r="AA274" t="str">
            <v>n/a</v>
          </cell>
          <cell r="AB274">
            <v>45132</v>
          </cell>
          <cell r="AC274" t="str">
            <v>n/a</v>
          </cell>
          <cell r="AD274" t="str">
            <v>n/a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GF</v>
          </cell>
          <cell r="AK274">
            <v>127300</v>
          </cell>
          <cell r="AL274">
            <v>127300</v>
          </cell>
          <cell r="AM274">
            <v>0</v>
          </cell>
          <cell r="AN274">
            <v>124800</v>
          </cell>
          <cell r="AO274">
            <v>124800</v>
          </cell>
          <cell r="AP274">
            <v>0</v>
          </cell>
          <cell r="AQ274">
            <v>0</v>
          </cell>
          <cell r="AR274" t="str">
            <v>n/a</v>
          </cell>
          <cell r="AS274" t="str">
            <v>n/a</v>
          </cell>
          <cell r="AT274" t="str">
            <v>n/a</v>
          </cell>
          <cell r="AU274" t="str">
            <v>n/a</v>
          </cell>
          <cell r="AV274" t="str">
            <v>n/a</v>
          </cell>
          <cell r="AW274">
            <v>0</v>
          </cell>
          <cell r="AX274">
            <v>0</v>
          </cell>
        </row>
        <row r="275">
          <cell r="A275">
            <v>23070761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</row>
        <row r="277">
          <cell r="A277" t="str">
            <v>23-2873</v>
          </cell>
          <cell r="B277" t="str">
            <v>WATER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str">
            <v>PAGRO</v>
          </cell>
          <cell r="W277" t="str">
            <v>SVP</v>
          </cell>
          <cell r="X277" t="str">
            <v>n/a</v>
          </cell>
          <cell r="Y277">
            <v>45111</v>
          </cell>
          <cell r="Z277" t="str">
            <v>n/a</v>
          </cell>
          <cell r="AA277" t="str">
            <v>n/a</v>
          </cell>
          <cell r="AB277">
            <v>45132</v>
          </cell>
          <cell r="AC277" t="str">
            <v>n/a</v>
          </cell>
          <cell r="AD277" t="str">
            <v>n/a</v>
          </cell>
          <cell r="AE277">
            <v>45132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 t="str">
            <v>GF</v>
          </cell>
          <cell r="AK277">
            <v>3403</v>
          </cell>
          <cell r="AL277">
            <v>3403</v>
          </cell>
          <cell r="AM277">
            <v>0</v>
          </cell>
          <cell r="AN277">
            <v>3320</v>
          </cell>
          <cell r="AO277">
            <v>3320</v>
          </cell>
          <cell r="AP277">
            <v>0</v>
          </cell>
          <cell r="AQ277">
            <v>0</v>
          </cell>
          <cell r="AR277" t="str">
            <v>n/a</v>
          </cell>
          <cell r="AS277" t="str">
            <v>n/a</v>
          </cell>
          <cell r="AT277" t="str">
            <v>n/a</v>
          </cell>
          <cell r="AU277" t="str">
            <v>n/a</v>
          </cell>
          <cell r="AV277" t="str">
            <v>n/a</v>
          </cell>
          <cell r="AW277">
            <v>0</v>
          </cell>
          <cell r="AX277">
            <v>0</v>
          </cell>
        </row>
        <row r="278">
          <cell r="A278">
            <v>23070762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</row>
        <row r="280">
          <cell r="A280" t="str">
            <v>23-3379</v>
          </cell>
          <cell r="B280" t="str">
            <v>OFFICE EQUIPMENT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str">
            <v>PAGRO</v>
          </cell>
          <cell r="W280" t="str">
            <v>SVP</v>
          </cell>
          <cell r="X280" t="str">
            <v>n/a</v>
          </cell>
          <cell r="Y280">
            <v>45111</v>
          </cell>
          <cell r="Z280" t="str">
            <v>n/a</v>
          </cell>
          <cell r="AA280" t="str">
            <v>n/a</v>
          </cell>
          <cell r="AB280">
            <v>45132</v>
          </cell>
          <cell r="AC280" t="str">
            <v>n/a</v>
          </cell>
          <cell r="AD280" t="str">
            <v>n/a</v>
          </cell>
          <cell r="AE280">
            <v>45132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 t="str">
            <v>GF</v>
          </cell>
          <cell r="AK280">
            <v>15400</v>
          </cell>
          <cell r="AL280">
            <v>15400</v>
          </cell>
          <cell r="AM280">
            <v>0</v>
          </cell>
          <cell r="AN280">
            <v>15400</v>
          </cell>
          <cell r="AO280">
            <v>15400</v>
          </cell>
          <cell r="AP280">
            <v>0</v>
          </cell>
          <cell r="AQ280">
            <v>0</v>
          </cell>
          <cell r="AR280" t="str">
            <v>n/a</v>
          </cell>
          <cell r="AS280" t="str">
            <v>n/a</v>
          </cell>
          <cell r="AT280" t="str">
            <v>n/a</v>
          </cell>
          <cell r="AU280" t="str">
            <v>n/a</v>
          </cell>
          <cell r="AV280" t="str">
            <v>n/a</v>
          </cell>
          <cell r="AW280">
            <v>0</v>
          </cell>
          <cell r="AX280">
            <v>0</v>
          </cell>
        </row>
        <row r="281">
          <cell r="A281">
            <v>23070763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A283" t="str">
            <v>23-3294</v>
          </cell>
          <cell r="B283" t="str">
            <v>ELECTRICAL SUPPLIES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str">
            <v>PEO</v>
          </cell>
          <cell r="W283" t="str">
            <v>SVP</v>
          </cell>
          <cell r="X283" t="str">
            <v>n/a</v>
          </cell>
          <cell r="Y283">
            <v>45111</v>
          </cell>
          <cell r="Z283" t="str">
            <v>n/a</v>
          </cell>
          <cell r="AA283" t="str">
            <v>n/a</v>
          </cell>
          <cell r="AB283">
            <v>45132</v>
          </cell>
          <cell r="AC283" t="str">
            <v>n/a</v>
          </cell>
          <cell r="AD283" t="str">
            <v>n/a</v>
          </cell>
          <cell r="AE283">
            <v>45132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 t="str">
            <v>GF</v>
          </cell>
          <cell r="AK283">
            <v>9470</v>
          </cell>
          <cell r="AL283">
            <v>9470</v>
          </cell>
          <cell r="AM283">
            <v>0</v>
          </cell>
          <cell r="AN283">
            <v>9445</v>
          </cell>
          <cell r="AO283">
            <v>9445</v>
          </cell>
          <cell r="AP283">
            <v>0</v>
          </cell>
          <cell r="AQ283">
            <v>0</v>
          </cell>
          <cell r="AR283" t="str">
            <v>n/a</v>
          </cell>
          <cell r="AS283" t="str">
            <v>n/a</v>
          </cell>
          <cell r="AT283" t="str">
            <v>n/a</v>
          </cell>
          <cell r="AU283" t="str">
            <v>n/a</v>
          </cell>
          <cell r="AV283" t="str">
            <v>n/a</v>
          </cell>
          <cell r="AW283">
            <v>0</v>
          </cell>
          <cell r="AX283">
            <v>0</v>
          </cell>
        </row>
        <row r="284">
          <cell r="A284">
            <v>23070769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A286" t="str">
            <v>23-3492</v>
          </cell>
          <cell r="B286" t="str">
            <v>CEMENT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str">
            <v>PEO</v>
          </cell>
          <cell r="W286" t="str">
            <v>SVP</v>
          </cell>
          <cell r="X286" t="str">
            <v>n/a</v>
          </cell>
          <cell r="Y286">
            <v>45111</v>
          </cell>
          <cell r="Z286" t="str">
            <v>n/a</v>
          </cell>
          <cell r="AA286" t="str">
            <v>n/a</v>
          </cell>
          <cell r="AB286">
            <v>45132</v>
          </cell>
          <cell r="AC286" t="str">
            <v>n/a</v>
          </cell>
          <cell r="AD286" t="str">
            <v>n/a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 t="str">
            <v>GF</v>
          </cell>
          <cell r="AK286">
            <v>56511</v>
          </cell>
          <cell r="AL286">
            <v>56511</v>
          </cell>
          <cell r="AM286">
            <v>0</v>
          </cell>
          <cell r="AN286">
            <v>56322</v>
          </cell>
          <cell r="AO286">
            <v>56322</v>
          </cell>
          <cell r="AP286">
            <v>0</v>
          </cell>
          <cell r="AQ286">
            <v>0</v>
          </cell>
          <cell r="AR286" t="str">
            <v>n/a</v>
          </cell>
          <cell r="AS286" t="str">
            <v>n/a</v>
          </cell>
          <cell r="AT286" t="str">
            <v>n/a</v>
          </cell>
          <cell r="AU286" t="str">
            <v>n/a</v>
          </cell>
          <cell r="AV286" t="str">
            <v>n/a</v>
          </cell>
          <cell r="AW286">
            <v>0</v>
          </cell>
          <cell r="AX286">
            <v>0</v>
          </cell>
        </row>
        <row r="287">
          <cell r="A287">
            <v>23070765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A289" t="str">
            <v>23-2216</v>
          </cell>
          <cell r="B289" t="str">
            <v>PLUMBING SUPPLIES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str">
            <v>PDRRMO</v>
          </cell>
          <cell r="W289" t="str">
            <v>SVP</v>
          </cell>
          <cell r="X289" t="str">
            <v>n/a</v>
          </cell>
          <cell r="Y289">
            <v>45111</v>
          </cell>
          <cell r="Z289" t="str">
            <v>n/a</v>
          </cell>
          <cell r="AA289" t="str">
            <v>n/a</v>
          </cell>
          <cell r="AB289">
            <v>45132</v>
          </cell>
          <cell r="AC289" t="str">
            <v>n/a</v>
          </cell>
          <cell r="AD289" t="str">
            <v>n/a</v>
          </cell>
          <cell r="AE289">
            <v>45132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 t="str">
            <v>GF</v>
          </cell>
          <cell r="AK289">
            <v>13050</v>
          </cell>
          <cell r="AL289">
            <v>13050</v>
          </cell>
          <cell r="AM289">
            <v>0</v>
          </cell>
          <cell r="AN289">
            <v>12975</v>
          </cell>
          <cell r="AO289">
            <v>12975</v>
          </cell>
          <cell r="AP289">
            <v>0</v>
          </cell>
          <cell r="AQ289">
            <v>0</v>
          </cell>
          <cell r="AR289" t="str">
            <v>n/a</v>
          </cell>
          <cell r="AS289" t="str">
            <v>n/a</v>
          </cell>
          <cell r="AT289" t="str">
            <v>n/a</v>
          </cell>
          <cell r="AU289" t="str">
            <v>n/a</v>
          </cell>
          <cell r="AV289" t="str">
            <v>n/a</v>
          </cell>
          <cell r="AW289">
            <v>0</v>
          </cell>
          <cell r="AX289">
            <v>0</v>
          </cell>
        </row>
        <row r="290">
          <cell r="A290">
            <v>23070766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A292" t="str">
            <v>23-1509</v>
          </cell>
          <cell r="B292" t="str">
            <v>OFFICE EQUIPMENT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str">
            <v>VGO</v>
          </cell>
          <cell r="W292" t="str">
            <v>SVP</v>
          </cell>
          <cell r="X292" t="str">
            <v>n/a</v>
          </cell>
          <cell r="Y292">
            <v>45111</v>
          </cell>
          <cell r="Z292" t="str">
            <v>n/a</v>
          </cell>
          <cell r="AA292" t="str">
            <v>n/a</v>
          </cell>
          <cell r="AB292">
            <v>45132</v>
          </cell>
          <cell r="AC292" t="str">
            <v>n/a</v>
          </cell>
          <cell r="AD292" t="str">
            <v>n/a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 t="str">
            <v>GF</v>
          </cell>
          <cell r="AK292">
            <v>69640</v>
          </cell>
          <cell r="AL292">
            <v>69640</v>
          </cell>
          <cell r="AM292">
            <v>0</v>
          </cell>
          <cell r="AN292">
            <v>69634</v>
          </cell>
          <cell r="AO292">
            <v>69634</v>
          </cell>
          <cell r="AP292">
            <v>0</v>
          </cell>
          <cell r="AQ292">
            <v>0</v>
          </cell>
          <cell r="AR292" t="str">
            <v>n/a</v>
          </cell>
          <cell r="AS292" t="str">
            <v>n/a</v>
          </cell>
          <cell r="AT292" t="str">
            <v>n/a</v>
          </cell>
          <cell r="AU292" t="str">
            <v>n/a</v>
          </cell>
          <cell r="AV292" t="str">
            <v>n/a</v>
          </cell>
          <cell r="AW292">
            <v>0</v>
          </cell>
          <cell r="AX292">
            <v>0</v>
          </cell>
        </row>
        <row r="293">
          <cell r="A293">
            <v>23070767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</row>
        <row r="295">
          <cell r="A295" t="str">
            <v>23-2997</v>
          </cell>
          <cell r="B295" t="str">
            <v>COMPUTER SUPPLIES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str">
            <v>PACCO</v>
          </cell>
          <cell r="W295" t="str">
            <v>SVP</v>
          </cell>
          <cell r="X295" t="str">
            <v>n/a</v>
          </cell>
          <cell r="Y295">
            <v>45111</v>
          </cell>
          <cell r="Z295" t="str">
            <v>n/a</v>
          </cell>
          <cell r="AA295" t="str">
            <v>n/a</v>
          </cell>
          <cell r="AB295">
            <v>45132</v>
          </cell>
          <cell r="AC295" t="str">
            <v>n/a</v>
          </cell>
          <cell r="AD295" t="str">
            <v>n/a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 t="str">
            <v>GF</v>
          </cell>
          <cell r="AK295">
            <v>104448</v>
          </cell>
          <cell r="AL295">
            <v>104448</v>
          </cell>
          <cell r="AM295">
            <v>0</v>
          </cell>
          <cell r="AN295">
            <v>100795</v>
          </cell>
          <cell r="AO295">
            <v>100795</v>
          </cell>
          <cell r="AP295">
            <v>0</v>
          </cell>
          <cell r="AQ295">
            <v>0</v>
          </cell>
          <cell r="AR295" t="str">
            <v>n/a</v>
          </cell>
          <cell r="AS295" t="str">
            <v>n/a</v>
          </cell>
          <cell r="AT295" t="str">
            <v>n/a</v>
          </cell>
          <cell r="AU295" t="str">
            <v>n/a</v>
          </cell>
          <cell r="AV295" t="str">
            <v>n/a</v>
          </cell>
          <cell r="AW295">
            <v>0</v>
          </cell>
          <cell r="AX295">
            <v>0</v>
          </cell>
        </row>
        <row r="296">
          <cell r="A296">
            <v>23070768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</row>
        <row r="298">
          <cell r="A298" t="str">
            <v>23-3431</v>
          </cell>
          <cell r="B298" t="str">
            <v>HARDWARE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str">
            <v>PEO</v>
          </cell>
          <cell r="W298" t="str">
            <v>SVP</v>
          </cell>
          <cell r="X298">
            <v>45104</v>
          </cell>
          <cell r="Y298">
            <v>45111</v>
          </cell>
          <cell r="Z298" t="str">
            <v>n/a</v>
          </cell>
          <cell r="AA298" t="str">
            <v>n/a</v>
          </cell>
          <cell r="AB298">
            <v>45132</v>
          </cell>
          <cell r="AC298" t="str">
            <v>n/a</v>
          </cell>
          <cell r="AD298" t="str">
            <v>n/a</v>
          </cell>
          <cell r="AE298">
            <v>45132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 t="str">
            <v>LDRRMF</v>
          </cell>
          <cell r="AK298">
            <v>4212</v>
          </cell>
          <cell r="AL298">
            <v>4212</v>
          </cell>
          <cell r="AM298">
            <v>0</v>
          </cell>
          <cell r="AN298">
            <v>4142</v>
          </cell>
          <cell r="AO298">
            <v>4142</v>
          </cell>
          <cell r="AP298">
            <v>0</v>
          </cell>
          <cell r="AQ298">
            <v>0</v>
          </cell>
          <cell r="AR298" t="str">
            <v>n/a</v>
          </cell>
          <cell r="AS298" t="str">
            <v>n/a</v>
          </cell>
          <cell r="AT298" t="str">
            <v>n/a</v>
          </cell>
          <cell r="AU298" t="str">
            <v>n/a</v>
          </cell>
          <cell r="AV298" t="str">
            <v>n/a</v>
          </cell>
          <cell r="AW298">
            <v>0</v>
          </cell>
          <cell r="AX298">
            <v>0</v>
          </cell>
        </row>
        <row r="299">
          <cell r="A299">
            <v>23070769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</row>
        <row r="301">
          <cell r="A301" t="str">
            <v>23-3332</v>
          </cell>
          <cell r="B301" t="str">
            <v>JANITORIAL SUPPLIES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str">
            <v>PIAO</v>
          </cell>
          <cell r="W301" t="str">
            <v>SVP</v>
          </cell>
          <cell r="X301">
            <v>45104</v>
          </cell>
          <cell r="Y301">
            <v>45111</v>
          </cell>
          <cell r="Z301" t="str">
            <v>n/a</v>
          </cell>
          <cell r="AA301" t="str">
            <v>n/a</v>
          </cell>
          <cell r="AB301">
            <v>45132</v>
          </cell>
          <cell r="AC301" t="str">
            <v>n/a</v>
          </cell>
          <cell r="AD301" t="str">
            <v>n/a</v>
          </cell>
          <cell r="AE301">
            <v>45132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GF</v>
          </cell>
          <cell r="AK301">
            <v>7717</v>
          </cell>
          <cell r="AL301">
            <v>7717</v>
          </cell>
          <cell r="AM301">
            <v>0</v>
          </cell>
          <cell r="AN301">
            <v>7680</v>
          </cell>
          <cell r="AO301">
            <v>7680</v>
          </cell>
          <cell r="AP301">
            <v>0</v>
          </cell>
          <cell r="AQ301">
            <v>0</v>
          </cell>
          <cell r="AR301" t="str">
            <v>n/a</v>
          </cell>
          <cell r="AS301" t="str">
            <v>n/a</v>
          </cell>
          <cell r="AT301" t="str">
            <v>n/a</v>
          </cell>
          <cell r="AU301" t="str">
            <v>n/a</v>
          </cell>
          <cell r="AV301" t="str">
            <v>n/a</v>
          </cell>
          <cell r="AW301">
            <v>0</v>
          </cell>
          <cell r="AX301">
            <v>0</v>
          </cell>
        </row>
        <row r="302">
          <cell r="A302">
            <v>23070770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</row>
        <row r="304">
          <cell r="A304" t="str">
            <v>23-3301</v>
          </cell>
          <cell r="B304" t="str">
            <v>CONSTRUCTION MATERIALS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str">
            <v>PEO</v>
          </cell>
          <cell r="W304" t="str">
            <v>SVP</v>
          </cell>
          <cell r="X304" t="str">
            <v>n/a</v>
          </cell>
          <cell r="Y304">
            <v>45111</v>
          </cell>
          <cell r="Z304" t="str">
            <v>n/a</v>
          </cell>
          <cell r="AA304" t="str">
            <v>n/a</v>
          </cell>
          <cell r="AB304">
            <v>45132</v>
          </cell>
          <cell r="AC304" t="str">
            <v>n/a</v>
          </cell>
          <cell r="AD304" t="str">
            <v>n/a</v>
          </cell>
          <cell r="AE304">
            <v>45132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SEF</v>
          </cell>
          <cell r="AK304">
            <v>21801</v>
          </cell>
          <cell r="AL304">
            <v>21801</v>
          </cell>
          <cell r="AM304">
            <v>0</v>
          </cell>
          <cell r="AN304">
            <v>21701.5</v>
          </cell>
          <cell r="AO304">
            <v>21701.5</v>
          </cell>
          <cell r="AP304">
            <v>0</v>
          </cell>
          <cell r="AQ304">
            <v>0</v>
          </cell>
          <cell r="AR304" t="str">
            <v>n/a</v>
          </cell>
          <cell r="AS304" t="str">
            <v>n/a</v>
          </cell>
          <cell r="AT304" t="str">
            <v>n/a</v>
          </cell>
          <cell r="AU304" t="str">
            <v>n/a</v>
          </cell>
          <cell r="AV304" t="str">
            <v>n/a</v>
          </cell>
          <cell r="AW304">
            <v>0</v>
          </cell>
          <cell r="AX304">
            <v>0</v>
          </cell>
        </row>
        <row r="305">
          <cell r="A305">
            <v>23070771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</row>
        <row r="307">
          <cell r="A307" t="str">
            <v>23-C0572</v>
          </cell>
          <cell r="B307" t="str">
            <v>JANITORIAL SUPPLIES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str">
            <v>PAGRO</v>
          </cell>
          <cell r="W307" t="str">
            <v>SVP</v>
          </cell>
          <cell r="X307" t="str">
            <v>n/a</v>
          </cell>
          <cell r="Y307">
            <v>45111</v>
          </cell>
          <cell r="Z307" t="str">
            <v>n/a</v>
          </cell>
          <cell r="AA307" t="str">
            <v>n/a</v>
          </cell>
          <cell r="AB307">
            <v>45132</v>
          </cell>
          <cell r="AC307" t="str">
            <v>n/a</v>
          </cell>
          <cell r="AD307" t="str">
            <v>n/a</v>
          </cell>
          <cell r="AE307">
            <v>45132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GF</v>
          </cell>
          <cell r="AK307">
            <v>25390</v>
          </cell>
          <cell r="AL307">
            <v>25390</v>
          </cell>
          <cell r="AM307">
            <v>0</v>
          </cell>
          <cell r="AN307">
            <v>25301</v>
          </cell>
          <cell r="AO307">
            <v>25301</v>
          </cell>
          <cell r="AP307">
            <v>0</v>
          </cell>
          <cell r="AQ307">
            <v>0</v>
          </cell>
          <cell r="AR307" t="str">
            <v>n/a</v>
          </cell>
          <cell r="AS307" t="str">
            <v>n/a</v>
          </cell>
          <cell r="AT307" t="str">
            <v>n/a</v>
          </cell>
          <cell r="AU307" t="str">
            <v>n/a</v>
          </cell>
          <cell r="AV307" t="str">
            <v>n/a</v>
          </cell>
          <cell r="AW307">
            <v>0</v>
          </cell>
          <cell r="AX307">
            <v>0</v>
          </cell>
        </row>
        <row r="308">
          <cell r="A308">
            <v>23070772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</row>
        <row r="310">
          <cell r="A310" t="str">
            <v>23-C0577</v>
          </cell>
          <cell r="B310" t="str">
            <v>CONSTRUCTION SUPPLIES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str">
            <v>PAGRO</v>
          </cell>
          <cell r="W310" t="str">
            <v>SVP</v>
          </cell>
          <cell r="X310" t="str">
            <v>n/a</v>
          </cell>
          <cell r="Y310">
            <v>45111</v>
          </cell>
          <cell r="Z310" t="str">
            <v>n/a</v>
          </cell>
          <cell r="AA310" t="str">
            <v>n/a</v>
          </cell>
          <cell r="AB310">
            <v>45132</v>
          </cell>
          <cell r="AC310" t="str">
            <v>n/a</v>
          </cell>
          <cell r="AD310" t="str">
            <v>n/a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 t="str">
            <v>GF</v>
          </cell>
          <cell r="AK310">
            <v>69138</v>
          </cell>
          <cell r="AL310">
            <v>69138</v>
          </cell>
          <cell r="AM310">
            <v>0</v>
          </cell>
          <cell r="AN310">
            <v>68770</v>
          </cell>
          <cell r="AO310">
            <v>68770</v>
          </cell>
          <cell r="AP310">
            <v>0</v>
          </cell>
          <cell r="AQ310">
            <v>0</v>
          </cell>
          <cell r="AR310" t="str">
            <v>n/a</v>
          </cell>
          <cell r="AS310" t="str">
            <v>n/a</v>
          </cell>
          <cell r="AT310" t="str">
            <v>n/a</v>
          </cell>
          <cell r="AU310" t="str">
            <v>n/a</v>
          </cell>
          <cell r="AV310" t="str">
            <v>n/a</v>
          </cell>
          <cell r="AW310">
            <v>0</v>
          </cell>
          <cell r="AX310">
            <v>0</v>
          </cell>
        </row>
        <row r="311">
          <cell r="A311">
            <v>23070773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</row>
        <row r="313">
          <cell r="A313" t="str">
            <v>23-3044</v>
          </cell>
          <cell r="B313" t="str">
            <v>FOOD/CATERING SERVICES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str">
            <v>PGO</v>
          </cell>
          <cell r="W313" t="str">
            <v>SVP</v>
          </cell>
          <cell r="X313" t="str">
            <v>n/a</v>
          </cell>
          <cell r="Y313">
            <v>45099</v>
          </cell>
          <cell r="Z313" t="str">
            <v>n/a</v>
          </cell>
          <cell r="AA313" t="str">
            <v>n/a</v>
          </cell>
          <cell r="AB313">
            <v>45132</v>
          </cell>
          <cell r="AC313" t="str">
            <v>n/a</v>
          </cell>
          <cell r="AD313" t="str">
            <v>n/a</v>
          </cell>
          <cell r="AE313">
            <v>45132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GF</v>
          </cell>
          <cell r="AK313">
            <v>42360</v>
          </cell>
          <cell r="AL313">
            <v>42360</v>
          </cell>
          <cell r="AM313">
            <v>0</v>
          </cell>
          <cell r="AN313">
            <v>40200</v>
          </cell>
          <cell r="AO313">
            <v>40200</v>
          </cell>
          <cell r="AP313">
            <v>0</v>
          </cell>
          <cell r="AQ313">
            <v>0</v>
          </cell>
          <cell r="AR313" t="str">
            <v>n/a</v>
          </cell>
          <cell r="AS313" t="str">
            <v>n/a</v>
          </cell>
          <cell r="AT313" t="str">
            <v>n/a</v>
          </cell>
          <cell r="AU313" t="str">
            <v>n/a</v>
          </cell>
          <cell r="AV313" t="str">
            <v>n/a</v>
          </cell>
          <cell r="AW313">
            <v>0</v>
          </cell>
          <cell r="AX313">
            <v>0</v>
          </cell>
        </row>
        <row r="314">
          <cell r="A314">
            <v>23070774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</row>
        <row r="316">
          <cell r="A316" t="str">
            <v>23-C0418</v>
          </cell>
          <cell r="B316" t="str">
            <v>OIL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str">
            <v>PGO</v>
          </cell>
          <cell r="W316" t="str">
            <v>SVP</v>
          </cell>
          <cell r="X316">
            <v>45032</v>
          </cell>
          <cell r="Y316">
            <v>45111</v>
          </cell>
          <cell r="Z316" t="str">
            <v>n/a</v>
          </cell>
          <cell r="AA316" t="str">
            <v>n/a</v>
          </cell>
          <cell r="AB316">
            <v>45132</v>
          </cell>
          <cell r="AC316" t="str">
            <v>n/a</v>
          </cell>
          <cell r="AD316" t="str">
            <v>n/a</v>
          </cell>
          <cell r="AE316">
            <v>45132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GF</v>
          </cell>
          <cell r="AK316">
            <v>39830</v>
          </cell>
          <cell r="AL316">
            <v>39830</v>
          </cell>
          <cell r="AM316">
            <v>0</v>
          </cell>
          <cell r="AN316">
            <v>39290</v>
          </cell>
          <cell r="AO316">
            <v>39290</v>
          </cell>
          <cell r="AP316">
            <v>0</v>
          </cell>
          <cell r="AQ316">
            <v>0</v>
          </cell>
          <cell r="AR316" t="str">
            <v>n/a</v>
          </cell>
          <cell r="AS316" t="str">
            <v>n/a</v>
          </cell>
          <cell r="AT316" t="str">
            <v>n/a</v>
          </cell>
          <cell r="AU316" t="str">
            <v>n/a</v>
          </cell>
          <cell r="AV316" t="str">
            <v>n/a</v>
          </cell>
          <cell r="AW316">
            <v>0</v>
          </cell>
          <cell r="AX316">
            <v>0</v>
          </cell>
        </row>
        <row r="317">
          <cell r="A317">
            <v>23070775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</row>
        <row r="319">
          <cell r="A319" t="str">
            <v>23-C0512</v>
          </cell>
          <cell r="B319" t="str">
            <v>OFFICE EQUIPMENT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str">
            <v>PHO</v>
          </cell>
          <cell r="W319" t="str">
            <v>SVP</v>
          </cell>
          <cell r="X319" t="str">
            <v>n/a</v>
          </cell>
          <cell r="Y319">
            <v>45111</v>
          </cell>
          <cell r="Z319" t="str">
            <v>n/a</v>
          </cell>
          <cell r="AA319" t="str">
            <v>n/a</v>
          </cell>
          <cell r="AB319">
            <v>45132</v>
          </cell>
          <cell r="AC319" t="str">
            <v>n/a</v>
          </cell>
          <cell r="AD319" t="str">
            <v>n/a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 t="str">
            <v>TF-LOCAL</v>
          </cell>
          <cell r="AK319">
            <v>321370</v>
          </cell>
          <cell r="AL319">
            <v>321370</v>
          </cell>
          <cell r="AM319">
            <v>0</v>
          </cell>
          <cell r="AN319">
            <v>316870</v>
          </cell>
          <cell r="AO319">
            <v>316870</v>
          </cell>
          <cell r="AP319">
            <v>0</v>
          </cell>
          <cell r="AQ319">
            <v>0</v>
          </cell>
          <cell r="AR319" t="str">
            <v>n/a</v>
          </cell>
          <cell r="AS319" t="str">
            <v>n/a</v>
          </cell>
          <cell r="AT319" t="str">
            <v>n/a</v>
          </cell>
          <cell r="AU319" t="str">
            <v>n/a</v>
          </cell>
          <cell r="AV319" t="str">
            <v>n/a</v>
          </cell>
          <cell r="AW319">
            <v>0</v>
          </cell>
          <cell r="AX319">
            <v>0</v>
          </cell>
        </row>
        <row r="320">
          <cell r="A320">
            <v>23070776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</row>
        <row r="322">
          <cell r="A322" t="str">
            <v>23-C0587</v>
          </cell>
          <cell r="B322" t="str">
            <v>COMPUTER SUPPLIES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str">
            <v>PGO</v>
          </cell>
          <cell r="W322" t="str">
            <v>SVP</v>
          </cell>
          <cell r="X322" t="str">
            <v>n/a</v>
          </cell>
          <cell r="Y322">
            <v>45111</v>
          </cell>
          <cell r="Z322" t="str">
            <v>n/a</v>
          </cell>
          <cell r="AA322" t="str">
            <v>n/a</v>
          </cell>
          <cell r="AB322">
            <v>45132</v>
          </cell>
          <cell r="AC322" t="str">
            <v>n/a</v>
          </cell>
          <cell r="AD322" t="str">
            <v>n/a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GF</v>
          </cell>
          <cell r="AK322">
            <v>100396</v>
          </cell>
          <cell r="AL322">
            <v>100396</v>
          </cell>
          <cell r="AM322">
            <v>0</v>
          </cell>
          <cell r="AN322">
            <v>100353</v>
          </cell>
          <cell r="AO322">
            <v>100353</v>
          </cell>
          <cell r="AP322">
            <v>0</v>
          </cell>
          <cell r="AQ322">
            <v>0</v>
          </cell>
          <cell r="AR322" t="str">
            <v>n/a</v>
          </cell>
          <cell r="AS322" t="str">
            <v>n/a</v>
          </cell>
          <cell r="AT322" t="str">
            <v>n/a</v>
          </cell>
          <cell r="AU322" t="str">
            <v>n/a</v>
          </cell>
          <cell r="AV322" t="str">
            <v>n/a</v>
          </cell>
          <cell r="AW322">
            <v>0</v>
          </cell>
          <cell r="AX322">
            <v>0</v>
          </cell>
        </row>
        <row r="323">
          <cell r="A323">
            <v>23070777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</row>
        <row r="325">
          <cell r="A325" t="str">
            <v>23-C0386</v>
          </cell>
          <cell r="B325" t="str">
            <v>CONSTRUCTION SUPPLIES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str">
            <v>PEEMO</v>
          </cell>
          <cell r="W325" t="str">
            <v>SVP</v>
          </cell>
          <cell r="X325">
            <v>45020</v>
          </cell>
          <cell r="Y325">
            <v>45111</v>
          </cell>
          <cell r="Z325" t="str">
            <v>n/a</v>
          </cell>
          <cell r="AA325" t="str">
            <v>n/a</v>
          </cell>
          <cell r="AB325">
            <v>45132</v>
          </cell>
          <cell r="AC325" t="str">
            <v>n/a</v>
          </cell>
          <cell r="AD325" t="str">
            <v>n/a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GF</v>
          </cell>
          <cell r="AK325">
            <v>230510</v>
          </cell>
          <cell r="AL325">
            <v>230510</v>
          </cell>
          <cell r="AM325">
            <v>0</v>
          </cell>
          <cell r="AN325">
            <v>230411</v>
          </cell>
          <cell r="AO325">
            <v>230411</v>
          </cell>
          <cell r="AP325">
            <v>0</v>
          </cell>
          <cell r="AQ325">
            <v>0</v>
          </cell>
          <cell r="AR325" t="str">
            <v>n/a</v>
          </cell>
          <cell r="AS325" t="str">
            <v>n/a</v>
          </cell>
          <cell r="AT325" t="str">
            <v>n/a</v>
          </cell>
          <cell r="AU325" t="str">
            <v>n/a</v>
          </cell>
          <cell r="AV325" t="str">
            <v>n/a</v>
          </cell>
          <cell r="AW325">
            <v>0</v>
          </cell>
          <cell r="AX325">
            <v>0</v>
          </cell>
        </row>
        <row r="326">
          <cell r="A326">
            <v>23070778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</row>
        <row r="328">
          <cell r="A328" t="str">
            <v>23-C0099</v>
          </cell>
          <cell r="B328" t="str">
            <v>PLUMBING SUPPLIES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str">
            <v>PAGRO</v>
          </cell>
          <cell r="W328" t="str">
            <v>SVP</v>
          </cell>
          <cell r="X328" t="str">
            <v>n/a</v>
          </cell>
          <cell r="Y328">
            <v>45111</v>
          </cell>
          <cell r="Z328" t="str">
            <v>n/a</v>
          </cell>
          <cell r="AA328" t="str">
            <v>n/a</v>
          </cell>
          <cell r="AB328">
            <v>45132</v>
          </cell>
          <cell r="AC328" t="str">
            <v>n/a</v>
          </cell>
          <cell r="AD328" t="str">
            <v>n/a</v>
          </cell>
          <cell r="AE328">
            <v>45132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 t="str">
            <v>GF</v>
          </cell>
          <cell r="AK328">
            <v>30850</v>
          </cell>
          <cell r="AL328">
            <v>30850</v>
          </cell>
          <cell r="AM328">
            <v>0</v>
          </cell>
          <cell r="AN328">
            <v>30809</v>
          </cell>
          <cell r="AO328">
            <v>30809</v>
          </cell>
          <cell r="AP328">
            <v>0</v>
          </cell>
          <cell r="AQ328">
            <v>0</v>
          </cell>
          <cell r="AR328" t="str">
            <v>n/a</v>
          </cell>
          <cell r="AS328" t="str">
            <v>n/a</v>
          </cell>
          <cell r="AT328" t="str">
            <v>n/a</v>
          </cell>
          <cell r="AU328" t="str">
            <v>n/a</v>
          </cell>
          <cell r="AV328" t="str">
            <v>n/a</v>
          </cell>
          <cell r="AW328">
            <v>0</v>
          </cell>
          <cell r="AX328">
            <v>0</v>
          </cell>
        </row>
        <row r="329">
          <cell r="A329">
            <v>23070779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</row>
        <row r="331">
          <cell r="A331" t="str">
            <v>23-C0485</v>
          </cell>
          <cell r="B331" t="str">
            <v>COMPUTER SUPPLIES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str">
            <v>PAO</v>
          </cell>
          <cell r="W331" t="str">
            <v>SVP</v>
          </cell>
          <cell r="X331">
            <v>45048</v>
          </cell>
          <cell r="Y331">
            <v>45111</v>
          </cell>
          <cell r="Z331" t="str">
            <v>n/a</v>
          </cell>
          <cell r="AA331" t="str">
            <v>n/a</v>
          </cell>
          <cell r="AB331">
            <v>45132</v>
          </cell>
          <cell r="AC331" t="str">
            <v>n/a</v>
          </cell>
          <cell r="AD331" t="str">
            <v>n/a</v>
          </cell>
          <cell r="AE331">
            <v>45132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GF</v>
          </cell>
          <cell r="AK331">
            <v>47045</v>
          </cell>
          <cell r="AL331">
            <v>47045</v>
          </cell>
          <cell r="AM331">
            <v>0</v>
          </cell>
          <cell r="AN331">
            <v>45044</v>
          </cell>
          <cell r="AO331">
            <v>45044</v>
          </cell>
          <cell r="AP331">
            <v>0</v>
          </cell>
          <cell r="AQ331">
            <v>0</v>
          </cell>
          <cell r="AR331" t="str">
            <v>n/a</v>
          </cell>
          <cell r="AS331" t="str">
            <v>n/a</v>
          </cell>
          <cell r="AT331" t="str">
            <v>n/a</v>
          </cell>
          <cell r="AU331" t="str">
            <v>n/a</v>
          </cell>
          <cell r="AV331" t="str">
            <v>n/a</v>
          </cell>
          <cell r="AW331">
            <v>0</v>
          </cell>
          <cell r="AX331">
            <v>0</v>
          </cell>
        </row>
        <row r="332">
          <cell r="A332">
            <v>23070780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</row>
        <row r="334">
          <cell r="A334" t="str">
            <v>23-C0606</v>
          </cell>
          <cell r="B334" t="str">
            <v>PRINTING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str">
            <v>PDRRMO</v>
          </cell>
          <cell r="W334" t="str">
            <v>SVP</v>
          </cell>
          <cell r="X334" t="str">
            <v>n/a</v>
          </cell>
          <cell r="Y334">
            <v>45111</v>
          </cell>
          <cell r="Z334" t="str">
            <v>n/a</v>
          </cell>
          <cell r="AA334" t="str">
            <v>n/a</v>
          </cell>
          <cell r="AB334">
            <v>45132</v>
          </cell>
          <cell r="AC334" t="str">
            <v>n/a</v>
          </cell>
          <cell r="AD334" t="str">
            <v>n/a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GF</v>
          </cell>
          <cell r="AK334">
            <v>149940</v>
          </cell>
          <cell r="AL334">
            <v>149940</v>
          </cell>
          <cell r="AM334">
            <v>0</v>
          </cell>
          <cell r="AN334">
            <v>139230</v>
          </cell>
          <cell r="AO334">
            <v>139230</v>
          </cell>
          <cell r="AP334">
            <v>0</v>
          </cell>
          <cell r="AQ334">
            <v>0</v>
          </cell>
          <cell r="AR334" t="str">
            <v>n/a</v>
          </cell>
          <cell r="AS334" t="str">
            <v>n/a</v>
          </cell>
          <cell r="AT334" t="str">
            <v>n/a</v>
          </cell>
          <cell r="AU334" t="str">
            <v>n/a</v>
          </cell>
          <cell r="AV334" t="str">
            <v>n/a</v>
          </cell>
          <cell r="AW334">
            <v>0</v>
          </cell>
          <cell r="AX334">
            <v>0</v>
          </cell>
        </row>
        <row r="335">
          <cell r="A335">
            <v>23070781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</row>
        <row r="337">
          <cell r="A337" t="str">
            <v>23-2929</v>
          </cell>
          <cell r="B337" t="str">
            <v>CONSTRUCTION SUPPLIES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str">
            <v>SEF</v>
          </cell>
          <cell r="W337" t="str">
            <v>SVP</v>
          </cell>
          <cell r="X337" t="str">
            <v>n/a</v>
          </cell>
          <cell r="Y337">
            <v>45111</v>
          </cell>
          <cell r="Z337" t="str">
            <v>n/a</v>
          </cell>
          <cell r="AA337" t="str">
            <v>n/a</v>
          </cell>
          <cell r="AB337">
            <v>45132</v>
          </cell>
          <cell r="AC337" t="str">
            <v>n/a</v>
          </cell>
          <cell r="AD337" t="str">
            <v>n/a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SEF</v>
          </cell>
          <cell r="AK337">
            <v>87933.5</v>
          </cell>
          <cell r="AL337">
            <v>87933.5</v>
          </cell>
          <cell r="AM337">
            <v>0</v>
          </cell>
          <cell r="AN337">
            <v>87833.5</v>
          </cell>
          <cell r="AO337">
            <v>87833.5</v>
          </cell>
          <cell r="AP337">
            <v>0</v>
          </cell>
          <cell r="AQ337">
            <v>0</v>
          </cell>
          <cell r="AR337" t="str">
            <v>n/a</v>
          </cell>
          <cell r="AS337" t="str">
            <v>n/a</v>
          </cell>
          <cell r="AT337" t="str">
            <v>n/a</v>
          </cell>
          <cell r="AU337" t="str">
            <v>n/a</v>
          </cell>
          <cell r="AV337" t="str">
            <v>n/a</v>
          </cell>
          <cell r="AW337">
            <v>0</v>
          </cell>
          <cell r="AX337">
            <v>0</v>
          </cell>
        </row>
        <row r="338">
          <cell r="A338">
            <v>230707782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</row>
        <row r="340">
          <cell r="A340" t="str">
            <v>23-2946</v>
          </cell>
          <cell r="B340" t="str">
            <v>CONSTRUCTION SUPPLIES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str">
            <v>SEF</v>
          </cell>
          <cell r="W340" t="str">
            <v>SVP</v>
          </cell>
          <cell r="X340" t="str">
            <v>n/a</v>
          </cell>
          <cell r="Y340">
            <v>45111</v>
          </cell>
          <cell r="Z340" t="str">
            <v>n/a</v>
          </cell>
          <cell r="AA340" t="str">
            <v>n/a</v>
          </cell>
          <cell r="AB340">
            <v>45132</v>
          </cell>
          <cell r="AC340" t="str">
            <v>n/a</v>
          </cell>
          <cell r="AD340" t="str">
            <v>n/a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SEF</v>
          </cell>
          <cell r="AK340">
            <v>87933.5</v>
          </cell>
          <cell r="AL340">
            <v>87933.5</v>
          </cell>
          <cell r="AM340">
            <v>0</v>
          </cell>
          <cell r="AN340">
            <v>87833.5</v>
          </cell>
          <cell r="AO340">
            <v>87833.5</v>
          </cell>
          <cell r="AP340">
            <v>0</v>
          </cell>
          <cell r="AQ340">
            <v>0</v>
          </cell>
          <cell r="AR340" t="str">
            <v>n/a</v>
          </cell>
          <cell r="AS340" t="str">
            <v>n/a</v>
          </cell>
          <cell r="AT340" t="str">
            <v>n/a</v>
          </cell>
          <cell r="AU340" t="str">
            <v>n/a</v>
          </cell>
          <cell r="AV340" t="str">
            <v>n/a</v>
          </cell>
          <cell r="AW340">
            <v>0</v>
          </cell>
          <cell r="AX340">
            <v>0</v>
          </cell>
        </row>
        <row r="341">
          <cell r="A341">
            <v>230707783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</row>
        <row r="343">
          <cell r="A343" t="str">
            <v>23-2928</v>
          </cell>
          <cell r="B343" t="str">
            <v>CONSTRUCTION SUPPLIES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str">
            <v>SEF</v>
          </cell>
          <cell r="W343" t="str">
            <v>SVP</v>
          </cell>
          <cell r="X343" t="str">
            <v>n/a</v>
          </cell>
          <cell r="Y343">
            <v>45111</v>
          </cell>
          <cell r="Z343" t="str">
            <v>n/a</v>
          </cell>
          <cell r="AA343" t="str">
            <v>n/a</v>
          </cell>
          <cell r="AB343">
            <v>45132</v>
          </cell>
          <cell r="AC343" t="str">
            <v>n/a</v>
          </cell>
          <cell r="AD343" t="str">
            <v>n/a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SEF</v>
          </cell>
          <cell r="AK343">
            <v>87933.5</v>
          </cell>
          <cell r="AL343">
            <v>87933.5</v>
          </cell>
          <cell r="AM343">
            <v>0</v>
          </cell>
          <cell r="AN343">
            <v>87833.5</v>
          </cell>
          <cell r="AO343">
            <v>87833.5</v>
          </cell>
          <cell r="AP343">
            <v>0</v>
          </cell>
          <cell r="AQ343">
            <v>0</v>
          </cell>
          <cell r="AR343" t="str">
            <v>n/a</v>
          </cell>
          <cell r="AS343" t="str">
            <v>n/a</v>
          </cell>
          <cell r="AT343" t="str">
            <v>n/a</v>
          </cell>
          <cell r="AU343" t="str">
            <v>n/a</v>
          </cell>
          <cell r="AV343" t="str">
            <v>n/a</v>
          </cell>
          <cell r="AW343">
            <v>0</v>
          </cell>
          <cell r="AX343">
            <v>0</v>
          </cell>
        </row>
        <row r="344">
          <cell r="A344">
            <v>230707784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</row>
        <row r="346">
          <cell r="A346" t="str">
            <v>23-2945</v>
          </cell>
          <cell r="B346" t="str">
            <v>CONSTRUCTION SUPPLIES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str">
            <v>SEF</v>
          </cell>
          <cell r="W346" t="str">
            <v>SVP</v>
          </cell>
          <cell r="X346" t="str">
            <v>n/a</v>
          </cell>
          <cell r="Y346">
            <v>45111</v>
          </cell>
          <cell r="Z346" t="str">
            <v>n/a</v>
          </cell>
          <cell r="AA346" t="str">
            <v>n/a</v>
          </cell>
          <cell r="AB346">
            <v>45132</v>
          </cell>
          <cell r="AC346" t="str">
            <v>n/a</v>
          </cell>
          <cell r="AD346" t="str">
            <v>n/a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 t="str">
            <v>SEF</v>
          </cell>
          <cell r="AK346">
            <v>87933.5</v>
          </cell>
          <cell r="AL346">
            <v>87933.5</v>
          </cell>
          <cell r="AM346">
            <v>0</v>
          </cell>
          <cell r="AN346">
            <v>87833.5</v>
          </cell>
          <cell r="AO346">
            <v>87833.5</v>
          </cell>
          <cell r="AP346">
            <v>0</v>
          </cell>
          <cell r="AQ346">
            <v>0</v>
          </cell>
          <cell r="AR346" t="str">
            <v>n/a</v>
          </cell>
          <cell r="AS346" t="str">
            <v>n/a</v>
          </cell>
          <cell r="AT346" t="str">
            <v>n/a</v>
          </cell>
          <cell r="AU346" t="str">
            <v>n/a</v>
          </cell>
          <cell r="AV346" t="str">
            <v>n/a</v>
          </cell>
          <cell r="AW346">
            <v>0</v>
          </cell>
          <cell r="AX346">
            <v>0</v>
          </cell>
        </row>
        <row r="347">
          <cell r="A347">
            <v>230707785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</row>
        <row r="349">
          <cell r="A349" t="str">
            <v>23-3049</v>
          </cell>
          <cell r="B349" t="str">
            <v>FOOD/CATERING SERVICES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str">
            <v>PGO</v>
          </cell>
          <cell r="W349" t="str">
            <v>SVP</v>
          </cell>
          <cell r="X349" t="str">
            <v>n/a</v>
          </cell>
          <cell r="Y349">
            <v>45097</v>
          </cell>
          <cell r="Z349" t="str">
            <v>n/a</v>
          </cell>
          <cell r="AA349" t="str">
            <v>n/a</v>
          </cell>
          <cell r="AB349">
            <v>45132</v>
          </cell>
          <cell r="AC349" t="str">
            <v>n/a</v>
          </cell>
          <cell r="AD349" t="str">
            <v>n/a</v>
          </cell>
          <cell r="AE349">
            <v>45132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GF</v>
          </cell>
          <cell r="AK349">
            <v>25200</v>
          </cell>
          <cell r="AL349">
            <v>25200</v>
          </cell>
          <cell r="AM349">
            <v>0</v>
          </cell>
          <cell r="AN349">
            <v>25020</v>
          </cell>
          <cell r="AO349">
            <v>25020</v>
          </cell>
          <cell r="AP349">
            <v>0</v>
          </cell>
          <cell r="AQ349">
            <v>0</v>
          </cell>
          <cell r="AR349" t="str">
            <v>n/a</v>
          </cell>
          <cell r="AS349" t="str">
            <v>n/a</v>
          </cell>
          <cell r="AT349" t="str">
            <v>n/a</v>
          </cell>
          <cell r="AU349" t="str">
            <v>n/a</v>
          </cell>
          <cell r="AV349" t="str">
            <v>n/a</v>
          </cell>
          <cell r="AW349">
            <v>0</v>
          </cell>
          <cell r="AX349">
            <v>0</v>
          </cell>
        </row>
        <row r="350">
          <cell r="A350">
            <v>230707786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</row>
        <row r="352">
          <cell r="A352" t="str">
            <v>23-3104</v>
          </cell>
          <cell r="B352" t="str">
            <v>PRINTING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str">
            <v>PHRMDO</v>
          </cell>
          <cell r="W352" t="str">
            <v>SVP</v>
          </cell>
          <cell r="X352" t="str">
            <v>n/a</v>
          </cell>
          <cell r="Y352">
            <v>45099</v>
          </cell>
          <cell r="Z352" t="str">
            <v>n/a</v>
          </cell>
          <cell r="AA352" t="str">
            <v>n/a</v>
          </cell>
          <cell r="AB352">
            <v>45132</v>
          </cell>
          <cell r="AC352" t="str">
            <v>n/a</v>
          </cell>
          <cell r="AD352" t="str">
            <v>n/a</v>
          </cell>
          <cell r="AE352">
            <v>45132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GF</v>
          </cell>
          <cell r="AK352">
            <v>19320</v>
          </cell>
          <cell r="AL352">
            <v>19320</v>
          </cell>
          <cell r="AM352">
            <v>0</v>
          </cell>
          <cell r="AN352">
            <v>18630</v>
          </cell>
          <cell r="AO352">
            <v>18630</v>
          </cell>
          <cell r="AP352">
            <v>0</v>
          </cell>
          <cell r="AQ352">
            <v>0</v>
          </cell>
          <cell r="AR352" t="str">
            <v>n/a</v>
          </cell>
          <cell r="AS352" t="str">
            <v>n/a</v>
          </cell>
          <cell r="AT352" t="str">
            <v>n/a</v>
          </cell>
          <cell r="AU352" t="str">
            <v>n/a</v>
          </cell>
          <cell r="AV352" t="str">
            <v>n/a</v>
          </cell>
          <cell r="AW352">
            <v>0</v>
          </cell>
          <cell r="AX352">
            <v>0</v>
          </cell>
        </row>
        <row r="353">
          <cell r="A353">
            <v>230707787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</row>
        <row r="355">
          <cell r="A355" t="str">
            <v>23-C0578</v>
          </cell>
          <cell r="B355" t="str">
            <v>CONSTRUCTION SUPPLIES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str">
            <v>PAGRO</v>
          </cell>
          <cell r="W355" t="str">
            <v>SVP</v>
          </cell>
          <cell r="X355" t="str">
            <v>n/a</v>
          </cell>
          <cell r="Y355">
            <v>45111</v>
          </cell>
          <cell r="Z355" t="str">
            <v>n/a</v>
          </cell>
          <cell r="AA355" t="str">
            <v>n/a</v>
          </cell>
          <cell r="AB355">
            <v>45132</v>
          </cell>
          <cell r="AC355" t="str">
            <v>n/a</v>
          </cell>
          <cell r="AD355" t="str">
            <v>n/a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GF</v>
          </cell>
          <cell r="AK355">
            <v>281300</v>
          </cell>
          <cell r="AL355">
            <v>281300</v>
          </cell>
          <cell r="AM355">
            <v>0</v>
          </cell>
          <cell r="AN355">
            <v>280569</v>
          </cell>
          <cell r="AO355">
            <v>280569</v>
          </cell>
          <cell r="AP355">
            <v>0</v>
          </cell>
          <cell r="AQ355">
            <v>0</v>
          </cell>
          <cell r="AR355" t="str">
            <v>n/a</v>
          </cell>
          <cell r="AS355" t="str">
            <v>n/a</v>
          </cell>
          <cell r="AT355" t="str">
            <v>n/a</v>
          </cell>
          <cell r="AU355" t="str">
            <v>n/a</v>
          </cell>
          <cell r="AV355" t="str">
            <v>n/a</v>
          </cell>
          <cell r="AW355">
            <v>0</v>
          </cell>
          <cell r="AX355">
            <v>0</v>
          </cell>
        </row>
        <row r="356">
          <cell r="A356">
            <v>230707788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</row>
        <row r="358">
          <cell r="A358" t="str">
            <v>23-3441</v>
          </cell>
          <cell r="B358" t="str">
            <v>PRINITNG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str">
            <v>PEO</v>
          </cell>
          <cell r="W358" t="str">
            <v>SVP</v>
          </cell>
          <cell r="X358">
            <v>45104</v>
          </cell>
          <cell r="Y358">
            <v>45124</v>
          </cell>
          <cell r="Z358" t="str">
            <v>n/a</v>
          </cell>
          <cell r="AA358" t="str">
            <v>n/a</v>
          </cell>
          <cell r="AB358">
            <v>45132</v>
          </cell>
          <cell r="AC358" t="str">
            <v>n/a</v>
          </cell>
          <cell r="AD358" t="str">
            <v>n/a</v>
          </cell>
          <cell r="AE358">
            <v>45132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LDRRMF</v>
          </cell>
          <cell r="AK358">
            <v>1792</v>
          </cell>
          <cell r="AL358">
            <v>1792</v>
          </cell>
          <cell r="AM358">
            <v>0</v>
          </cell>
          <cell r="AN358">
            <v>1664</v>
          </cell>
          <cell r="AO358">
            <v>1664</v>
          </cell>
          <cell r="AP358">
            <v>0</v>
          </cell>
          <cell r="AQ358">
            <v>0</v>
          </cell>
          <cell r="AR358" t="str">
            <v>n/a</v>
          </cell>
          <cell r="AS358" t="str">
            <v>n/a</v>
          </cell>
          <cell r="AT358" t="str">
            <v>n/a</v>
          </cell>
          <cell r="AU358" t="str">
            <v>n/a</v>
          </cell>
          <cell r="AV358" t="str">
            <v>n/a</v>
          </cell>
          <cell r="AW358">
            <v>0</v>
          </cell>
          <cell r="AX358">
            <v>0</v>
          </cell>
        </row>
        <row r="359">
          <cell r="A359">
            <v>23070789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</row>
        <row r="361">
          <cell r="A361" t="str">
            <v>23-3213</v>
          </cell>
          <cell r="B361" t="str">
            <v>OFFICE SUPPLIES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str">
            <v>PHO</v>
          </cell>
          <cell r="W361" t="str">
            <v>SVP</v>
          </cell>
          <cell r="X361" t="str">
            <v>n/a</v>
          </cell>
          <cell r="Y361">
            <v>45124</v>
          </cell>
          <cell r="Z361" t="str">
            <v>n/a</v>
          </cell>
          <cell r="AA361" t="str">
            <v>n/a</v>
          </cell>
          <cell r="AB361">
            <v>45132</v>
          </cell>
          <cell r="AC361" t="str">
            <v>n/a</v>
          </cell>
          <cell r="AD361" t="str">
            <v>n/a</v>
          </cell>
          <cell r="AE361">
            <v>45132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 t="str">
            <v>GF</v>
          </cell>
          <cell r="AK361">
            <v>5600</v>
          </cell>
          <cell r="AL361">
            <v>5600</v>
          </cell>
          <cell r="AM361">
            <v>0</v>
          </cell>
          <cell r="AN361">
            <v>5560</v>
          </cell>
          <cell r="AO361">
            <v>5560</v>
          </cell>
          <cell r="AP361">
            <v>0</v>
          </cell>
          <cell r="AQ361">
            <v>0</v>
          </cell>
          <cell r="AR361" t="str">
            <v>n/a</v>
          </cell>
          <cell r="AS361" t="str">
            <v>n/a</v>
          </cell>
          <cell r="AT361" t="str">
            <v>n/a</v>
          </cell>
          <cell r="AU361" t="str">
            <v>n/a</v>
          </cell>
          <cell r="AV361" t="str">
            <v>n/a</v>
          </cell>
          <cell r="AW361">
            <v>0</v>
          </cell>
          <cell r="AX361">
            <v>0</v>
          </cell>
        </row>
        <row r="362">
          <cell r="A362">
            <v>23070790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</row>
        <row r="364">
          <cell r="A364" t="str">
            <v>23-3506</v>
          </cell>
          <cell r="B364" t="str">
            <v>PRINTING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str">
            <v>PGSO</v>
          </cell>
          <cell r="W364" t="str">
            <v>SVP</v>
          </cell>
          <cell r="X364" t="str">
            <v>n/a</v>
          </cell>
          <cell r="Y364">
            <v>45124</v>
          </cell>
          <cell r="Z364" t="str">
            <v>n/a</v>
          </cell>
          <cell r="AA364" t="str">
            <v>n/a</v>
          </cell>
          <cell r="AB364">
            <v>45132</v>
          </cell>
          <cell r="AC364" t="str">
            <v>n/a</v>
          </cell>
          <cell r="AD364" t="str">
            <v>n/a</v>
          </cell>
          <cell r="AE364">
            <v>45132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GF</v>
          </cell>
          <cell r="AK364">
            <v>2800</v>
          </cell>
          <cell r="AL364">
            <v>2800</v>
          </cell>
          <cell r="AM364">
            <v>0</v>
          </cell>
          <cell r="AN364">
            <v>2600</v>
          </cell>
          <cell r="AO364">
            <v>2600</v>
          </cell>
          <cell r="AP364">
            <v>0</v>
          </cell>
          <cell r="AQ364">
            <v>0</v>
          </cell>
          <cell r="AR364" t="str">
            <v>n/a</v>
          </cell>
          <cell r="AS364" t="str">
            <v>n/a</v>
          </cell>
          <cell r="AT364" t="str">
            <v>n/a</v>
          </cell>
          <cell r="AU364" t="str">
            <v>n/a</v>
          </cell>
          <cell r="AV364" t="str">
            <v>n/a</v>
          </cell>
          <cell r="AW364">
            <v>0</v>
          </cell>
          <cell r="AX364">
            <v>0</v>
          </cell>
        </row>
        <row r="365">
          <cell r="A365">
            <v>23070791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</row>
        <row r="367">
          <cell r="A367" t="str">
            <v>23-2245</v>
          </cell>
          <cell r="B367" t="str">
            <v>LABORATORY SUPPLIES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str">
            <v>PHO</v>
          </cell>
          <cell r="W367" t="str">
            <v>SVP</v>
          </cell>
          <cell r="X367" t="str">
            <v>n/a</v>
          </cell>
          <cell r="Y367">
            <v>45096</v>
          </cell>
          <cell r="Z367" t="str">
            <v>n/a</v>
          </cell>
          <cell r="AA367" t="str">
            <v>n/a</v>
          </cell>
          <cell r="AB367">
            <v>45132</v>
          </cell>
          <cell r="AC367" t="str">
            <v>n/a</v>
          </cell>
          <cell r="AD367" t="str">
            <v>n/a</v>
          </cell>
          <cell r="AE367">
            <v>45132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 t="str">
            <v>GF</v>
          </cell>
          <cell r="AK367">
            <v>217500</v>
          </cell>
          <cell r="AL367">
            <v>217500</v>
          </cell>
          <cell r="AM367">
            <v>0</v>
          </cell>
          <cell r="AN367">
            <v>217500</v>
          </cell>
          <cell r="AO367">
            <v>217500</v>
          </cell>
          <cell r="AP367">
            <v>0</v>
          </cell>
          <cell r="AQ367">
            <v>0</v>
          </cell>
          <cell r="AR367" t="str">
            <v>n/a</v>
          </cell>
          <cell r="AS367" t="str">
            <v>n/a</v>
          </cell>
          <cell r="AT367" t="str">
            <v>n/a</v>
          </cell>
          <cell r="AU367" t="str">
            <v>n/a</v>
          </cell>
          <cell r="AV367" t="str">
            <v>n/a</v>
          </cell>
          <cell r="AW367">
            <v>0</v>
          </cell>
          <cell r="AX367">
            <v>0</v>
          </cell>
        </row>
        <row r="368">
          <cell r="A368">
            <v>23070792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</row>
        <row r="370">
          <cell r="A370" t="str">
            <v>23-2250</v>
          </cell>
          <cell r="B370" t="str">
            <v>JOB ORDER (LABOR ONLY)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str">
            <v>PHO</v>
          </cell>
          <cell r="W370" t="str">
            <v>SVP</v>
          </cell>
          <cell r="X370">
            <v>45034</v>
          </cell>
          <cell r="Y370">
            <v>45111</v>
          </cell>
          <cell r="Z370" t="str">
            <v>n/a</v>
          </cell>
          <cell r="AA370" t="str">
            <v>n/a</v>
          </cell>
          <cell r="AB370">
            <v>45132</v>
          </cell>
          <cell r="AC370" t="str">
            <v>n/a</v>
          </cell>
          <cell r="AD370" t="str">
            <v>n/a</v>
          </cell>
          <cell r="AE370">
            <v>45132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 t="str">
            <v>GF</v>
          </cell>
          <cell r="AK370">
            <v>9000</v>
          </cell>
          <cell r="AL370">
            <v>9000</v>
          </cell>
          <cell r="AM370">
            <v>0</v>
          </cell>
          <cell r="AN370">
            <v>9000</v>
          </cell>
          <cell r="AO370">
            <v>9000</v>
          </cell>
          <cell r="AP370">
            <v>0</v>
          </cell>
          <cell r="AQ370">
            <v>0</v>
          </cell>
          <cell r="AR370" t="str">
            <v>n/a</v>
          </cell>
          <cell r="AS370" t="str">
            <v>n/a</v>
          </cell>
          <cell r="AT370" t="str">
            <v>n/a</v>
          </cell>
          <cell r="AU370" t="str">
            <v>n/a</v>
          </cell>
          <cell r="AV370" t="str">
            <v>n/a</v>
          </cell>
          <cell r="AW370">
            <v>0</v>
          </cell>
          <cell r="AX370">
            <v>0</v>
          </cell>
        </row>
        <row r="371">
          <cell r="A371">
            <v>23070793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</row>
        <row r="373">
          <cell r="A373" t="str">
            <v>23-3411</v>
          </cell>
          <cell r="B373" t="str">
            <v>JOB ORDER (LABOR ONLY)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str">
            <v>PHO</v>
          </cell>
          <cell r="W373" t="str">
            <v>SVP</v>
          </cell>
          <cell r="X373">
            <v>45099</v>
          </cell>
          <cell r="Y373">
            <v>45111</v>
          </cell>
          <cell r="Z373" t="str">
            <v>n/a</v>
          </cell>
          <cell r="AA373" t="str">
            <v>n/a</v>
          </cell>
          <cell r="AB373">
            <v>45132</v>
          </cell>
          <cell r="AC373" t="str">
            <v>n/a</v>
          </cell>
          <cell r="AD373" t="str">
            <v>n/a</v>
          </cell>
          <cell r="AE373">
            <v>45132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 t="str">
            <v>GF</v>
          </cell>
          <cell r="AK373">
            <v>9000</v>
          </cell>
          <cell r="AL373">
            <v>9000</v>
          </cell>
          <cell r="AM373">
            <v>0</v>
          </cell>
          <cell r="AN373">
            <v>9000</v>
          </cell>
          <cell r="AO373">
            <v>9000</v>
          </cell>
          <cell r="AP373">
            <v>0</v>
          </cell>
          <cell r="AQ373">
            <v>0</v>
          </cell>
          <cell r="AR373" t="str">
            <v>n/a</v>
          </cell>
          <cell r="AS373" t="str">
            <v>n/a</v>
          </cell>
          <cell r="AT373" t="str">
            <v>n/a</v>
          </cell>
          <cell r="AU373" t="str">
            <v>n/a</v>
          </cell>
          <cell r="AV373" t="str">
            <v>n/a</v>
          </cell>
          <cell r="AW373">
            <v>0</v>
          </cell>
          <cell r="AX373">
            <v>0</v>
          </cell>
        </row>
        <row r="374">
          <cell r="A374">
            <v>23070794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</row>
        <row r="376">
          <cell r="A376" t="str">
            <v>23-2944</v>
          </cell>
          <cell r="B376" t="str">
            <v>PRINTING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str">
            <v>PGO</v>
          </cell>
          <cell r="W376" t="str">
            <v>SVP</v>
          </cell>
          <cell r="X376" t="str">
            <v>n/a</v>
          </cell>
          <cell r="Y376">
            <v>45124</v>
          </cell>
          <cell r="Z376" t="str">
            <v>n/a</v>
          </cell>
          <cell r="AA376" t="str">
            <v>n/a</v>
          </cell>
          <cell r="AB376">
            <v>45132</v>
          </cell>
          <cell r="AC376" t="str">
            <v>n/a</v>
          </cell>
          <cell r="AD376" t="str">
            <v>n/a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GF</v>
          </cell>
          <cell r="AK376">
            <v>56000</v>
          </cell>
          <cell r="AL376">
            <v>56000</v>
          </cell>
          <cell r="AM376">
            <v>0</v>
          </cell>
          <cell r="AN376">
            <v>52000</v>
          </cell>
          <cell r="AO376">
            <v>52000</v>
          </cell>
          <cell r="AP376">
            <v>0</v>
          </cell>
          <cell r="AQ376">
            <v>0</v>
          </cell>
          <cell r="AR376" t="str">
            <v>n/a</v>
          </cell>
          <cell r="AS376" t="str">
            <v>n/a</v>
          </cell>
          <cell r="AT376" t="str">
            <v>n/a</v>
          </cell>
          <cell r="AU376" t="str">
            <v>n/a</v>
          </cell>
          <cell r="AV376" t="str">
            <v>n/a</v>
          </cell>
          <cell r="AW376">
            <v>0</v>
          </cell>
          <cell r="AX376">
            <v>0</v>
          </cell>
        </row>
        <row r="377">
          <cell r="A377">
            <v>23070795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</row>
        <row r="379">
          <cell r="A379" t="str">
            <v>23-3512</v>
          </cell>
          <cell r="B379" t="str">
            <v>PRINTED FORMS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str">
            <v>PTO</v>
          </cell>
          <cell r="W379" t="str">
            <v>SVP</v>
          </cell>
          <cell r="X379" t="str">
            <v>n/a</v>
          </cell>
          <cell r="Y379">
            <v>45124</v>
          </cell>
          <cell r="Z379" t="str">
            <v>n/a</v>
          </cell>
          <cell r="AA379" t="str">
            <v>n/a</v>
          </cell>
          <cell r="AB379">
            <v>45132</v>
          </cell>
          <cell r="AC379" t="str">
            <v>n/a</v>
          </cell>
          <cell r="AD379" t="str">
            <v>n/a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GF</v>
          </cell>
          <cell r="AK379">
            <v>89600</v>
          </cell>
          <cell r="AL379">
            <v>89600</v>
          </cell>
          <cell r="AM379">
            <v>0</v>
          </cell>
          <cell r="AN379">
            <v>86400</v>
          </cell>
          <cell r="AO379">
            <v>86400</v>
          </cell>
          <cell r="AP379">
            <v>0</v>
          </cell>
          <cell r="AQ379">
            <v>0</v>
          </cell>
          <cell r="AR379" t="str">
            <v>n/a</v>
          </cell>
          <cell r="AS379" t="str">
            <v>n/a</v>
          </cell>
          <cell r="AT379" t="str">
            <v>n/a</v>
          </cell>
          <cell r="AU379" t="str">
            <v>n/a</v>
          </cell>
          <cell r="AV379" t="str">
            <v>n/a</v>
          </cell>
          <cell r="AW379">
            <v>0</v>
          </cell>
          <cell r="AX379">
            <v>0</v>
          </cell>
        </row>
        <row r="380">
          <cell r="A380">
            <v>23070796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</row>
        <row r="382">
          <cell r="A382" t="str">
            <v>23-3719</v>
          </cell>
          <cell r="B382" t="str">
            <v>JANITORIAL SUPPLIES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str">
            <v>PGO</v>
          </cell>
          <cell r="W382" t="str">
            <v>SVP</v>
          </cell>
          <cell r="X382" t="str">
            <v>n/a</v>
          </cell>
          <cell r="Y382">
            <v>45124</v>
          </cell>
          <cell r="Z382" t="str">
            <v>n/a</v>
          </cell>
          <cell r="AA382" t="str">
            <v>n/a</v>
          </cell>
          <cell r="AB382">
            <v>45132</v>
          </cell>
          <cell r="AC382" t="str">
            <v>n/a</v>
          </cell>
          <cell r="AD382" t="str">
            <v>n/a</v>
          </cell>
          <cell r="AE382">
            <v>45132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 t="str">
            <v>GF</v>
          </cell>
          <cell r="AK382">
            <v>15240</v>
          </cell>
          <cell r="AL382">
            <v>15240</v>
          </cell>
          <cell r="AM382">
            <v>0</v>
          </cell>
          <cell r="AN382">
            <v>14829</v>
          </cell>
          <cell r="AO382">
            <v>14829</v>
          </cell>
          <cell r="AP382">
            <v>0</v>
          </cell>
          <cell r="AQ382">
            <v>0</v>
          </cell>
          <cell r="AR382" t="str">
            <v>n/a</v>
          </cell>
          <cell r="AS382" t="str">
            <v>n/a</v>
          </cell>
          <cell r="AT382" t="str">
            <v>n/a</v>
          </cell>
          <cell r="AU382" t="str">
            <v>n/a</v>
          </cell>
          <cell r="AV382" t="str">
            <v>n/a</v>
          </cell>
          <cell r="AW382">
            <v>0</v>
          </cell>
          <cell r="AX382">
            <v>0</v>
          </cell>
        </row>
        <row r="383">
          <cell r="A383">
            <v>23070797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</row>
        <row r="385">
          <cell r="A385" t="str">
            <v>23-3655</v>
          </cell>
          <cell r="B385" t="str">
            <v>FOOD SUPPLIES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str">
            <v>PGO</v>
          </cell>
          <cell r="W385" t="str">
            <v>SVP</v>
          </cell>
          <cell r="X385" t="str">
            <v>n/a</v>
          </cell>
          <cell r="Y385">
            <v>45124</v>
          </cell>
          <cell r="Z385" t="str">
            <v>n/a</v>
          </cell>
          <cell r="AA385" t="str">
            <v>n/a</v>
          </cell>
          <cell r="AB385">
            <v>45132</v>
          </cell>
          <cell r="AC385" t="str">
            <v>n/a</v>
          </cell>
          <cell r="AD385" t="str">
            <v>n/a</v>
          </cell>
          <cell r="AE385">
            <v>45132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GF</v>
          </cell>
          <cell r="AK385">
            <v>9258</v>
          </cell>
          <cell r="AL385">
            <v>9258</v>
          </cell>
          <cell r="AM385">
            <v>0</v>
          </cell>
          <cell r="AN385">
            <v>9251</v>
          </cell>
          <cell r="AO385">
            <v>9251</v>
          </cell>
          <cell r="AP385">
            <v>0</v>
          </cell>
          <cell r="AQ385">
            <v>0</v>
          </cell>
          <cell r="AR385" t="str">
            <v>n/a</v>
          </cell>
          <cell r="AS385" t="str">
            <v>n/a</v>
          </cell>
          <cell r="AT385" t="str">
            <v>n/a</v>
          </cell>
          <cell r="AU385" t="str">
            <v>n/a</v>
          </cell>
          <cell r="AV385" t="str">
            <v>n/a</v>
          </cell>
          <cell r="AW385">
            <v>0</v>
          </cell>
          <cell r="AX385">
            <v>0</v>
          </cell>
        </row>
        <row r="386">
          <cell r="A386">
            <v>23070798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</row>
        <row r="388">
          <cell r="A388" t="str">
            <v>23-3212</v>
          </cell>
          <cell r="B388" t="str">
            <v>AGRICULTURAL SUPPLIES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str">
            <v>PHO</v>
          </cell>
          <cell r="W388" t="str">
            <v>SVP</v>
          </cell>
          <cell r="X388" t="str">
            <v>n/a</v>
          </cell>
          <cell r="Y388">
            <v>45124</v>
          </cell>
          <cell r="Z388" t="str">
            <v>n/a</v>
          </cell>
          <cell r="AA388" t="str">
            <v>n/a</v>
          </cell>
          <cell r="AB388">
            <v>45132</v>
          </cell>
          <cell r="AC388" t="str">
            <v>n/a</v>
          </cell>
          <cell r="AD388" t="str">
            <v>n/a</v>
          </cell>
          <cell r="AE388">
            <v>45132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 t="str">
            <v>GF</v>
          </cell>
          <cell r="AK388">
            <v>6000</v>
          </cell>
          <cell r="AL388">
            <v>6000</v>
          </cell>
          <cell r="AM388">
            <v>0</v>
          </cell>
          <cell r="AN388">
            <v>5994</v>
          </cell>
          <cell r="AO388">
            <v>5994</v>
          </cell>
          <cell r="AP388">
            <v>0</v>
          </cell>
          <cell r="AQ388">
            <v>0</v>
          </cell>
          <cell r="AR388" t="str">
            <v>n/a</v>
          </cell>
          <cell r="AS388" t="str">
            <v>n/a</v>
          </cell>
          <cell r="AT388" t="str">
            <v>n/a</v>
          </cell>
          <cell r="AU388" t="str">
            <v>n/a</v>
          </cell>
          <cell r="AV388" t="str">
            <v>n/a</v>
          </cell>
          <cell r="AW388">
            <v>0</v>
          </cell>
          <cell r="AX388">
            <v>0</v>
          </cell>
        </row>
        <row r="389">
          <cell r="A389">
            <v>230707999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</row>
        <row r="391">
          <cell r="A391" t="str">
            <v>23-C0618</v>
          </cell>
          <cell r="B391" t="str">
            <v>JANITORIAL SUPPLIES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str">
            <v>PHO</v>
          </cell>
          <cell r="W391" t="str">
            <v>SVP</v>
          </cell>
          <cell r="X391" t="str">
            <v>n/a</v>
          </cell>
          <cell r="Y391">
            <v>45124</v>
          </cell>
          <cell r="Z391" t="str">
            <v>n/a</v>
          </cell>
          <cell r="AA391" t="str">
            <v>n/a</v>
          </cell>
          <cell r="AB391">
            <v>45132</v>
          </cell>
          <cell r="AC391" t="str">
            <v>n/a</v>
          </cell>
          <cell r="AD391" t="str">
            <v>n/a</v>
          </cell>
          <cell r="AE391">
            <v>45132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 t="str">
            <v>GF</v>
          </cell>
          <cell r="AK391">
            <v>4625</v>
          </cell>
          <cell r="AL391">
            <v>4625</v>
          </cell>
          <cell r="AM391">
            <v>0</v>
          </cell>
          <cell r="AN391">
            <v>4625</v>
          </cell>
          <cell r="AO391">
            <v>4625</v>
          </cell>
          <cell r="AP391">
            <v>0</v>
          </cell>
          <cell r="AQ391">
            <v>0</v>
          </cell>
          <cell r="AR391" t="str">
            <v>n/a</v>
          </cell>
          <cell r="AS391" t="str">
            <v>n/a</v>
          </cell>
          <cell r="AT391" t="str">
            <v>n/a</v>
          </cell>
          <cell r="AU391" t="str">
            <v>n/a</v>
          </cell>
          <cell r="AV391" t="str">
            <v>n/a</v>
          </cell>
          <cell r="AW391">
            <v>0</v>
          </cell>
          <cell r="AX391">
            <v>0</v>
          </cell>
        </row>
        <row r="392">
          <cell r="A392">
            <v>230707800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</row>
        <row r="394">
          <cell r="A394" t="str">
            <v>23-3214</v>
          </cell>
          <cell r="B394" t="str">
            <v>FURNITURE AND FIXTURES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str">
            <v>PHO</v>
          </cell>
          <cell r="W394" t="str">
            <v>SVP</v>
          </cell>
          <cell r="X394" t="str">
            <v>n/a</v>
          </cell>
          <cell r="Y394">
            <v>45124</v>
          </cell>
          <cell r="Z394" t="str">
            <v>n/a</v>
          </cell>
          <cell r="AA394" t="str">
            <v>n/a</v>
          </cell>
          <cell r="AB394">
            <v>45132</v>
          </cell>
          <cell r="AC394" t="str">
            <v>n/a</v>
          </cell>
          <cell r="AD394" t="str">
            <v>n/a</v>
          </cell>
          <cell r="AE394">
            <v>45132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GF</v>
          </cell>
          <cell r="AK394">
            <v>18000</v>
          </cell>
          <cell r="AL394">
            <v>18000</v>
          </cell>
          <cell r="AM394">
            <v>0</v>
          </cell>
          <cell r="AN394">
            <v>17800</v>
          </cell>
          <cell r="AO394">
            <v>17800</v>
          </cell>
          <cell r="AP394">
            <v>0</v>
          </cell>
          <cell r="AQ394">
            <v>0</v>
          </cell>
          <cell r="AR394" t="str">
            <v>n/a</v>
          </cell>
          <cell r="AS394" t="str">
            <v>n/a</v>
          </cell>
          <cell r="AT394" t="str">
            <v>n/a</v>
          </cell>
          <cell r="AU394" t="str">
            <v>n/a</v>
          </cell>
          <cell r="AV394" t="str">
            <v>n/a</v>
          </cell>
          <cell r="AW394">
            <v>0</v>
          </cell>
          <cell r="AX394">
            <v>0</v>
          </cell>
        </row>
        <row r="395">
          <cell r="A395">
            <v>230707801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</row>
        <row r="397">
          <cell r="A397" t="str">
            <v>23-C0595</v>
          </cell>
          <cell r="B397" t="str">
            <v>JANITORIAL SUPPLIES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str">
            <v>SPO</v>
          </cell>
          <cell r="W397" t="str">
            <v>SVP</v>
          </cell>
          <cell r="X397" t="str">
            <v>n/a</v>
          </cell>
          <cell r="Y397">
            <v>45124</v>
          </cell>
          <cell r="Z397" t="str">
            <v>n/a</v>
          </cell>
          <cell r="AA397" t="str">
            <v>n/a</v>
          </cell>
          <cell r="AB397">
            <v>45132</v>
          </cell>
          <cell r="AC397" t="str">
            <v>n/a</v>
          </cell>
          <cell r="AD397" t="str">
            <v>n/a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GF</v>
          </cell>
          <cell r="AK397">
            <v>98950</v>
          </cell>
          <cell r="AL397">
            <v>98950</v>
          </cell>
          <cell r="AM397">
            <v>0</v>
          </cell>
          <cell r="AN397">
            <v>98341</v>
          </cell>
          <cell r="AO397">
            <v>98341</v>
          </cell>
          <cell r="AP397">
            <v>0</v>
          </cell>
          <cell r="AQ397">
            <v>0</v>
          </cell>
          <cell r="AR397" t="str">
            <v>n/a</v>
          </cell>
          <cell r="AS397" t="str">
            <v>n/a</v>
          </cell>
          <cell r="AT397" t="str">
            <v>n/a</v>
          </cell>
          <cell r="AU397" t="str">
            <v>n/a</v>
          </cell>
          <cell r="AV397" t="str">
            <v>n/a</v>
          </cell>
          <cell r="AW397">
            <v>0</v>
          </cell>
          <cell r="AX397">
            <v>0</v>
          </cell>
        </row>
        <row r="398">
          <cell r="A398">
            <v>230707802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</row>
        <row r="400">
          <cell r="A400" t="str">
            <v>23-C0628</v>
          </cell>
          <cell r="B400" t="str">
            <v>ELECTRICAL SUPPLIES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str">
            <v>PGSO</v>
          </cell>
          <cell r="W400" t="str">
            <v>SVP</v>
          </cell>
          <cell r="X400" t="str">
            <v>n/a</v>
          </cell>
          <cell r="Y400">
            <v>45124</v>
          </cell>
          <cell r="Z400" t="str">
            <v>n/a</v>
          </cell>
          <cell r="AA400" t="str">
            <v>n/a</v>
          </cell>
          <cell r="AB400">
            <v>45132</v>
          </cell>
          <cell r="AC400" t="str">
            <v>n/a</v>
          </cell>
          <cell r="AD400" t="str">
            <v>n/a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 t="str">
            <v>GF</v>
          </cell>
          <cell r="AK400">
            <v>225744</v>
          </cell>
          <cell r="AL400">
            <v>225744</v>
          </cell>
          <cell r="AM400">
            <v>0</v>
          </cell>
          <cell r="AN400">
            <v>225039</v>
          </cell>
          <cell r="AO400">
            <v>225039</v>
          </cell>
          <cell r="AP400">
            <v>0</v>
          </cell>
          <cell r="AQ400">
            <v>0</v>
          </cell>
          <cell r="AR400" t="str">
            <v>n/a</v>
          </cell>
          <cell r="AS400" t="str">
            <v>n/a</v>
          </cell>
          <cell r="AT400" t="str">
            <v>n/a</v>
          </cell>
          <cell r="AU400" t="str">
            <v>n/a</v>
          </cell>
          <cell r="AV400" t="str">
            <v>n/a</v>
          </cell>
          <cell r="AW400">
            <v>0</v>
          </cell>
          <cell r="AX400">
            <v>0</v>
          </cell>
        </row>
        <row r="401">
          <cell r="A401">
            <v>230707803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</row>
        <row r="403">
          <cell r="A403" t="str">
            <v>23-3175</v>
          </cell>
          <cell r="B403" t="str">
            <v>ELECTRICAL SUPPLIES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str">
            <v>PENRO</v>
          </cell>
          <cell r="W403" t="str">
            <v>SVP</v>
          </cell>
          <cell r="X403" t="str">
            <v>n/a</v>
          </cell>
          <cell r="Y403">
            <v>45124</v>
          </cell>
          <cell r="Z403" t="str">
            <v>n/a</v>
          </cell>
          <cell r="AA403" t="str">
            <v>n/a</v>
          </cell>
          <cell r="AB403">
            <v>45132</v>
          </cell>
          <cell r="AC403" t="str">
            <v>n/a</v>
          </cell>
          <cell r="AD403" t="str">
            <v>n/a</v>
          </cell>
          <cell r="AE403">
            <v>45132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GF</v>
          </cell>
          <cell r="AK403">
            <v>15760</v>
          </cell>
          <cell r="AL403">
            <v>15760</v>
          </cell>
          <cell r="AM403">
            <v>0</v>
          </cell>
          <cell r="AN403">
            <v>15680</v>
          </cell>
          <cell r="AO403">
            <v>15680</v>
          </cell>
          <cell r="AP403">
            <v>0</v>
          </cell>
          <cell r="AQ403">
            <v>0</v>
          </cell>
          <cell r="AR403" t="str">
            <v>n/a</v>
          </cell>
          <cell r="AS403" t="str">
            <v>n/a</v>
          </cell>
          <cell r="AT403" t="str">
            <v>n/a</v>
          </cell>
          <cell r="AU403" t="str">
            <v>n/a</v>
          </cell>
          <cell r="AV403" t="str">
            <v>n/a</v>
          </cell>
          <cell r="AW403">
            <v>0</v>
          </cell>
          <cell r="AX403">
            <v>0</v>
          </cell>
        </row>
        <row r="404">
          <cell r="A404">
            <v>230707804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</row>
        <row r="406">
          <cell r="A406" t="str">
            <v>23-C0614</v>
          </cell>
          <cell r="B406" t="str">
            <v>JANITORIAL SUPPLIES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str">
            <v>PENRO</v>
          </cell>
          <cell r="W406" t="str">
            <v>SVP</v>
          </cell>
          <cell r="X406" t="str">
            <v>n/a</v>
          </cell>
          <cell r="Y406">
            <v>45124</v>
          </cell>
          <cell r="Z406" t="str">
            <v>n/a</v>
          </cell>
          <cell r="AA406" t="str">
            <v>n/a</v>
          </cell>
          <cell r="AB406">
            <v>45132</v>
          </cell>
          <cell r="AC406" t="str">
            <v>n/a</v>
          </cell>
          <cell r="AD406" t="str">
            <v>n/a</v>
          </cell>
          <cell r="AE406">
            <v>45132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GF</v>
          </cell>
          <cell r="AK406">
            <v>23626</v>
          </cell>
          <cell r="AL406">
            <v>23626</v>
          </cell>
          <cell r="AM406">
            <v>0</v>
          </cell>
          <cell r="AN406">
            <v>23061</v>
          </cell>
          <cell r="AO406">
            <v>23061</v>
          </cell>
          <cell r="AP406">
            <v>0</v>
          </cell>
          <cell r="AQ406">
            <v>0</v>
          </cell>
          <cell r="AR406" t="str">
            <v>n/a</v>
          </cell>
          <cell r="AS406" t="str">
            <v>n/a</v>
          </cell>
          <cell r="AT406" t="str">
            <v>n/a</v>
          </cell>
          <cell r="AU406" t="str">
            <v>n/a</v>
          </cell>
          <cell r="AV406" t="str">
            <v>n/a</v>
          </cell>
          <cell r="AW406">
            <v>0</v>
          </cell>
          <cell r="AX406">
            <v>0</v>
          </cell>
        </row>
        <row r="407">
          <cell r="A407">
            <v>230707805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</row>
        <row r="409">
          <cell r="A409" t="str">
            <v>23-2848</v>
          </cell>
          <cell r="B409" t="str">
            <v>COMPUTER SUPPLIES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str">
            <v>PHO</v>
          </cell>
          <cell r="W409" t="str">
            <v>SVP</v>
          </cell>
          <cell r="X409" t="str">
            <v>n/a</v>
          </cell>
          <cell r="Y409">
            <v>45124</v>
          </cell>
          <cell r="Z409" t="str">
            <v>n/a</v>
          </cell>
          <cell r="AA409" t="str">
            <v>n/a</v>
          </cell>
          <cell r="AB409">
            <v>45132</v>
          </cell>
          <cell r="AC409" t="str">
            <v>n/a</v>
          </cell>
          <cell r="AD409" t="str">
            <v>n/a</v>
          </cell>
          <cell r="AE409">
            <v>45132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GF</v>
          </cell>
          <cell r="AK409">
            <v>3696</v>
          </cell>
          <cell r="AL409">
            <v>3696</v>
          </cell>
          <cell r="AM409">
            <v>0</v>
          </cell>
          <cell r="AN409">
            <v>3300</v>
          </cell>
          <cell r="AO409">
            <v>3300</v>
          </cell>
          <cell r="AP409">
            <v>0</v>
          </cell>
          <cell r="AQ409">
            <v>0</v>
          </cell>
          <cell r="AR409" t="str">
            <v>n/a</v>
          </cell>
          <cell r="AS409" t="str">
            <v>n/a</v>
          </cell>
          <cell r="AT409" t="str">
            <v>n/a</v>
          </cell>
          <cell r="AU409" t="str">
            <v>n/a</v>
          </cell>
          <cell r="AV409" t="str">
            <v>n/a</v>
          </cell>
          <cell r="AW409">
            <v>0</v>
          </cell>
          <cell r="AX409">
            <v>0</v>
          </cell>
        </row>
        <row r="410">
          <cell r="A410">
            <v>230707806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</row>
        <row r="412">
          <cell r="A412" t="str">
            <v>23-3499</v>
          </cell>
          <cell r="B412" t="str">
            <v>JANITORIAL SUPPLIES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str">
            <v>PDRRMO</v>
          </cell>
          <cell r="W412" t="str">
            <v>SVP</v>
          </cell>
          <cell r="X412" t="str">
            <v>n/a</v>
          </cell>
          <cell r="Y412">
            <v>45124</v>
          </cell>
          <cell r="Z412" t="str">
            <v>n/a</v>
          </cell>
          <cell r="AA412" t="str">
            <v>n/a</v>
          </cell>
          <cell r="AB412">
            <v>45132</v>
          </cell>
          <cell r="AC412" t="str">
            <v>n/a</v>
          </cell>
          <cell r="AD412" t="str">
            <v>n/a</v>
          </cell>
          <cell r="AE412">
            <v>45132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GF</v>
          </cell>
          <cell r="AK412">
            <v>64210</v>
          </cell>
          <cell r="AL412">
            <v>64210</v>
          </cell>
          <cell r="AM412">
            <v>0</v>
          </cell>
          <cell r="AN412">
            <v>63140</v>
          </cell>
          <cell r="AO412">
            <v>63140</v>
          </cell>
          <cell r="AP412">
            <v>0</v>
          </cell>
          <cell r="AQ412">
            <v>0</v>
          </cell>
          <cell r="AR412" t="str">
            <v>n/a</v>
          </cell>
          <cell r="AS412" t="str">
            <v>n/a</v>
          </cell>
          <cell r="AT412" t="str">
            <v>n/a</v>
          </cell>
          <cell r="AU412" t="str">
            <v>n/a</v>
          </cell>
          <cell r="AV412" t="str">
            <v>n/a</v>
          </cell>
          <cell r="AW412">
            <v>0</v>
          </cell>
          <cell r="AX412">
            <v>0</v>
          </cell>
        </row>
        <row r="413">
          <cell r="A413">
            <v>23070807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</row>
        <row r="415">
          <cell r="A415" t="str">
            <v>23-3346</v>
          </cell>
          <cell r="B415" t="str">
            <v>FOOD/CATERING SERVICES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str">
            <v>PDRRMO</v>
          </cell>
          <cell r="W415" t="str">
            <v>SVP</v>
          </cell>
          <cell r="X415" t="str">
            <v>n/a</v>
          </cell>
          <cell r="Y415">
            <v>45124</v>
          </cell>
          <cell r="Z415" t="str">
            <v>n/a</v>
          </cell>
          <cell r="AA415" t="str">
            <v>n/a</v>
          </cell>
          <cell r="AB415">
            <v>45132</v>
          </cell>
          <cell r="AC415" t="str">
            <v>n/a</v>
          </cell>
          <cell r="AD415" t="str">
            <v>n/a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GF</v>
          </cell>
          <cell r="AK415">
            <v>270000</v>
          </cell>
          <cell r="AL415">
            <v>270000</v>
          </cell>
          <cell r="AM415">
            <v>0</v>
          </cell>
          <cell r="AN415">
            <v>269250</v>
          </cell>
          <cell r="AO415">
            <v>269250</v>
          </cell>
          <cell r="AP415">
            <v>0</v>
          </cell>
          <cell r="AQ415">
            <v>0</v>
          </cell>
          <cell r="AR415" t="str">
            <v>n/a</v>
          </cell>
          <cell r="AS415" t="str">
            <v>n/a</v>
          </cell>
          <cell r="AT415" t="str">
            <v>n/a</v>
          </cell>
          <cell r="AU415" t="str">
            <v>n/a</v>
          </cell>
          <cell r="AV415" t="str">
            <v>n/a</v>
          </cell>
          <cell r="AW415">
            <v>0</v>
          </cell>
          <cell r="AX415">
            <v>0</v>
          </cell>
        </row>
        <row r="416">
          <cell r="A416">
            <v>23070808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</row>
        <row r="418">
          <cell r="A418" t="str">
            <v>23-C0358</v>
          </cell>
          <cell r="B418" t="str">
            <v>DUPLICATING PRODUCTS/SPAREPARTS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str">
            <v>PEEMO</v>
          </cell>
          <cell r="W418" t="str">
            <v>DC</v>
          </cell>
          <cell r="X418" t="str">
            <v>n/a</v>
          </cell>
          <cell r="Y418">
            <v>45099</v>
          </cell>
          <cell r="Z418" t="str">
            <v>n/a</v>
          </cell>
          <cell r="AA418" t="str">
            <v>n/a</v>
          </cell>
          <cell r="AB418">
            <v>45132</v>
          </cell>
          <cell r="AC418" t="str">
            <v>n/a</v>
          </cell>
          <cell r="AD418" t="str">
            <v>n/a</v>
          </cell>
          <cell r="AE418">
            <v>45132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GF</v>
          </cell>
          <cell r="AK418">
            <v>17053</v>
          </cell>
          <cell r="AL418">
            <v>17053</v>
          </cell>
          <cell r="AM418">
            <v>0</v>
          </cell>
          <cell r="AN418">
            <v>17053</v>
          </cell>
          <cell r="AO418">
            <v>17053</v>
          </cell>
          <cell r="AP418">
            <v>0</v>
          </cell>
          <cell r="AQ418">
            <v>0</v>
          </cell>
          <cell r="AR418" t="str">
            <v>n/a</v>
          </cell>
          <cell r="AS418" t="str">
            <v>n/a</v>
          </cell>
          <cell r="AT418" t="str">
            <v>n/a</v>
          </cell>
          <cell r="AU418" t="str">
            <v>n/a</v>
          </cell>
          <cell r="AV418" t="str">
            <v>n/a</v>
          </cell>
          <cell r="AW418">
            <v>0</v>
          </cell>
          <cell r="AX418">
            <v>0</v>
          </cell>
        </row>
        <row r="419">
          <cell r="A419">
            <v>23070809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</row>
        <row r="421">
          <cell r="A421" t="str">
            <v>23-2414</v>
          </cell>
          <cell r="B421" t="str">
            <v>OFFICE EQUIPMENT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str">
            <v>SPO</v>
          </cell>
          <cell r="W421" t="str">
            <v>DC</v>
          </cell>
          <cell r="X421" t="str">
            <v>n/a</v>
          </cell>
          <cell r="Y421">
            <v>45111</v>
          </cell>
          <cell r="Z421" t="str">
            <v>n/a</v>
          </cell>
          <cell r="AA421" t="str">
            <v>n/a</v>
          </cell>
          <cell r="AB421">
            <v>45132</v>
          </cell>
          <cell r="AC421" t="str">
            <v>n/a</v>
          </cell>
          <cell r="AD421" t="str">
            <v>n/a</v>
          </cell>
          <cell r="AE421">
            <v>45132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 t="str">
            <v>GF</v>
          </cell>
          <cell r="AK421">
            <v>19000</v>
          </cell>
          <cell r="AL421">
            <v>19000</v>
          </cell>
          <cell r="AM421">
            <v>0</v>
          </cell>
          <cell r="AN421">
            <v>18000</v>
          </cell>
          <cell r="AO421">
            <v>18000</v>
          </cell>
          <cell r="AP421">
            <v>0</v>
          </cell>
          <cell r="AQ421">
            <v>0</v>
          </cell>
          <cell r="AR421" t="str">
            <v>n/a</v>
          </cell>
          <cell r="AS421" t="str">
            <v>n/a</v>
          </cell>
          <cell r="AT421" t="str">
            <v>n/a</v>
          </cell>
          <cell r="AU421" t="str">
            <v>n/a</v>
          </cell>
          <cell r="AV421" t="str">
            <v>n/a</v>
          </cell>
          <cell r="AW421">
            <v>0</v>
          </cell>
          <cell r="AX421">
            <v>0</v>
          </cell>
        </row>
        <row r="422">
          <cell r="A422">
            <v>23070708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</row>
        <row r="424">
          <cell r="A424" t="str">
            <v>23-3271</v>
          </cell>
          <cell r="B424" t="str">
            <v>GAS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str">
            <v>PEO</v>
          </cell>
          <cell r="W424" t="str">
            <v>DC</v>
          </cell>
          <cell r="X424">
            <v>45104</v>
          </cell>
          <cell r="Y424">
            <v>45111</v>
          </cell>
          <cell r="Z424" t="str">
            <v>n/a</v>
          </cell>
          <cell r="AA424" t="str">
            <v>n/a</v>
          </cell>
          <cell r="AB424">
            <v>45132</v>
          </cell>
          <cell r="AC424" t="str">
            <v>n/a</v>
          </cell>
          <cell r="AD424" t="str">
            <v>n/a</v>
          </cell>
          <cell r="AE424">
            <v>45132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 t="str">
            <v>GF</v>
          </cell>
          <cell r="AK424">
            <v>45075</v>
          </cell>
          <cell r="AL424">
            <v>45075</v>
          </cell>
          <cell r="AM424">
            <v>0</v>
          </cell>
          <cell r="AN424">
            <v>45075</v>
          </cell>
          <cell r="AO424">
            <v>45075</v>
          </cell>
          <cell r="AP424">
            <v>0</v>
          </cell>
          <cell r="AQ424">
            <v>0</v>
          </cell>
          <cell r="AR424" t="str">
            <v>n/a</v>
          </cell>
          <cell r="AS424" t="str">
            <v>n/a</v>
          </cell>
          <cell r="AT424" t="str">
            <v>n/a</v>
          </cell>
          <cell r="AU424" t="str">
            <v>n/a</v>
          </cell>
          <cell r="AV424" t="str">
            <v>n/a</v>
          </cell>
          <cell r="AW424">
            <v>0</v>
          </cell>
          <cell r="AX424">
            <v>0</v>
          </cell>
        </row>
        <row r="425">
          <cell r="A425">
            <v>23070707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</row>
        <row r="427">
          <cell r="A427" t="str">
            <v>23-3259</v>
          </cell>
          <cell r="B427" t="str">
            <v>GAS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str">
            <v>PAGRO</v>
          </cell>
          <cell r="W427" t="str">
            <v>DC</v>
          </cell>
          <cell r="X427">
            <v>45104</v>
          </cell>
          <cell r="Y427">
            <v>45111</v>
          </cell>
          <cell r="Z427" t="str">
            <v>n/a</v>
          </cell>
          <cell r="AA427" t="str">
            <v>n/a</v>
          </cell>
          <cell r="AB427">
            <v>45132</v>
          </cell>
          <cell r="AC427" t="str">
            <v>n/a</v>
          </cell>
          <cell r="AD427" t="str">
            <v>n/a</v>
          </cell>
          <cell r="AE427">
            <v>45132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 t="str">
            <v>GF</v>
          </cell>
          <cell r="AK427">
            <v>39655</v>
          </cell>
          <cell r="AL427">
            <v>39655</v>
          </cell>
          <cell r="AM427">
            <v>0</v>
          </cell>
          <cell r="AN427">
            <v>21035</v>
          </cell>
          <cell r="AO427">
            <v>21035</v>
          </cell>
          <cell r="AP427">
            <v>0</v>
          </cell>
          <cell r="AQ427">
            <v>0</v>
          </cell>
          <cell r="AR427" t="str">
            <v>n/a</v>
          </cell>
          <cell r="AS427" t="str">
            <v>n/a</v>
          </cell>
          <cell r="AT427" t="str">
            <v>n/a</v>
          </cell>
          <cell r="AU427" t="str">
            <v>n/a</v>
          </cell>
          <cell r="AV427" t="str">
            <v>n/a</v>
          </cell>
          <cell r="AW427">
            <v>0</v>
          </cell>
          <cell r="AX427">
            <v>0</v>
          </cell>
        </row>
        <row r="428">
          <cell r="A428">
            <v>23070706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</row>
        <row r="430">
          <cell r="A430" t="str">
            <v>23-3001</v>
          </cell>
          <cell r="B430" t="str">
            <v>GAS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str">
            <v>PAGRO</v>
          </cell>
          <cell r="W430" t="str">
            <v>DC</v>
          </cell>
          <cell r="X430">
            <v>45104</v>
          </cell>
          <cell r="Y430">
            <v>45111</v>
          </cell>
          <cell r="Z430" t="str">
            <v>n/a</v>
          </cell>
          <cell r="AA430" t="str">
            <v>n/a</v>
          </cell>
          <cell r="AB430">
            <v>45132</v>
          </cell>
          <cell r="AC430" t="str">
            <v>n/a</v>
          </cell>
          <cell r="AD430" t="str">
            <v>n/a</v>
          </cell>
          <cell r="AE430">
            <v>45132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GF</v>
          </cell>
          <cell r="AK430">
            <v>3924</v>
          </cell>
          <cell r="AL430">
            <v>3924</v>
          </cell>
          <cell r="AM430">
            <v>0</v>
          </cell>
          <cell r="AN430">
            <v>3540</v>
          </cell>
          <cell r="AO430">
            <v>3540</v>
          </cell>
          <cell r="AP430">
            <v>0</v>
          </cell>
          <cell r="AQ430">
            <v>0</v>
          </cell>
          <cell r="AR430" t="str">
            <v>n/a</v>
          </cell>
          <cell r="AS430" t="str">
            <v>n/a</v>
          </cell>
          <cell r="AT430" t="str">
            <v>n/a</v>
          </cell>
          <cell r="AU430" t="str">
            <v>n/a</v>
          </cell>
          <cell r="AV430" t="str">
            <v>n/a</v>
          </cell>
          <cell r="AW430">
            <v>0</v>
          </cell>
          <cell r="AX430">
            <v>0</v>
          </cell>
        </row>
        <row r="431">
          <cell r="A431">
            <v>23070705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</row>
        <row r="433">
          <cell r="A433" t="str">
            <v>23-3454</v>
          </cell>
          <cell r="B433" t="str">
            <v>GAS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str">
            <v>PDRRMO</v>
          </cell>
          <cell r="W433" t="str">
            <v>DC</v>
          </cell>
          <cell r="X433">
            <v>45104</v>
          </cell>
          <cell r="Y433">
            <v>45111</v>
          </cell>
          <cell r="Z433" t="str">
            <v>n/a</v>
          </cell>
          <cell r="AA433" t="str">
            <v>n/a</v>
          </cell>
          <cell r="AB433">
            <v>45132</v>
          </cell>
          <cell r="AC433" t="str">
            <v>n/a</v>
          </cell>
          <cell r="AD433" t="str">
            <v>n/a</v>
          </cell>
          <cell r="AE433">
            <v>45132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 t="str">
            <v>GF</v>
          </cell>
          <cell r="AK433">
            <v>21750</v>
          </cell>
          <cell r="AL433">
            <v>21750</v>
          </cell>
          <cell r="AM433">
            <v>0</v>
          </cell>
          <cell r="AN433">
            <v>13300</v>
          </cell>
          <cell r="AO433">
            <v>13300</v>
          </cell>
          <cell r="AP433">
            <v>0</v>
          </cell>
          <cell r="AQ433">
            <v>0</v>
          </cell>
          <cell r="AR433" t="str">
            <v>n/a</v>
          </cell>
          <cell r="AS433" t="str">
            <v>n/a</v>
          </cell>
          <cell r="AT433" t="str">
            <v>n/a</v>
          </cell>
          <cell r="AU433" t="str">
            <v>n/a</v>
          </cell>
          <cell r="AV433" t="str">
            <v>n/a</v>
          </cell>
          <cell r="AW433">
            <v>0</v>
          </cell>
          <cell r="AX433">
            <v>0</v>
          </cell>
        </row>
        <row r="434">
          <cell r="A434">
            <v>23070704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</row>
        <row r="436">
          <cell r="A436" t="str">
            <v>23-C0412</v>
          </cell>
          <cell r="B436" t="str">
            <v>GAS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str">
            <v>PGSO</v>
          </cell>
          <cell r="W436" t="str">
            <v>DC</v>
          </cell>
          <cell r="X436">
            <v>45020</v>
          </cell>
          <cell r="Y436">
            <v>45111</v>
          </cell>
          <cell r="Z436" t="str">
            <v>n/a</v>
          </cell>
          <cell r="AA436" t="str">
            <v>n/a</v>
          </cell>
          <cell r="AB436">
            <v>45132</v>
          </cell>
          <cell r="AC436" t="str">
            <v>n/a</v>
          </cell>
          <cell r="AD436" t="str">
            <v>n/a</v>
          </cell>
          <cell r="AE436">
            <v>45132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GF</v>
          </cell>
          <cell r="AK436">
            <v>27592</v>
          </cell>
          <cell r="AL436">
            <v>27592</v>
          </cell>
          <cell r="AM436">
            <v>0</v>
          </cell>
          <cell r="AN436">
            <v>8165</v>
          </cell>
          <cell r="AO436">
            <v>8165</v>
          </cell>
          <cell r="AP436">
            <v>0</v>
          </cell>
          <cell r="AQ436">
            <v>0</v>
          </cell>
          <cell r="AR436" t="str">
            <v>n/a</v>
          </cell>
          <cell r="AS436" t="str">
            <v>n/a</v>
          </cell>
          <cell r="AT436" t="str">
            <v>n/a</v>
          </cell>
          <cell r="AU436" t="str">
            <v>n/a</v>
          </cell>
          <cell r="AV436" t="str">
            <v>n/a</v>
          </cell>
          <cell r="AW436">
            <v>0</v>
          </cell>
          <cell r="AX436">
            <v>0</v>
          </cell>
        </row>
        <row r="437">
          <cell r="A437">
            <v>23070703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</row>
        <row r="439">
          <cell r="A439" t="str">
            <v>23-3787</v>
          </cell>
          <cell r="B439" t="str">
            <v>GAS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str">
            <v>PAGRO</v>
          </cell>
          <cell r="W439" t="str">
            <v>DC</v>
          </cell>
          <cell r="X439" t="str">
            <v>n/a</v>
          </cell>
          <cell r="Y439">
            <v>45111</v>
          </cell>
          <cell r="Z439" t="str">
            <v>n/a</v>
          </cell>
          <cell r="AA439" t="str">
            <v>n/a</v>
          </cell>
          <cell r="AB439">
            <v>45132</v>
          </cell>
          <cell r="AC439" t="str">
            <v>n/a</v>
          </cell>
          <cell r="AD439" t="str">
            <v>n/a</v>
          </cell>
          <cell r="AE439">
            <v>45132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GF</v>
          </cell>
          <cell r="AK439">
            <v>3924</v>
          </cell>
          <cell r="AL439">
            <v>3924</v>
          </cell>
          <cell r="AM439">
            <v>0</v>
          </cell>
          <cell r="AN439">
            <v>3540</v>
          </cell>
          <cell r="AO439">
            <v>3540</v>
          </cell>
          <cell r="AP439">
            <v>0</v>
          </cell>
          <cell r="AQ439">
            <v>0</v>
          </cell>
          <cell r="AR439" t="str">
            <v>n/a</v>
          </cell>
          <cell r="AS439" t="str">
            <v>n/a</v>
          </cell>
          <cell r="AT439" t="str">
            <v>n/a</v>
          </cell>
          <cell r="AU439" t="str">
            <v>n/a</v>
          </cell>
          <cell r="AV439" t="str">
            <v>n/a</v>
          </cell>
          <cell r="AW439">
            <v>0</v>
          </cell>
          <cell r="AX439">
            <v>0</v>
          </cell>
        </row>
        <row r="440">
          <cell r="A440">
            <v>23070702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</row>
        <row r="442">
          <cell r="A442" t="str">
            <v>23-2923</v>
          </cell>
          <cell r="B442" t="str">
            <v>MEDICAL KIT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str">
            <v>PEO</v>
          </cell>
          <cell r="W442" t="str">
            <v>SVP</v>
          </cell>
          <cell r="X442">
            <v>45132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 t="str">
            <v>GF</v>
          </cell>
          <cell r="AK442">
            <v>1925</v>
          </cell>
          <cell r="AL442">
            <v>1925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</row>
        <row r="445">
          <cell r="A445" t="str">
            <v>23-3511</v>
          </cell>
          <cell r="B445" t="str">
            <v>TARPAULIN-AS PER DESIGN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str">
            <v>PEO</v>
          </cell>
          <cell r="W445" t="str">
            <v>SVP</v>
          </cell>
          <cell r="X445">
            <v>45132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GF</v>
          </cell>
          <cell r="AK445">
            <v>1792</v>
          </cell>
          <cell r="AL445">
            <v>1792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</row>
        <row r="448">
          <cell r="A448" t="str">
            <v>23-2809</v>
          </cell>
          <cell r="B448" t="str">
            <v xml:space="preserve">INSTALLATION OF STREETLIGHTS,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str">
            <v>PEO</v>
          </cell>
          <cell r="W448" t="str">
            <v>PB</v>
          </cell>
          <cell r="X448">
            <v>45132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GF</v>
          </cell>
          <cell r="AK448">
            <v>2791377.29</v>
          </cell>
          <cell r="AL448">
            <v>0</v>
          </cell>
          <cell r="AM448">
            <v>2791377.29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</row>
        <row r="449">
          <cell r="A449">
            <v>0</v>
          </cell>
          <cell r="B449" t="str">
            <v>MAPAWA, MARAGUSAN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</row>
        <row r="451">
          <cell r="A451" t="str">
            <v>23-2808</v>
          </cell>
          <cell r="B451" t="str">
            <v>SITE DEVELOPMENT, DAVAO DE ORO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str">
            <v>PEO</v>
          </cell>
          <cell r="W451" t="str">
            <v>PB</v>
          </cell>
          <cell r="X451">
            <v>45132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 t="str">
            <v>GF</v>
          </cell>
          <cell r="AK451">
            <v>5846227.1699999999</v>
          </cell>
          <cell r="AL451">
            <v>0</v>
          </cell>
          <cell r="AM451">
            <v>5846227.1699999999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</row>
        <row r="452">
          <cell r="A452">
            <v>0</v>
          </cell>
          <cell r="B452" t="str">
            <v>PROVINCIAL HOSPITAL, MONTEVISTA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</row>
        <row r="454">
          <cell r="A454" t="str">
            <v>23-2810</v>
          </cell>
          <cell r="B454" t="str">
            <v>INSTALLATION OF STREETLIGHTS,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str">
            <v>PEO</v>
          </cell>
          <cell r="W454" t="str">
            <v>PB</v>
          </cell>
          <cell r="X454">
            <v>45132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 t="str">
            <v>EXTERNAL</v>
          </cell>
          <cell r="AK454">
            <v>1973022.1</v>
          </cell>
          <cell r="AL454">
            <v>0</v>
          </cell>
          <cell r="AM454">
            <v>1973022.1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</row>
        <row r="455">
          <cell r="A455">
            <v>0</v>
          </cell>
          <cell r="B455" t="str">
            <v>POBLACION, MONKAYO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SOURCE DA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</row>
        <row r="457">
          <cell r="A457" t="str">
            <v>23-3152</v>
          </cell>
          <cell r="B457" t="str">
            <v xml:space="preserve">REPAIR AND IMPROVEMENT OF 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str">
            <v>PEO</v>
          </cell>
          <cell r="W457" t="str">
            <v>PB</v>
          </cell>
          <cell r="X457">
            <v>45132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TF</v>
          </cell>
          <cell r="AK457">
            <v>1365059.75</v>
          </cell>
          <cell r="AL457">
            <v>0</v>
          </cell>
          <cell r="AM457">
            <v>1365059.75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</row>
        <row r="458">
          <cell r="A458">
            <v>0</v>
          </cell>
          <cell r="B458" t="str">
            <v xml:space="preserve">CAPITOL EVACUATION CENTER AND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</row>
        <row r="459">
          <cell r="A459">
            <v>0</v>
          </cell>
          <cell r="B459" t="str">
            <v>PDRRMO BUILDING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</row>
        <row r="460">
          <cell r="A460" t="str">
            <v>23-3151</v>
          </cell>
          <cell r="B460" t="str">
            <v xml:space="preserve">PROVISION AND INSTALLATION OF 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str">
            <v>PEO</v>
          </cell>
          <cell r="W460" t="str">
            <v>PB</v>
          </cell>
          <cell r="X460">
            <v>45132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SEF</v>
          </cell>
          <cell r="AK460">
            <v>296539.37</v>
          </cell>
          <cell r="AL460">
            <v>0</v>
          </cell>
          <cell r="AM460">
            <v>296539.37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</row>
        <row r="461">
          <cell r="A461">
            <v>0</v>
          </cell>
          <cell r="B461" t="str">
            <v>SOLAR POWER AT SINGANAN PS, MACO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</row>
        <row r="463">
          <cell r="A463" t="str">
            <v>23-3130</v>
          </cell>
          <cell r="B463" t="str">
            <v xml:space="preserve">PROVISION AND INSTALLATION OF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str">
            <v>PEO</v>
          </cell>
          <cell r="W463" t="str">
            <v>PB</v>
          </cell>
          <cell r="X463">
            <v>45132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 t="str">
            <v>SEF</v>
          </cell>
          <cell r="AK463">
            <v>296539.37</v>
          </cell>
          <cell r="AL463">
            <v>0</v>
          </cell>
          <cell r="AM463">
            <v>296539.37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</row>
        <row r="464">
          <cell r="A464">
            <v>0</v>
          </cell>
          <cell r="B464" t="str">
            <v>SOLAR POWER AT SAN ISIDRO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</row>
        <row r="465">
          <cell r="A465">
            <v>0</v>
          </cell>
          <cell r="B465" t="str">
            <v>INTEGRATED SHOOL, MONKAYO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</row>
        <row r="466">
          <cell r="A466" t="str">
            <v>23-3129</v>
          </cell>
          <cell r="B466" t="str">
            <v xml:space="preserve">PROVISION AND INSTALLATION OF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str">
            <v>PEO</v>
          </cell>
          <cell r="W466" t="str">
            <v>PB</v>
          </cell>
          <cell r="X466">
            <v>45132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SEF</v>
          </cell>
          <cell r="AK466">
            <v>296539.37</v>
          </cell>
          <cell r="AL466">
            <v>0</v>
          </cell>
          <cell r="AM466">
            <v>296539.37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</row>
        <row r="467">
          <cell r="A467">
            <v>0</v>
          </cell>
          <cell r="B467" t="str">
            <v>SOLAR POWER AT MABUGNAO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</row>
        <row r="468">
          <cell r="A468">
            <v>0</v>
          </cell>
          <cell r="B468" t="str">
            <v>ELEM. SCHOOL, MARAGUSAN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</row>
        <row r="469">
          <cell r="A469" t="str">
            <v>23-2811</v>
          </cell>
          <cell r="B469" t="str">
            <v xml:space="preserve">PROVISION AND INSTALLATION OF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str">
            <v>PEO</v>
          </cell>
          <cell r="W469" t="str">
            <v>PB</v>
          </cell>
          <cell r="X469">
            <v>45132</v>
          </cell>
          <cell r="Y469">
            <v>45145</v>
          </cell>
          <cell r="Z469">
            <v>45160</v>
          </cell>
          <cell r="AA469">
            <v>45174</v>
          </cell>
          <cell r="AB469">
            <v>45174</v>
          </cell>
          <cell r="AC469">
            <v>45174</v>
          </cell>
          <cell r="AD469">
            <v>45239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GF</v>
          </cell>
          <cell r="AK469">
            <v>2985211.76</v>
          </cell>
          <cell r="AL469">
            <v>0</v>
          </cell>
          <cell r="AM469">
            <v>2985211.76</v>
          </cell>
          <cell r="AN469">
            <v>2979459.38</v>
          </cell>
          <cell r="AO469">
            <v>0</v>
          </cell>
          <cell r="AP469">
            <v>2979459.38</v>
          </cell>
          <cell r="AQ469">
            <v>0</v>
          </cell>
          <cell r="AR469" t="str">
            <v>08.17.2023</v>
          </cell>
          <cell r="AS469" t="str">
            <v>08.27.2023</v>
          </cell>
          <cell r="AT469" t="str">
            <v>08.27.2023</v>
          </cell>
          <cell r="AU469" t="str">
            <v>08.27.2023</v>
          </cell>
          <cell r="AV469" t="str">
            <v>11.14.2023</v>
          </cell>
          <cell r="AW469">
            <v>0</v>
          </cell>
          <cell r="AX469">
            <v>0</v>
          </cell>
        </row>
        <row r="470">
          <cell r="A470">
            <v>0</v>
          </cell>
          <cell r="B470" t="str">
            <v>POBLACION, MONTEVISTA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</row>
        <row r="472">
          <cell r="A472" t="str">
            <v>23-3171</v>
          </cell>
          <cell r="B472" t="str">
            <v>CONSTRUCTION OF SOCIAL HALL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str">
            <v>PEO</v>
          </cell>
          <cell r="W472" t="str">
            <v>PB</v>
          </cell>
          <cell r="X472">
            <v>45132</v>
          </cell>
          <cell r="Y472">
            <v>45145</v>
          </cell>
          <cell r="Z472">
            <v>45160</v>
          </cell>
          <cell r="AA472">
            <v>45174</v>
          </cell>
          <cell r="AB472">
            <v>45174</v>
          </cell>
          <cell r="AC472">
            <v>45174</v>
          </cell>
          <cell r="AD472">
            <v>45239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SEF</v>
          </cell>
          <cell r="AK472">
            <v>1950688.46</v>
          </cell>
          <cell r="AL472">
            <v>0</v>
          </cell>
          <cell r="AM472">
            <v>1950688.46</v>
          </cell>
          <cell r="AN472">
            <v>1920777.81</v>
          </cell>
          <cell r="AO472">
            <v>0</v>
          </cell>
          <cell r="AP472">
            <v>1920777.81</v>
          </cell>
          <cell r="AQ472">
            <v>0</v>
          </cell>
          <cell r="AR472" t="str">
            <v>08.17.2023</v>
          </cell>
          <cell r="AS472" t="str">
            <v>08.27.2023</v>
          </cell>
          <cell r="AT472" t="str">
            <v>08.27.2023</v>
          </cell>
          <cell r="AU472" t="str">
            <v>08.27.2023</v>
          </cell>
          <cell r="AV472" t="str">
            <v>09.14.2023</v>
          </cell>
          <cell r="AW472">
            <v>0</v>
          </cell>
          <cell r="AX472">
            <v>0</v>
          </cell>
        </row>
        <row r="473">
          <cell r="A473">
            <v>0</v>
          </cell>
          <cell r="B473" t="str">
            <v>AT KIOKMAI ELEMENTARY SCHOOL,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</row>
        <row r="474">
          <cell r="A474">
            <v>0</v>
          </cell>
          <cell r="B474" t="str">
            <v>BRGY. KIOKMAI, LAAK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</row>
        <row r="475">
          <cell r="A475" t="str">
            <v>23-3691</v>
          </cell>
          <cell r="B475" t="str">
            <v>TARPAULIN-AS PER DESIGN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str">
            <v>PEO</v>
          </cell>
          <cell r="W475" t="str">
            <v>SVP</v>
          </cell>
          <cell r="X475">
            <v>45132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 t="str">
            <v>GF</v>
          </cell>
          <cell r="AK475">
            <v>1792</v>
          </cell>
          <cell r="AL475">
            <v>1792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</row>
        <row r="478">
          <cell r="A478" t="str">
            <v>23-3686</v>
          </cell>
          <cell r="B478" t="str">
            <v>RANGE METER (DTP)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str">
            <v>PEO</v>
          </cell>
          <cell r="W478" t="str">
            <v>SVP</v>
          </cell>
          <cell r="X478">
            <v>45132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 t="str">
            <v>GF</v>
          </cell>
          <cell r="AK478">
            <v>120000</v>
          </cell>
          <cell r="AL478">
            <v>120000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</row>
        <row r="481">
          <cell r="A481" t="str">
            <v>23-2896</v>
          </cell>
          <cell r="B481" t="str">
            <v>TARPAULIN-AS PER DESIGN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str">
            <v>PEO</v>
          </cell>
          <cell r="W481" t="str">
            <v>SVP</v>
          </cell>
          <cell r="X481">
            <v>45132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 t="str">
            <v>GF</v>
          </cell>
          <cell r="AK481">
            <v>1792</v>
          </cell>
          <cell r="AL481">
            <v>1792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</row>
        <row r="484">
          <cell r="A484" t="str">
            <v>23-C0590</v>
          </cell>
          <cell r="B484" t="str">
            <v>OFFICE SUPPLIES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str">
            <v>PEO-</v>
          </cell>
          <cell r="W484" t="str">
            <v>SB</v>
          </cell>
          <cell r="X484">
            <v>45132</v>
          </cell>
          <cell r="Y484">
            <v>45138</v>
          </cell>
          <cell r="Z484" t="str">
            <v>n/a</v>
          </cell>
          <cell r="AA484" t="str">
            <v>n/a</v>
          </cell>
          <cell r="AB484">
            <v>45245</v>
          </cell>
          <cell r="AC484" t="str">
            <v>n/a</v>
          </cell>
          <cell r="AD484" t="str">
            <v>n/a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GF</v>
          </cell>
          <cell r="AK484">
            <v>54230</v>
          </cell>
          <cell r="AL484">
            <v>54230</v>
          </cell>
          <cell r="AM484">
            <v>0</v>
          </cell>
          <cell r="AN484">
            <v>54133.25</v>
          </cell>
          <cell r="AO484">
            <v>54133.25</v>
          </cell>
          <cell r="AP484">
            <v>0</v>
          </cell>
          <cell r="AQ484">
            <v>0</v>
          </cell>
          <cell r="AR484" t="str">
            <v>n/a</v>
          </cell>
          <cell r="AS484" t="str">
            <v>n/a</v>
          </cell>
          <cell r="AT484" t="str">
            <v>n/a</v>
          </cell>
          <cell r="AU484" t="str">
            <v>n/a</v>
          </cell>
          <cell r="AV484" t="str">
            <v>n/a</v>
          </cell>
          <cell r="AW484">
            <v>0</v>
          </cell>
          <cell r="AX484">
            <v>0</v>
          </cell>
        </row>
        <row r="485">
          <cell r="A485">
            <v>23111217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str">
            <v>Motorpool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</row>
        <row r="487">
          <cell r="A487" t="str">
            <v>23-3385</v>
          </cell>
          <cell r="B487" t="str">
            <v>SPAREPARTS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str">
            <v>PEO-</v>
          </cell>
          <cell r="W487" t="str">
            <v>DC</v>
          </cell>
          <cell r="X487">
            <v>45132</v>
          </cell>
          <cell r="Y487">
            <v>45138</v>
          </cell>
          <cell r="Z487" t="str">
            <v>n/a</v>
          </cell>
          <cell r="AA487" t="str">
            <v>n/a</v>
          </cell>
          <cell r="AB487">
            <v>45208</v>
          </cell>
          <cell r="AC487" t="str">
            <v>n/a</v>
          </cell>
          <cell r="AD487" t="str">
            <v>n/a</v>
          </cell>
          <cell r="AE487">
            <v>45208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 t="str">
            <v>GF</v>
          </cell>
          <cell r="AK487">
            <v>809504</v>
          </cell>
          <cell r="AL487">
            <v>809504</v>
          </cell>
          <cell r="AM487">
            <v>0</v>
          </cell>
          <cell r="AN487">
            <v>809504</v>
          </cell>
          <cell r="AO487">
            <v>809504</v>
          </cell>
          <cell r="AP487">
            <v>0</v>
          </cell>
          <cell r="AQ487">
            <v>0</v>
          </cell>
          <cell r="AR487" t="str">
            <v>n/a</v>
          </cell>
          <cell r="AS487" t="str">
            <v>n/a</v>
          </cell>
          <cell r="AT487" t="str">
            <v>n/a</v>
          </cell>
          <cell r="AU487" t="str">
            <v>n/a</v>
          </cell>
          <cell r="AV487" t="str">
            <v>n/a</v>
          </cell>
          <cell r="AW487">
            <v>0</v>
          </cell>
          <cell r="AX487">
            <v>0</v>
          </cell>
        </row>
        <row r="488">
          <cell r="A488">
            <v>23101081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str">
            <v>Motorpool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</row>
        <row r="490">
          <cell r="A490" t="str">
            <v>23-3273</v>
          </cell>
          <cell r="B490" t="str">
            <v>OIL AND LUBRICANTS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str">
            <v>PEO-</v>
          </cell>
          <cell r="W490" t="str">
            <v>PB</v>
          </cell>
          <cell r="X490">
            <v>45132</v>
          </cell>
          <cell r="Y490">
            <v>45180</v>
          </cell>
          <cell r="Z490">
            <v>45188</v>
          </cell>
          <cell r="AA490">
            <v>45202</v>
          </cell>
          <cell r="AB490">
            <v>45202</v>
          </cell>
          <cell r="AC490">
            <v>45202</v>
          </cell>
          <cell r="AD490">
            <v>45205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 t="str">
            <v>GF</v>
          </cell>
          <cell r="AK490">
            <v>4367830.5</v>
          </cell>
          <cell r="AL490">
            <v>0</v>
          </cell>
          <cell r="AM490">
            <v>4367830.5</v>
          </cell>
          <cell r="AN490">
            <v>2563900</v>
          </cell>
          <cell r="AO490">
            <v>0</v>
          </cell>
          <cell r="AP490">
            <v>2563900</v>
          </cell>
          <cell r="AQ490">
            <v>0</v>
          </cell>
          <cell r="AR490" t="str">
            <v>09.14.2023</v>
          </cell>
          <cell r="AS490" t="str">
            <v>09.29.2023</v>
          </cell>
          <cell r="AT490" t="str">
            <v>09.29.2023</v>
          </cell>
          <cell r="AU490" t="str">
            <v>09.29.2023</v>
          </cell>
          <cell r="AV490" t="str">
            <v>10.04.2023</v>
          </cell>
          <cell r="AW490">
            <v>0</v>
          </cell>
          <cell r="AX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str">
            <v>Motorpool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A493" t="str">
            <v>23-3255</v>
          </cell>
          <cell r="B493" t="str">
            <v>TIRES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str">
            <v>PEO-</v>
          </cell>
          <cell r="W493" t="str">
            <v>PB</v>
          </cell>
          <cell r="X493">
            <v>45132</v>
          </cell>
          <cell r="Y493">
            <v>45138</v>
          </cell>
          <cell r="Z493">
            <v>45146</v>
          </cell>
          <cell r="AA493">
            <v>45160</v>
          </cell>
          <cell r="AB493">
            <v>45160</v>
          </cell>
          <cell r="AC493">
            <v>45160</v>
          </cell>
          <cell r="AD493">
            <v>45163</v>
          </cell>
          <cell r="AE493">
            <v>45177</v>
          </cell>
          <cell r="AF493">
            <v>45188</v>
          </cell>
          <cell r="AG493" t="str">
            <v>09.20.2023</v>
          </cell>
          <cell r="AH493">
            <v>0</v>
          </cell>
          <cell r="AI493">
            <v>0</v>
          </cell>
          <cell r="AJ493" t="str">
            <v>GF</v>
          </cell>
          <cell r="AK493">
            <v>3190400</v>
          </cell>
          <cell r="AL493">
            <v>0</v>
          </cell>
          <cell r="AM493">
            <v>3190400</v>
          </cell>
          <cell r="AN493">
            <v>2124000</v>
          </cell>
          <cell r="AO493">
            <v>0</v>
          </cell>
          <cell r="AP493">
            <v>2124000</v>
          </cell>
          <cell r="AQ493">
            <v>0</v>
          </cell>
          <cell r="AR493" t="str">
            <v>09.01.2023</v>
          </cell>
          <cell r="AS493" t="str">
            <v>08.17.2023</v>
          </cell>
          <cell r="AT493" t="str">
            <v>08.17.2023</v>
          </cell>
          <cell r="AU493" t="str">
            <v>08.17.2023</v>
          </cell>
          <cell r="AV493" t="str">
            <v>08.24.2023</v>
          </cell>
          <cell r="AW493">
            <v>0</v>
          </cell>
          <cell r="AX493">
            <v>0</v>
          </cell>
        </row>
        <row r="494">
          <cell r="A494">
            <v>23080947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str">
            <v>Motorpool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</row>
        <row r="496">
          <cell r="A496" t="str">
            <v>23-3457</v>
          </cell>
          <cell r="B496" t="str">
            <v>SPAREPARTS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str">
            <v>PEO-</v>
          </cell>
          <cell r="W496" t="str">
            <v>SVP</v>
          </cell>
          <cell r="X496">
            <v>45132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GF</v>
          </cell>
          <cell r="AK496">
            <v>22362</v>
          </cell>
          <cell r="AL496">
            <v>22362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str">
            <v>Motorpool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</row>
        <row r="499">
          <cell r="A499" t="str">
            <v>23-C0627</v>
          </cell>
          <cell r="B499" t="str">
            <v>ADBLUE, 20 LTRS/PAIL AND DISTILLED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str">
            <v>PEO-</v>
          </cell>
          <cell r="W499" t="str">
            <v>SVP</v>
          </cell>
          <cell r="X499">
            <v>45132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 t="str">
            <v>GF</v>
          </cell>
          <cell r="AK499">
            <v>282985</v>
          </cell>
          <cell r="AL499">
            <v>282985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</row>
        <row r="500">
          <cell r="A500">
            <v>0</v>
          </cell>
          <cell r="B500" t="str">
            <v>WATER 1000ML FOR BATTERY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str">
            <v>Motorpool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</row>
        <row r="502">
          <cell r="A502" t="str">
            <v>23-3363</v>
          </cell>
          <cell r="B502" t="str">
            <v>MILK FISH, FLOATER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str">
            <v>PGSO</v>
          </cell>
          <cell r="W502" t="str">
            <v>SVP</v>
          </cell>
          <cell r="X502">
            <v>45132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 t="str">
            <v>GF</v>
          </cell>
          <cell r="AK502">
            <v>8000</v>
          </cell>
          <cell r="AL502">
            <v>8000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</row>
        <row r="505">
          <cell r="A505" t="str">
            <v>23-3368</v>
          </cell>
          <cell r="B505" t="str">
            <v>PLUMBING SUPPLIES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str">
            <v>PGSO</v>
          </cell>
          <cell r="W505" t="str">
            <v>SVP</v>
          </cell>
          <cell r="X505">
            <v>45132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 t="str">
            <v>GF</v>
          </cell>
          <cell r="AK505">
            <v>130065</v>
          </cell>
          <cell r="AL505">
            <v>130065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</row>
        <row r="508">
          <cell r="A508" t="str">
            <v>23-3826</v>
          </cell>
          <cell r="B508" t="str">
            <v>SPAREPARTS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str">
            <v>PGSO</v>
          </cell>
          <cell r="W508" t="str">
            <v>SA</v>
          </cell>
          <cell r="X508">
            <v>45132</v>
          </cell>
          <cell r="Y508">
            <v>45138</v>
          </cell>
          <cell r="Z508" t="str">
            <v>n/a</v>
          </cell>
          <cell r="AA508" t="str">
            <v>n/a</v>
          </cell>
          <cell r="AB508">
            <v>45160</v>
          </cell>
          <cell r="AC508" t="str">
            <v>n/a</v>
          </cell>
          <cell r="AD508" t="str">
            <v>n/a</v>
          </cell>
          <cell r="AE508">
            <v>45160</v>
          </cell>
          <cell r="AF508">
            <v>45182</v>
          </cell>
          <cell r="AG508" t="str">
            <v>09.20.2023</v>
          </cell>
          <cell r="AH508">
            <v>0</v>
          </cell>
          <cell r="AI508">
            <v>0</v>
          </cell>
          <cell r="AJ508" t="str">
            <v>GF</v>
          </cell>
          <cell r="AK508">
            <v>28480</v>
          </cell>
          <cell r="AL508">
            <v>28480</v>
          </cell>
          <cell r="AM508">
            <v>0</v>
          </cell>
          <cell r="AN508">
            <v>28480</v>
          </cell>
          <cell r="AO508">
            <v>28480</v>
          </cell>
          <cell r="AP508">
            <v>0</v>
          </cell>
          <cell r="AQ508">
            <v>0</v>
          </cell>
          <cell r="AR508" t="str">
            <v>n/a</v>
          </cell>
          <cell r="AS508" t="str">
            <v>n/a</v>
          </cell>
          <cell r="AT508" t="str">
            <v>n/a</v>
          </cell>
          <cell r="AU508" t="str">
            <v>n/a</v>
          </cell>
          <cell r="AV508" t="str">
            <v>n/a</v>
          </cell>
          <cell r="AW508">
            <v>0</v>
          </cell>
          <cell r="AX508">
            <v>0</v>
          </cell>
        </row>
        <row r="509">
          <cell r="A509">
            <v>23080900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</row>
        <row r="511">
          <cell r="A511" t="str">
            <v>23-3832</v>
          </cell>
          <cell r="B511" t="str">
            <v>SPAREPARTS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str">
            <v>PGSO</v>
          </cell>
          <cell r="W511" t="str">
            <v>SA</v>
          </cell>
          <cell r="X511">
            <v>45132</v>
          </cell>
          <cell r="Y511">
            <v>45138</v>
          </cell>
          <cell r="Z511" t="str">
            <v>n/a</v>
          </cell>
          <cell r="AA511" t="str">
            <v>n/a</v>
          </cell>
          <cell r="AB511">
            <v>45160</v>
          </cell>
          <cell r="AC511" t="str">
            <v>n/a</v>
          </cell>
          <cell r="AD511" t="str">
            <v>n/a</v>
          </cell>
          <cell r="AE511">
            <v>45160</v>
          </cell>
          <cell r="AF511">
            <v>45182</v>
          </cell>
          <cell r="AG511" t="str">
            <v>09.14.2023</v>
          </cell>
          <cell r="AH511">
            <v>0</v>
          </cell>
          <cell r="AI511">
            <v>0</v>
          </cell>
          <cell r="AJ511" t="str">
            <v>GF</v>
          </cell>
          <cell r="AK511">
            <v>900</v>
          </cell>
          <cell r="AL511">
            <v>900</v>
          </cell>
          <cell r="AM511">
            <v>0</v>
          </cell>
          <cell r="AN511">
            <v>900</v>
          </cell>
          <cell r="AO511">
            <v>900</v>
          </cell>
          <cell r="AP511">
            <v>0</v>
          </cell>
          <cell r="AQ511">
            <v>0</v>
          </cell>
          <cell r="AR511" t="str">
            <v>n/a</v>
          </cell>
          <cell r="AS511" t="str">
            <v>n/a</v>
          </cell>
          <cell r="AT511" t="str">
            <v>n/a</v>
          </cell>
          <cell r="AU511" t="str">
            <v>n/a</v>
          </cell>
          <cell r="AV511" t="str">
            <v>n/a</v>
          </cell>
          <cell r="AW511">
            <v>0</v>
          </cell>
          <cell r="AX511">
            <v>0</v>
          </cell>
        </row>
        <row r="512">
          <cell r="A512">
            <v>23080904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</row>
        <row r="514">
          <cell r="A514" t="str">
            <v>23-3828</v>
          </cell>
          <cell r="B514" t="str">
            <v>SPAREPARTS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str">
            <v>PGSO</v>
          </cell>
          <cell r="W514" t="str">
            <v>SA</v>
          </cell>
          <cell r="X514">
            <v>45132</v>
          </cell>
          <cell r="Y514">
            <v>45138</v>
          </cell>
          <cell r="Z514" t="str">
            <v>n/a</v>
          </cell>
          <cell r="AA514" t="str">
            <v>n/a</v>
          </cell>
          <cell r="AB514">
            <v>45160</v>
          </cell>
          <cell r="AC514" t="str">
            <v>n/a</v>
          </cell>
          <cell r="AD514" t="str">
            <v>n/a</v>
          </cell>
          <cell r="AE514">
            <v>45160</v>
          </cell>
          <cell r="AF514">
            <v>45182</v>
          </cell>
          <cell r="AG514" t="str">
            <v>09.20.2023</v>
          </cell>
          <cell r="AH514">
            <v>0</v>
          </cell>
          <cell r="AI514">
            <v>0</v>
          </cell>
          <cell r="AJ514" t="str">
            <v>GF</v>
          </cell>
          <cell r="AK514">
            <v>162530</v>
          </cell>
          <cell r="AL514">
            <v>162530</v>
          </cell>
          <cell r="AM514">
            <v>0</v>
          </cell>
          <cell r="AN514">
            <v>162530</v>
          </cell>
          <cell r="AO514">
            <v>162530</v>
          </cell>
          <cell r="AP514">
            <v>0</v>
          </cell>
          <cell r="AQ514">
            <v>0</v>
          </cell>
          <cell r="AR514" t="str">
            <v>n/a</v>
          </cell>
          <cell r="AS514" t="str">
            <v>n/a</v>
          </cell>
          <cell r="AT514" t="str">
            <v>n/a</v>
          </cell>
          <cell r="AU514" t="str">
            <v>n/a</v>
          </cell>
          <cell r="AV514" t="str">
            <v>n/a</v>
          </cell>
          <cell r="AW514">
            <v>0</v>
          </cell>
          <cell r="AX514">
            <v>0</v>
          </cell>
        </row>
        <row r="515">
          <cell r="A515">
            <v>23080902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</row>
        <row r="517">
          <cell r="A517" t="str">
            <v>23-3827</v>
          </cell>
          <cell r="B517" t="str">
            <v>JOB OUT: WHEEL ALIGNMENT &amp;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str">
            <v>PGSO</v>
          </cell>
          <cell r="W517" t="str">
            <v>SA</v>
          </cell>
          <cell r="X517">
            <v>45132</v>
          </cell>
          <cell r="Y517">
            <v>45138</v>
          </cell>
          <cell r="Z517" t="str">
            <v>n/a</v>
          </cell>
          <cell r="AA517" t="str">
            <v>n/a</v>
          </cell>
          <cell r="AB517">
            <v>45160</v>
          </cell>
          <cell r="AC517" t="str">
            <v>n/a</v>
          </cell>
          <cell r="AD517" t="str">
            <v>n/a</v>
          </cell>
          <cell r="AE517">
            <v>45160</v>
          </cell>
          <cell r="AF517">
            <v>45182</v>
          </cell>
          <cell r="AG517" t="str">
            <v>09.20.2023</v>
          </cell>
          <cell r="AH517">
            <v>0</v>
          </cell>
          <cell r="AI517">
            <v>0</v>
          </cell>
          <cell r="AJ517" t="str">
            <v>GF</v>
          </cell>
          <cell r="AK517">
            <v>6500</v>
          </cell>
          <cell r="AL517">
            <v>6500</v>
          </cell>
          <cell r="AM517">
            <v>0</v>
          </cell>
          <cell r="AN517">
            <v>6500</v>
          </cell>
          <cell r="AO517">
            <v>6500</v>
          </cell>
          <cell r="AP517">
            <v>0</v>
          </cell>
          <cell r="AQ517">
            <v>0</v>
          </cell>
          <cell r="AR517" t="str">
            <v>n/a</v>
          </cell>
          <cell r="AS517" t="str">
            <v>n/a</v>
          </cell>
          <cell r="AT517" t="str">
            <v>n/a</v>
          </cell>
          <cell r="AU517" t="str">
            <v>n/a</v>
          </cell>
          <cell r="AV517" t="str">
            <v>n/a</v>
          </cell>
          <cell r="AW517">
            <v>0</v>
          </cell>
          <cell r="AX517">
            <v>0</v>
          </cell>
        </row>
        <row r="518">
          <cell r="A518">
            <v>23080901</v>
          </cell>
          <cell r="B518" t="str">
            <v>BALNCING AND WIPER BLADE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</row>
        <row r="520">
          <cell r="A520" t="str">
            <v>23-C0649</v>
          </cell>
          <cell r="B520" t="str">
            <v>PAINTING MATERIALS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str">
            <v>PGSO</v>
          </cell>
          <cell r="W520" t="str">
            <v>SVP</v>
          </cell>
          <cell r="X520">
            <v>45132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 t="str">
            <v>GF</v>
          </cell>
          <cell r="AK520">
            <v>23438</v>
          </cell>
          <cell r="AL520">
            <v>23438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</row>
        <row r="523">
          <cell r="A523" t="str">
            <v>23-3846</v>
          </cell>
          <cell r="B523" t="str">
            <v>SPARE PARTS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str">
            <v>PGSO</v>
          </cell>
          <cell r="W523" t="str">
            <v>SA</v>
          </cell>
          <cell r="X523">
            <v>45132</v>
          </cell>
          <cell r="Y523">
            <v>45138</v>
          </cell>
          <cell r="Z523" t="str">
            <v>n/a</v>
          </cell>
          <cell r="AA523" t="str">
            <v>n/a</v>
          </cell>
          <cell r="AB523">
            <v>45160</v>
          </cell>
          <cell r="AC523" t="str">
            <v>n/a</v>
          </cell>
          <cell r="AD523" t="str">
            <v>n/a</v>
          </cell>
          <cell r="AE523">
            <v>45160</v>
          </cell>
          <cell r="AF523">
            <v>45182</v>
          </cell>
          <cell r="AG523" t="str">
            <v>09.14.2023</v>
          </cell>
          <cell r="AH523">
            <v>0</v>
          </cell>
          <cell r="AI523">
            <v>0</v>
          </cell>
          <cell r="AJ523" t="str">
            <v>GF</v>
          </cell>
          <cell r="AK523">
            <v>6535</v>
          </cell>
          <cell r="AL523">
            <v>6535</v>
          </cell>
          <cell r="AM523">
            <v>0</v>
          </cell>
          <cell r="AN523">
            <v>6535</v>
          </cell>
          <cell r="AO523">
            <v>6535</v>
          </cell>
          <cell r="AP523">
            <v>0</v>
          </cell>
          <cell r="AQ523">
            <v>0</v>
          </cell>
          <cell r="AR523" t="str">
            <v>n/a</v>
          </cell>
          <cell r="AS523" t="str">
            <v>n/a</v>
          </cell>
          <cell r="AT523" t="str">
            <v>n/a</v>
          </cell>
          <cell r="AU523" t="str">
            <v>n/a</v>
          </cell>
          <cell r="AV523" t="str">
            <v>n/a</v>
          </cell>
          <cell r="AW523">
            <v>0</v>
          </cell>
          <cell r="AX523">
            <v>0</v>
          </cell>
        </row>
        <row r="524">
          <cell r="A524">
            <v>23080905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</row>
        <row r="526">
          <cell r="A526" t="str">
            <v>23-3789</v>
          </cell>
          <cell r="B526" t="str">
            <v>SPAREPARTS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str">
            <v>PGSO</v>
          </cell>
          <cell r="W526" t="str">
            <v>SA</v>
          </cell>
          <cell r="X526">
            <v>45132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GF</v>
          </cell>
          <cell r="AK526">
            <v>39650</v>
          </cell>
          <cell r="AL526">
            <v>39650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</row>
        <row r="529">
          <cell r="A529" t="str">
            <v>23-3895</v>
          </cell>
          <cell r="B529" t="str">
            <v>SPAREPARTS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str">
            <v>PGSO</v>
          </cell>
          <cell r="W529" t="str">
            <v>SA</v>
          </cell>
          <cell r="X529">
            <v>45132</v>
          </cell>
          <cell r="Y529">
            <v>45138</v>
          </cell>
          <cell r="Z529" t="str">
            <v>n/a</v>
          </cell>
          <cell r="AA529" t="str">
            <v>n/a</v>
          </cell>
          <cell r="AB529">
            <v>45160</v>
          </cell>
          <cell r="AC529" t="str">
            <v>n/a</v>
          </cell>
          <cell r="AD529" t="str">
            <v>n/a</v>
          </cell>
          <cell r="AE529">
            <v>45160</v>
          </cell>
          <cell r="AF529">
            <v>45183</v>
          </cell>
          <cell r="AG529" t="str">
            <v>09.19.2023</v>
          </cell>
          <cell r="AH529">
            <v>0</v>
          </cell>
          <cell r="AI529">
            <v>0</v>
          </cell>
          <cell r="AJ529" t="str">
            <v>GF</v>
          </cell>
          <cell r="AK529">
            <v>16350</v>
          </cell>
          <cell r="AL529">
            <v>16350</v>
          </cell>
          <cell r="AM529">
            <v>0</v>
          </cell>
          <cell r="AN529">
            <v>16350</v>
          </cell>
          <cell r="AO529">
            <v>16350</v>
          </cell>
          <cell r="AP529">
            <v>0</v>
          </cell>
          <cell r="AQ529">
            <v>0</v>
          </cell>
          <cell r="AR529" t="str">
            <v>n/a</v>
          </cell>
          <cell r="AS529" t="str">
            <v>n/a</v>
          </cell>
          <cell r="AT529" t="str">
            <v>n/a</v>
          </cell>
          <cell r="AU529" t="str">
            <v>n/a</v>
          </cell>
          <cell r="AV529" t="str">
            <v>n/a</v>
          </cell>
          <cell r="AW529">
            <v>0</v>
          </cell>
          <cell r="AX529">
            <v>0</v>
          </cell>
        </row>
        <row r="530">
          <cell r="A530">
            <v>23080907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</row>
        <row r="532">
          <cell r="A532" t="str">
            <v>23-3901</v>
          </cell>
          <cell r="B532" t="str">
            <v>STEERING SHAFT ASSY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str">
            <v>PGSO</v>
          </cell>
          <cell r="W532" t="str">
            <v>SA</v>
          </cell>
          <cell r="X532">
            <v>45132</v>
          </cell>
          <cell r="Y532">
            <v>45138</v>
          </cell>
          <cell r="Z532" t="str">
            <v>n/a</v>
          </cell>
          <cell r="AA532" t="str">
            <v>n/a</v>
          </cell>
          <cell r="AB532">
            <v>45160</v>
          </cell>
          <cell r="AC532" t="str">
            <v>n/a</v>
          </cell>
          <cell r="AD532" t="str">
            <v>n/a</v>
          </cell>
          <cell r="AE532">
            <v>45160</v>
          </cell>
          <cell r="AF532">
            <v>45183</v>
          </cell>
          <cell r="AG532" t="str">
            <v>09.19.2023</v>
          </cell>
          <cell r="AH532">
            <v>0</v>
          </cell>
          <cell r="AI532">
            <v>0</v>
          </cell>
          <cell r="AJ532" t="str">
            <v>GF</v>
          </cell>
          <cell r="AK532">
            <v>35000</v>
          </cell>
          <cell r="AL532">
            <v>35000</v>
          </cell>
          <cell r="AM532">
            <v>0</v>
          </cell>
          <cell r="AN532">
            <v>35000</v>
          </cell>
          <cell r="AO532">
            <v>35000</v>
          </cell>
          <cell r="AP532">
            <v>0</v>
          </cell>
          <cell r="AQ532">
            <v>0</v>
          </cell>
          <cell r="AR532" t="str">
            <v>n/a</v>
          </cell>
          <cell r="AS532" t="str">
            <v>n/a</v>
          </cell>
          <cell r="AT532" t="str">
            <v>n/a</v>
          </cell>
          <cell r="AU532" t="str">
            <v>n/a</v>
          </cell>
          <cell r="AV532" t="str">
            <v>n/a</v>
          </cell>
          <cell r="AW532">
            <v>0</v>
          </cell>
          <cell r="AX532">
            <v>0</v>
          </cell>
        </row>
        <row r="533">
          <cell r="A533">
            <v>23080908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</row>
        <row r="535">
          <cell r="A535" t="str">
            <v>23-3885</v>
          </cell>
          <cell r="B535" t="str">
            <v>SPAREPARTS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str">
            <v>PGSO</v>
          </cell>
          <cell r="W535" t="str">
            <v>SA</v>
          </cell>
          <cell r="X535">
            <v>45132</v>
          </cell>
          <cell r="Y535">
            <v>45138</v>
          </cell>
          <cell r="Z535" t="str">
            <v>n/a</v>
          </cell>
          <cell r="AA535" t="str">
            <v>n/a</v>
          </cell>
          <cell r="AB535">
            <v>45160</v>
          </cell>
          <cell r="AC535" t="str">
            <v>n/a</v>
          </cell>
          <cell r="AD535" t="str">
            <v>n/a</v>
          </cell>
          <cell r="AE535">
            <v>45160</v>
          </cell>
          <cell r="AF535">
            <v>45182</v>
          </cell>
          <cell r="AG535" t="str">
            <v>09.14.2023</v>
          </cell>
          <cell r="AH535">
            <v>0</v>
          </cell>
          <cell r="AI535">
            <v>0</v>
          </cell>
          <cell r="AJ535" t="str">
            <v>GF</v>
          </cell>
          <cell r="AK535">
            <v>1650</v>
          </cell>
          <cell r="AL535">
            <v>1650</v>
          </cell>
          <cell r="AM535">
            <v>0</v>
          </cell>
          <cell r="AN535">
            <v>1650</v>
          </cell>
          <cell r="AO535">
            <v>1650</v>
          </cell>
          <cell r="AP535">
            <v>0</v>
          </cell>
          <cell r="AQ535">
            <v>0</v>
          </cell>
          <cell r="AR535" t="str">
            <v>n/a</v>
          </cell>
          <cell r="AS535" t="str">
            <v>n/a</v>
          </cell>
          <cell r="AT535" t="str">
            <v>n/a</v>
          </cell>
          <cell r="AU535" t="str">
            <v>n/a</v>
          </cell>
          <cell r="AV535" t="str">
            <v>n/a</v>
          </cell>
          <cell r="AW535">
            <v>0</v>
          </cell>
          <cell r="AX535">
            <v>0</v>
          </cell>
        </row>
        <row r="536">
          <cell r="A536">
            <v>23080906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</row>
        <row r="538">
          <cell r="A538" t="str">
            <v>23-C0711</v>
          </cell>
          <cell r="B538" t="str">
            <v>SPAREPARTS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str">
            <v>PGSO</v>
          </cell>
          <cell r="W538" t="str">
            <v>SA</v>
          </cell>
          <cell r="X538">
            <v>45132</v>
          </cell>
          <cell r="Y538">
            <v>45138</v>
          </cell>
          <cell r="Z538" t="str">
            <v>n/a</v>
          </cell>
          <cell r="AA538" t="str">
            <v>n/a</v>
          </cell>
          <cell r="AB538">
            <v>45160</v>
          </cell>
          <cell r="AC538" t="str">
            <v>n/a</v>
          </cell>
          <cell r="AD538" t="str">
            <v>n/a</v>
          </cell>
          <cell r="AE538">
            <v>45160</v>
          </cell>
          <cell r="AF538">
            <v>45182</v>
          </cell>
          <cell r="AG538" t="str">
            <v>09.14.2023</v>
          </cell>
          <cell r="AH538">
            <v>0</v>
          </cell>
          <cell r="AI538">
            <v>0</v>
          </cell>
          <cell r="AJ538" t="str">
            <v>GF</v>
          </cell>
          <cell r="AK538">
            <v>5140</v>
          </cell>
          <cell r="AL538">
            <v>5140</v>
          </cell>
          <cell r="AM538">
            <v>0</v>
          </cell>
          <cell r="AN538">
            <v>5140</v>
          </cell>
          <cell r="AO538">
            <v>5140</v>
          </cell>
          <cell r="AP538">
            <v>0</v>
          </cell>
          <cell r="AQ538">
            <v>0</v>
          </cell>
          <cell r="AR538" t="str">
            <v>n/a</v>
          </cell>
          <cell r="AS538" t="str">
            <v>n/a</v>
          </cell>
          <cell r="AT538" t="str">
            <v>n/a</v>
          </cell>
          <cell r="AU538" t="str">
            <v>n/a</v>
          </cell>
          <cell r="AV538" t="str">
            <v>n/a</v>
          </cell>
          <cell r="AW538">
            <v>0</v>
          </cell>
          <cell r="AX538">
            <v>0</v>
          </cell>
        </row>
        <row r="539">
          <cell r="A539">
            <v>23080925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</row>
        <row r="541">
          <cell r="A541" t="str">
            <v>23-C0667</v>
          </cell>
          <cell r="B541" t="str">
            <v>AGRICULTURAL SUPPLIES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str">
            <v>PGSO</v>
          </cell>
          <cell r="W541" t="str">
            <v>SVP</v>
          </cell>
          <cell r="X541">
            <v>45132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>GF</v>
          </cell>
          <cell r="AK541">
            <v>96100</v>
          </cell>
          <cell r="AL541">
            <v>96100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</row>
        <row r="544">
          <cell r="A544" t="str">
            <v>23-3852</v>
          </cell>
          <cell r="B544" t="str">
            <v>SPAREPARTS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str">
            <v>PGSO</v>
          </cell>
          <cell r="W544" t="str">
            <v>SA</v>
          </cell>
          <cell r="X544">
            <v>45132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 t="str">
            <v>GF</v>
          </cell>
          <cell r="AK544">
            <v>12380</v>
          </cell>
          <cell r="AL544">
            <v>12380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</row>
        <row r="547">
          <cell r="A547" t="str">
            <v>23-3662</v>
          </cell>
          <cell r="B547" t="str">
            <v xml:space="preserve">CONSTRUCTION OF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str">
            <v>PEO</v>
          </cell>
          <cell r="W547" t="str">
            <v>PB</v>
          </cell>
          <cell r="X547">
            <v>45132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 t="str">
            <v>GF</v>
          </cell>
          <cell r="AK547">
            <v>1596975</v>
          </cell>
          <cell r="AL547">
            <v>0</v>
          </cell>
          <cell r="AM547">
            <v>1596975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 t="str">
            <v>08.17.2023</v>
          </cell>
          <cell r="AS547" t="str">
            <v>08.27.2023</v>
          </cell>
          <cell r="AT547" t="str">
            <v>08.27.2023</v>
          </cell>
          <cell r="AU547" t="str">
            <v>08.27.2023</v>
          </cell>
          <cell r="AV547" t="str">
            <v>11.04.2023</v>
          </cell>
          <cell r="AW547">
            <v>0</v>
          </cell>
          <cell r="AX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</row>
        <row r="550">
          <cell r="A550" t="str">
            <v>23-3866</v>
          </cell>
          <cell r="B550" t="str">
            <v xml:space="preserve">UPGRADING OF HOSPITAL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str">
            <v>PEO</v>
          </cell>
          <cell r="W550" t="str">
            <v>PB</v>
          </cell>
          <cell r="X550">
            <v>45132</v>
          </cell>
          <cell r="Y550">
            <v>45143</v>
          </cell>
          <cell r="Z550">
            <v>45160</v>
          </cell>
          <cell r="AA550">
            <v>45174</v>
          </cell>
          <cell r="AB550">
            <v>45174</v>
          </cell>
          <cell r="AC550">
            <v>45174</v>
          </cell>
          <cell r="AD550">
            <v>45239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 t="str">
            <v>GF</v>
          </cell>
          <cell r="AK550">
            <v>1549654.01</v>
          </cell>
          <cell r="AL550">
            <v>0</v>
          </cell>
          <cell r="AM550">
            <v>1549654.01</v>
          </cell>
          <cell r="AN550">
            <v>1518903.01</v>
          </cell>
          <cell r="AO550">
            <v>0</v>
          </cell>
          <cell r="AP550">
            <v>1518903.01</v>
          </cell>
          <cell r="AQ550">
            <v>0</v>
          </cell>
          <cell r="AR550" t="str">
            <v>08.17.2023</v>
          </cell>
          <cell r="AS550" t="str">
            <v>08.27.2023</v>
          </cell>
          <cell r="AT550" t="str">
            <v>08.27.2023</v>
          </cell>
          <cell r="AU550" t="str">
            <v>08.27.2023</v>
          </cell>
          <cell r="AV550" t="str">
            <v>09.14.2023</v>
          </cell>
          <cell r="AW550">
            <v>0</v>
          </cell>
          <cell r="AX550" t="str">
            <v>RETURNED TO RO</v>
          </cell>
        </row>
        <row r="551">
          <cell r="A551">
            <v>0</v>
          </cell>
          <cell r="B551" t="str">
            <v>BUILDING FACILITIES AT DDOPH-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</row>
        <row r="552">
          <cell r="A552">
            <v>0</v>
          </cell>
          <cell r="B552" t="str">
            <v>MARAGUSAN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</row>
        <row r="553">
          <cell r="A553" t="str">
            <v>23-4015</v>
          </cell>
          <cell r="B553" t="str">
            <v>WIPER BLADE (MITS STRADA)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str">
            <v>SPO</v>
          </cell>
          <cell r="W553" t="str">
            <v>SA</v>
          </cell>
          <cell r="X553">
            <v>45132</v>
          </cell>
          <cell r="Y553">
            <v>45138</v>
          </cell>
          <cell r="Z553" t="str">
            <v>n/a</v>
          </cell>
          <cell r="AA553" t="str">
            <v>n/a</v>
          </cell>
          <cell r="AB553">
            <v>45160</v>
          </cell>
          <cell r="AC553" t="str">
            <v>n/a</v>
          </cell>
          <cell r="AD553" t="str">
            <v>n/a</v>
          </cell>
          <cell r="AE553">
            <v>45160</v>
          </cell>
          <cell r="AF553">
            <v>45177</v>
          </cell>
          <cell r="AG553" t="str">
            <v>09.12.2023</v>
          </cell>
          <cell r="AH553">
            <v>0</v>
          </cell>
          <cell r="AI553">
            <v>0</v>
          </cell>
          <cell r="AJ553" t="str">
            <v>GF</v>
          </cell>
          <cell r="AK553">
            <v>1950</v>
          </cell>
          <cell r="AL553">
            <v>1950</v>
          </cell>
          <cell r="AM553">
            <v>0</v>
          </cell>
          <cell r="AN553">
            <v>1950</v>
          </cell>
          <cell r="AO553">
            <v>1950</v>
          </cell>
          <cell r="AP553">
            <v>0</v>
          </cell>
          <cell r="AQ553">
            <v>0</v>
          </cell>
          <cell r="AR553" t="str">
            <v>n/a</v>
          </cell>
          <cell r="AS553" t="str">
            <v>n/a</v>
          </cell>
          <cell r="AT553" t="str">
            <v>n/a</v>
          </cell>
          <cell r="AU553" t="str">
            <v>n/a</v>
          </cell>
          <cell r="AV553" t="str">
            <v>n/a</v>
          </cell>
          <cell r="AW553">
            <v>0</v>
          </cell>
          <cell r="AX553">
            <v>0</v>
          </cell>
        </row>
        <row r="554">
          <cell r="A554">
            <v>23080917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</row>
        <row r="556">
          <cell r="A556" t="str">
            <v>23-C0661</v>
          </cell>
          <cell r="B556" t="str">
            <v>SPARE PARTS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str">
            <v>SPO</v>
          </cell>
          <cell r="W556" t="str">
            <v>SA</v>
          </cell>
          <cell r="X556">
            <v>45132</v>
          </cell>
          <cell r="Y556">
            <v>45138</v>
          </cell>
          <cell r="Z556" t="str">
            <v>n/a</v>
          </cell>
          <cell r="AA556" t="str">
            <v>n/a</v>
          </cell>
          <cell r="AB556">
            <v>45160</v>
          </cell>
          <cell r="AC556" t="str">
            <v>n/a</v>
          </cell>
          <cell r="AD556" t="str">
            <v>n/a</v>
          </cell>
          <cell r="AE556">
            <v>45160</v>
          </cell>
          <cell r="AF556">
            <v>45175</v>
          </cell>
          <cell r="AG556" t="str">
            <v>09.08.2023</v>
          </cell>
          <cell r="AH556">
            <v>0</v>
          </cell>
          <cell r="AI556">
            <v>0</v>
          </cell>
          <cell r="AJ556" t="str">
            <v>GF</v>
          </cell>
          <cell r="AK556">
            <v>2880</v>
          </cell>
          <cell r="AL556">
            <v>2880</v>
          </cell>
          <cell r="AM556">
            <v>0</v>
          </cell>
          <cell r="AN556">
            <v>2880</v>
          </cell>
          <cell r="AO556">
            <v>2880</v>
          </cell>
          <cell r="AP556">
            <v>0</v>
          </cell>
          <cell r="AQ556">
            <v>0</v>
          </cell>
          <cell r="AR556" t="str">
            <v>n/a</v>
          </cell>
          <cell r="AS556" t="str">
            <v>n/a</v>
          </cell>
          <cell r="AT556" t="str">
            <v>n/a</v>
          </cell>
          <cell r="AU556" t="str">
            <v>n/a</v>
          </cell>
          <cell r="AV556" t="str">
            <v>n/a</v>
          </cell>
          <cell r="AW556">
            <v>0</v>
          </cell>
          <cell r="AX556">
            <v>0</v>
          </cell>
        </row>
        <row r="557">
          <cell r="A557">
            <v>23080924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A559" t="str">
            <v>23-3910</v>
          </cell>
          <cell r="B559" t="str">
            <v>SPAREPARTS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str">
            <v>SPO</v>
          </cell>
          <cell r="W559" t="str">
            <v>SA</v>
          </cell>
          <cell r="X559">
            <v>45132</v>
          </cell>
          <cell r="Y559">
            <v>45138</v>
          </cell>
          <cell r="Z559" t="str">
            <v>n/a</v>
          </cell>
          <cell r="AA559" t="str">
            <v>n/a</v>
          </cell>
          <cell r="AB559">
            <v>45160</v>
          </cell>
          <cell r="AC559" t="str">
            <v>n/a</v>
          </cell>
          <cell r="AD559" t="str">
            <v>n/a</v>
          </cell>
          <cell r="AE559">
            <v>45160</v>
          </cell>
          <cell r="AF559">
            <v>45177</v>
          </cell>
          <cell r="AG559" t="str">
            <v>09.13.2023</v>
          </cell>
          <cell r="AH559">
            <v>0</v>
          </cell>
          <cell r="AI559">
            <v>0</v>
          </cell>
          <cell r="AJ559" t="str">
            <v>GF</v>
          </cell>
          <cell r="AK559">
            <v>91340</v>
          </cell>
          <cell r="AL559">
            <v>91340</v>
          </cell>
          <cell r="AM559">
            <v>0</v>
          </cell>
          <cell r="AN559">
            <v>91340</v>
          </cell>
          <cell r="AO559">
            <v>91340</v>
          </cell>
          <cell r="AP559">
            <v>0</v>
          </cell>
          <cell r="AQ559">
            <v>0</v>
          </cell>
          <cell r="AR559" t="str">
            <v>n/a</v>
          </cell>
          <cell r="AS559" t="str">
            <v>n/a</v>
          </cell>
          <cell r="AT559" t="str">
            <v>n/a</v>
          </cell>
          <cell r="AU559" t="str">
            <v>n/a</v>
          </cell>
          <cell r="AV559" t="str">
            <v>n/a</v>
          </cell>
          <cell r="AW559">
            <v>0</v>
          </cell>
          <cell r="AX559">
            <v>0</v>
          </cell>
        </row>
        <row r="560">
          <cell r="A560">
            <v>23080909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</row>
        <row r="562">
          <cell r="A562" t="str">
            <v>23-3911</v>
          </cell>
          <cell r="B562" t="str">
            <v>JOB OUT:DIAGNOSTIC ENGINE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str">
            <v>SPO</v>
          </cell>
          <cell r="W562" t="str">
            <v>SA</v>
          </cell>
          <cell r="X562">
            <v>45132</v>
          </cell>
          <cell r="Y562">
            <v>45138</v>
          </cell>
          <cell r="Z562" t="str">
            <v>n/a</v>
          </cell>
          <cell r="AA562" t="str">
            <v>n/a</v>
          </cell>
          <cell r="AB562">
            <v>45160</v>
          </cell>
          <cell r="AC562" t="str">
            <v>n/a</v>
          </cell>
          <cell r="AD562" t="str">
            <v>n/a</v>
          </cell>
          <cell r="AE562">
            <v>45160</v>
          </cell>
          <cell r="AF562">
            <v>45177</v>
          </cell>
          <cell r="AG562" t="str">
            <v>09.13.2023</v>
          </cell>
          <cell r="AH562">
            <v>0</v>
          </cell>
          <cell r="AI562">
            <v>0</v>
          </cell>
          <cell r="AJ562" t="str">
            <v>GF</v>
          </cell>
          <cell r="AK562">
            <v>5400</v>
          </cell>
          <cell r="AL562">
            <v>5400</v>
          </cell>
          <cell r="AM562">
            <v>0</v>
          </cell>
          <cell r="AN562">
            <v>5400</v>
          </cell>
          <cell r="AO562">
            <v>5400</v>
          </cell>
          <cell r="AP562">
            <v>0</v>
          </cell>
          <cell r="AQ562">
            <v>0</v>
          </cell>
          <cell r="AR562" t="str">
            <v>n/a</v>
          </cell>
          <cell r="AS562" t="str">
            <v>n/a</v>
          </cell>
          <cell r="AT562" t="str">
            <v>n/a</v>
          </cell>
          <cell r="AU562" t="str">
            <v>n/a</v>
          </cell>
          <cell r="AV562" t="str">
            <v>n/a</v>
          </cell>
          <cell r="AW562">
            <v>0</v>
          </cell>
          <cell r="AX562">
            <v>0</v>
          </cell>
        </row>
        <row r="563">
          <cell r="A563">
            <v>23080910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</row>
        <row r="565">
          <cell r="A565" t="str">
            <v>23-3687</v>
          </cell>
          <cell r="B565" t="str">
            <v xml:space="preserve">JOB OUT: RUBBER BRUSHING,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str">
            <v>SPO</v>
          </cell>
          <cell r="W565" t="str">
            <v>SA</v>
          </cell>
          <cell r="X565">
            <v>45132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 t="str">
            <v>GF</v>
          </cell>
          <cell r="AK565">
            <v>1500</v>
          </cell>
          <cell r="AL565">
            <v>1500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</row>
        <row r="566">
          <cell r="A566">
            <v>0</v>
          </cell>
          <cell r="B566" t="str">
            <v>UPPER AND LOWER SUSPENSION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</row>
        <row r="567">
          <cell r="A567">
            <v>0</v>
          </cell>
          <cell r="B567" t="str">
            <v>PRESSING IN &amp; OU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</row>
        <row r="568">
          <cell r="A568" t="str">
            <v>23-C0562</v>
          </cell>
          <cell r="B568" t="str">
            <v>OFFICE SUPPLIES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str">
            <v>SPO</v>
          </cell>
          <cell r="W568" t="str">
            <v>SB</v>
          </cell>
          <cell r="X568">
            <v>45132</v>
          </cell>
          <cell r="Y568">
            <v>45138</v>
          </cell>
          <cell r="Z568" t="str">
            <v>n/a</v>
          </cell>
          <cell r="AA568" t="str">
            <v>n/a</v>
          </cell>
          <cell r="AB568">
            <v>45122</v>
          </cell>
          <cell r="AC568" t="str">
            <v>n/a</v>
          </cell>
          <cell r="AD568" t="str">
            <v>n/a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 t="str">
            <v>GF</v>
          </cell>
          <cell r="AK568">
            <v>151866</v>
          </cell>
          <cell r="AL568">
            <v>151866</v>
          </cell>
          <cell r="AM568">
            <v>0</v>
          </cell>
          <cell r="AN568">
            <v>416585</v>
          </cell>
          <cell r="AO568">
            <v>416585</v>
          </cell>
          <cell r="AP568">
            <v>0</v>
          </cell>
          <cell r="AQ568">
            <v>0</v>
          </cell>
          <cell r="AR568" t="str">
            <v>n/a</v>
          </cell>
          <cell r="AS568" t="str">
            <v>n/a</v>
          </cell>
          <cell r="AT568" t="str">
            <v>n/a</v>
          </cell>
          <cell r="AU568" t="str">
            <v>n/a</v>
          </cell>
          <cell r="AV568" t="str">
            <v>n/a</v>
          </cell>
          <cell r="AW568">
            <v>0</v>
          </cell>
          <cell r="AX568">
            <v>0</v>
          </cell>
        </row>
        <row r="569">
          <cell r="A569">
            <v>23111214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</row>
        <row r="571">
          <cell r="A571" t="str">
            <v>23-3694</v>
          </cell>
          <cell r="B571" t="str">
            <v xml:space="preserve">STAMPS, MAILING 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str">
            <v>SPO</v>
          </cell>
          <cell r="W571" t="str">
            <v>NP-53.5</v>
          </cell>
          <cell r="X571">
            <v>45132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 t="str">
            <v>GF</v>
          </cell>
          <cell r="AK571">
            <v>4995</v>
          </cell>
          <cell r="AL571">
            <v>4995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 t="str">
            <v>NEGOTIATED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 t="str">
            <v>PROCUREMENT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</row>
        <row r="574">
          <cell r="A574" t="str">
            <v>23-C0463</v>
          </cell>
          <cell r="B574" t="str">
            <v>OIL AND LUBRICANTS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str">
            <v>SPO</v>
          </cell>
          <cell r="W574" t="str">
            <v>SA</v>
          </cell>
          <cell r="X574">
            <v>45132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 t="str">
            <v>GF</v>
          </cell>
          <cell r="AK574">
            <v>2130</v>
          </cell>
          <cell r="AL574">
            <v>2130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</row>
        <row r="577">
          <cell r="A577" t="str">
            <v>23-C0596</v>
          </cell>
          <cell r="B577" t="str">
            <v>OIL AND SPARE PARTS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str">
            <v>SPO</v>
          </cell>
          <cell r="W577" t="str">
            <v>SA</v>
          </cell>
          <cell r="X577">
            <v>45132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 t="str">
            <v>GF</v>
          </cell>
          <cell r="AK577">
            <v>3160</v>
          </cell>
          <cell r="AL577">
            <v>3160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</row>
        <row r="580">
          <cell r="A580" t="str">
            <v>23-3443</v>
          </cell>
          <cell r="B580" t="str">
            <v>OIL AND LUBRICANTS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str">
            <v>PVGO</v>
          </cell>
          <cell r="W580" t="str">
            <v>SVP</v>
          </cell>
          <cell r="X580">
            <v>45132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 t="str">
            <v>GF</v>
          </cell>
          <cell r="AK580">
            <v>37740</v>
          </cell>
          <cell r="AL580">
            <v>37740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</row>
        <row r="583">
          <cell r="A583" t="str">
            <v>23-C0451</v>
          </cell>
          <cell r="B583" t="str">
            <v>COLORED PRINTER WITH SCANNER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str">
            <v>PVGO</v>
          </cell>
          <cell r="W583" t="str">
            <v>SVP</v>
          </cell>
          <cell r="X583">
            <v>45132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 t="str">
            <v>GF</v>
          </cell>
          <cell r="AK583">
            <v>35000</v>
          </cell>
          <cell r="AL583">
            <v>35000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</row>
        <row r="584">
          <cell r="A584">
            <v>0</v>
          </cell>
          <cell r="B584" t="str">
            <v>AND L360, PRINTER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</row>
        <row r="586">
          <cell r="A586" t="str">
            <v>23-3423</v>
          </cell>
          <cell r="B586" t="str">
            <v>SPARE PARTS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str">
            <v>PVGO</v>
          </cell>
          <cell r="W586" t="str">
            <v>SVP</v>
          </cell>
          <cell r="X586">
            <v>45132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 t="str">
            <v>GF</v>
          </cell>
          <cell r="AK586">
            <v>213810</v>
          </cell>
          <cell r="AL586">
            <v>213810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</row>
        <row r="589">
          <cell r="A589" t="str">
            <v>23-2146</v>
          </cell>
          <cell r="B589" t="str">
            <v>FEEDS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str">
            <v>PGO</v>
          </cell>
          <cell r="W589" t="str">
            <v>SVP</v>
          </cell>
          <cell r="X589">
            <v>45132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 t="str">
            <v>GF</v>
          </cell>
          <cell r="AK589">
            <v>48300</v>
          </cell>
          <cell r="AL589">
            <v>48300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</row>
        <row r="592">
          <cell r="A592" t="str">
            <v>23-3383</v>
          </cell>
          <cell r="B592" t="str">
            <v>ANIMAL SUPPLIES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str">
            <v>PGO</v>
          </cell>
          <cell r="W592" t="str">
            <v>SVP</v>
          </cell>
          <cell r="X592">
            <v>45132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 t="str">
            <v>GF</v>
          </cell>
          <cell r="AK592">
            <v>63144</v>
          </cell>
          <cell r="AL592">
            <v>63144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</row>
        <row r="595">
          <cell r="A595" t="str">
            <v>23-3758</v>
          </cell>
          <cell r="B595" t="str">
            <v>LIQUID NITROGEN (REFILL)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str">
            <v>PVO</v>
          </cell>
          <cell r="W595" t="str">
            <v>SVP</v>
          </cell>
          <cell r="X595">
            <v>45132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 t="str">
            <v>GF</v>
          </cell>
          <cell r="AK595">
            <v>19140</v>
          </cell>
          <cell r="AL595">
            <v>19140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</row>
        <row r="598">
          <cell r="A598" t="str">
            <v>23-C0612</v>
          </cell>
          <cell r="B598" t="str">
            <v>COMPUTER DESKTOP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str">
            <v>PAGRO</v>
          </cell>
          <cell r="W598" t="str">
            <v>PB</v>
          </cell>
          <cell r="X598">
            <v>45132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 t="str">
            <v>GF</v>
          </cell>
          <cell r="AK598">
            <v>334400</v>
          </cell>
          <cell r="AL598">
            <v>334400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</row>
        <row r="601">
          <cell r="A601" t="str">
            <v>23-C0658</v>
          </cell>
          <cell r="B601" t="str">
            <v>CONSTRUCTION MATERIALS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str">
            <v>PAGRO</v>
          </cell>
          <cell r="W601" t="str">
            <v>PB</v>
          </cell>
          <cell r="X601">
            <v>45132</v>
          </cell>
          <cell r="Y601">
            <v>45152</v>
          </cell>
          <cell r="Z601" t="str">
            <v>n/a</v>
          </cell>
          <cell r="AA601">
            <v>45160</v>
          </cell>
          <cell r="AB601">
            <v>45160</v>
          </cell>
          <cell r="AC601">
            <v>45160</v>
          </cell>
          <cell r="AD601">
            <v>45163</v>
          </cell>
          <cell r="AE601">
            <v>45176</v>
          </cell>
          <cell r="AF601">
            <v>45183</v>
          </cell>
          <cell r="AG601" t="str">
            <v>09.21.2023</v>
          </cell>
          <cell r="AH601">
            <v>0</v>
          </cell>
          <cell r="AI601">
            <v>0</v>
          </cell>
          <cell r="AJ601" t="str">
            <v>GF</v>
          </cell>
          <cell r="AK601">
            <v>569777.93000000005</v>
          </cell>
          <cell r="AL601">
            <v>569777.93000000005</v>
          </cell>
          <cell r="AM601">
            <v>0</v>
          </cell>
          <cell r="AN601">
            <v>559575</v>
          </cell>
          <cell r="AO601">
            <v>559575</v>
          </cell>
          <cell r="AP601">
            <v>0</v>
          </cell>
          <cell r="AQ601">
            <v>0</v>
          </cell>
          <cell r="AR601" t="str">
            <v>n/a</v>
          </cell>
          <cell r="AS601" t="str">
            <v>08.17.2023</v>
          </cell>
          <cell r="AT601" t="str">
            <v>08.17.2023</v>
          </cell>
          <cell r="AU601" t="str">
            <v>08.17.2023</v>
          </cell>
          <cell r="AV601" t="str">
            <v>08.24.2023</v>
          </cell>
          <cell r="AW601">
            <v>0</v>
          </cell>
          <cell r="AX601">
            <v>0</v>
          </cell>
        </row>
        <row r="602">
          <cell r="A602" t="str">
            <v>REBID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</row>
        <row r="603">
          <cell r="A603">
            <v>23080954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</row>
        <row r="604">
          <cell r="A604" t="str">
            <v>23-2705</v>
          </cell>
          <cell r="B604" t="str">
            <v>INSTALLATION OF VHF REPEATERS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 t="str">
            <v>PDRRMO</v>
          </cell>
          <cell r="W604" t="str">
            <v>PB</v>
          </cell>
          <cell r="X604">
            <v>45132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 t="str">
            <v>GF</v>
          </cell>
          <cell r="AK604">
            <v>688750</v>
          </cell>
          <cell r="AL604">
            <v>688750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 t="str">
            <v>PREPARE POW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</row>
        <row r="607">
          <cell r="A607" t="str">
            <v>23-C0437</v>
          </cell>
          <cell r="B607" t="str">
            <v>CONSTRUCTION MATERIALS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str">
            <v>PDRRMO</v>
          </cell>
          <cell r="W607" t="str">
            <v>SVP</v>
          </cell>
          <cell r="X607">
            <v>45132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 t="str">
            <v>GF</v>
          </cell>
          <cell r="AK607">
            <v>57124</v>
          </cell>
          <cell r="AL607">
            <v>57124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</row>
        <row r="608">
          <cell r="A608">
            <v>0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</row>
        <row r="609">
          <cell r="A609">
            <v>0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</row>
        <row r="610">
          <cell r="A610" t="str">
            <v>23-C0651</v>
          </cell>
          <cell r="B610" t="str">
            <v>OFFICE SUPPLIES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str">
            <v>PHO</v>
          </cell>
          <cell r="W610" t="str">
            <v>SB</v>
          </cell>
          <cell r="X610">
            <v>45132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 t="str">
            <v>GF</v>
          </cell>
          <cell r="AK610">
            <v>4424</v>
          </cell>
          <cell r="AL610">
            <v>4424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</row>
        <row r="613">
          <cell r="A613" t="str">
            <v>23-C0637</v>
          </cell>
          <cell r="B613" t="str">
            <v>COMPUTER SPARE PARTS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str">
            <v>PICTO</v>
          </cell>
          <cell r="W613" t="str">
            <v>SVP</v>
          </cell>
          <cell r="X613">
            <v>45132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 t="str">
            <v>GF</v>
          </cell>
          <cell r="AK613">
            <v>36780</v>
          </cell>
          <cell r="AL613">
            <v>36780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</row>
        <row r="616">
          <cell r="A616" t="str">
            <v>23-3613</v>
          </cell>
          <cell r="B616" t="str">
            <v>CABINET, STEEL-WITH UPPER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str">
            <v>PTO</v>
          </cell>
          <cell r="W616" t="str">
            <v>SVP</v>
          </cell>
          <cell r="X616">
            <v>45132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 t="str">
            <v>GF</v>
          </cell>
          <cell r="AK616">
            <v>50000</v>
          </cell>
          <cell r="AL616">
            <v>50000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</row>
        <row r="617">
          <cell r="A617">
            <v>0</v>
          </cell>
          <cell r="B617" t="str">
            <v>SAFETY VAULT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</row>
        <row r="619">
          <cell r="A619" t="str">
            <v>23-3127</v>
          </cell>
          <cell r="B619" t="str">
            <v>CONSTRUCTION OF TEMPORARY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str">
            <v>PEO</v>
          </cell>
          <cell r="W619" t="str">
            <v>PB</v>
          </cell>
          <cell r="X619">
            <v>45132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 t="str">
            <v>GF</v>
          </cell>
          <cell r="AK619">
            <v>3653110.43</v>
          </cell>
          <cell r="AL619">
            <v>0</v>
          </cell>
          <cell r="AM619">
            <v>3653110.43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</row>
        <row r="620">
          <cell r="A620">
            <v>0</v>
          </cell>
          <cell r="B620" t="str">
            <v>TREATMENT AND MONITORING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</row>
        <row r="622">
          <cell r="A622" t="str">
            <v>23-3964</v>
          </cell>
          <cell r="B622" t="str">
            <v>SPARE PARTS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str">
            <v>PGSO</v>
          </cell>
          <cell r="W622" t="str">
            <v>SA</v>
          </cell>
          <cell r="X622">
            <v>45132</v>
          </cell>
          <cell r="Y622">
            <v>45138</v>
          </cell>
          <cell r="Z622" t="str">
            <v>n/a</v>
          </cell>
          <cell r="AA622" t="str">
            <v>n/a</v>
          </cell>
          <cell r="AB622">
            <v>45160</v>
          </cell>
          <cell r="AC622" t="str">
            <v>n/a</v>
          </cell>
          <cell r="AD622" t="str">
            <v>n/a</v>
          </cell>
          <cell r="AE622">
            <v>45160</v>
          </cell>
          <cell r="AF622">
            <v>45182</v>
          </cell>
          <cell r="AG622" t="str">
            <v>09.14.2023</v>
          </cell>
          <cell r="AH622">
            <v>0</v>
          </cell>
          <cell r="AI622">
            <v>0</v>
          </cell>
          <cell r="AJ622" t="str">
            <v>GF</v>
          </cell>
          <cell r="AK622">
            <v>12683</v>
          </cell>
          <cell r="AL622">
            <v>12683</v>
          </cell>
          <cell r="AM622">
            <v>0</v>
          </cell>
          <cell r="AN622">
            <v>126830</v>
          </cell>
          <cell r="AO622">
            <v>126830</v>
          </cell>
          <cell r="AP622">
            <v>0</v>
          </cell>
          <cell r="AQ622">
            <v>0</v>
          </cell>
          <cell r="AR622" t="str">
            <v>n/a</v>
          </cell>
          <cell r="AS622" t="str">
            <v>n/a</v>
          </cell>
          <cell r="AT622" t="str">
            <v>n/a</v>
          </cell>
          <cell r="AU622" t="str">
            <v>n/a</v>
          </cell>
          <cell r="AV622" t="str">
            <v>n/a</v>
          </cell>
          <cell r="AW622">
            <v>0</v>
          </cell>
          <cell r="AX622">
            <v>0</v>
          </cell>
        </row>
        <row r="623">
          <cell r="A623">
            <v>23080912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A625" t="str">
            <v>23-3830</v>
          </cell>
          <cell r="B625" t="str">
            <v>JOB ORDER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str">
            <v>PGSO</v>
          </cell>
          <cell r="W625" t="str">
            <v>SA</v>
          </cell>
          <cell r="X625">
            <v>45132</v>
          </cell>
          <cell r="Y625">
            <v>45138</v>
          </cell>
          <cell r="Z625" t="str">
            <v>n/a</v>
          </cell>
          <cell r="AA625" t="str">
            <v>n/a</v>
          </cell>
          <cell r="AB625">
            <v>45160</v>
          </cell>
          <cell r="AC625" t="str">
            <v>n/a</v>
          </cell>
          <cell r="AD625" t="str">
            <v>n/a</v>
          </cell>
          <cell r="AE625">
            <v>45160</v>
          </cell>
          <cell r="AF625">
            <v>45182</v>
          </cell>
          <cell r="AG625" t="str">
            <v>09.14.2023</v>
          </cell>
          <cell r="AH625">
            <v>0</v>
          </cell>
          <cell r="AI625">
            <v>0</v>
          </cell>
          <cell r="AJ625" t="str">
            <v>GF</v>
          </cell>
          <cell r="AK625">
            <v>9000</v>
          </cell>
          <cell r="AL625">
            <v>9000</v>
          </cell>
          <cell r="AM625">
            <v>0</v>
          </cell>
          <cell r="AN625">
            <v>9000</v>
          </cell>
          <cell r="AO625">
            <v>9000</v>
          </cell>
          <cell r="AP625">
            <v>0</v>
          </cell>
          <cell r="AQ625">
            <v>0</v>
          </cell>
          <cell r="AR625" t="str">
            <v>n/a</v>
          </cell>
          <cell r="AS625" t="str">
            <v>n/a</v>
          </cell>
          <cell r="AT625" t="str">
            <v>n/a</v>
          </cell>
          <cell r="AU625" t="str">
            <v>n/a</v>
          </cell>
          <cell r="AV625" t="str">
            <v>n/a</v>
          </cell>
          <cell r="AW625">
            <v>0</v>
          </cell>
          <cell r="AX625">
            <v>0</v>
          </cell>
        </row>
        <row r="626">
          <cell r="A626">
            <v>23080903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</row>
        <row r="627">
          <cell r="A627">
            <v>0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</row>
        <row r="628">
          <cell r="A628" t="str">
            <v>23-3808</v>
          </cell>
          <cell r="B628" t="str">
            <v>PRINTING AND PUBLICATION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str">
            <v>PGO SEF</v>
          </cell>
          <cell r="W628" t="str">
            <v>PB</v>
          </cell>
          <cell r="X628">
            <v>45132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 t="str">
            <v>GF</v>
          </cell>
          <cell r="AK628">
            <v>400000</v>
          </cell>
          <cell r="AL628">
            <v>400000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 t="str">
            <v>RETURNED TO RO</v>
          </cell>
        </row>
        <row r="629">
          <cell r="A629">
            <v>0</v>
          </cell>
          <cell r="B629" t="str">
            <v>RESEARCH JOURNAL AND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</row>
        <row r="630">
          <cell r="A630">
            <v>0</v>
          </cell>
          <cell r="B630" t="str">
            <v>NEWSLETTER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</row>
        <row r="631">
          <cell r="A631" t="str">
            <v>23-C0630</v>
          </cell>
          <cell r="B631" t="str">
            <v>SPARE PARTS (HEAVY EQUIPMENT)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str">
            <v>PGSO</v>
          </cell>
          <cell r="W631" t="str">
            <v>PB</v>
          </cell>
          <cell r="X631" t="str">
            <v>n/a</v>
          </cell>
          <cell r="Y631">
            <v>45124</v>
          </cell>
          <cell r="Z631" t="str">
            <v>n/a</v>
          </cell>
          <cell r="AA631">
            <v>45132</v>
          </cell>
          <cell r="AB631">
            <v>45132</v>
          </cell>
          <cell r="AC631">
            <v>45132</v>
          </cell>
          <cell r="AD631">
            <v>45142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893275</v>
          </cell>
          <cell r="AL631">
            <v>893275</v>
          </cell>
          <cell r="AM631">
            <v>0</v>
          </cell>
          <cell r="AN631">
            <v>893275</v>
          </cell>
          <cell r="AO631">
            <v>893275</v>
          </cell>
          <cell r="AP631">
            <v>0</v>
          </cell>
          <cell r="AQ631">
            <v>0</v>
          </cell>
          <cell r="AR631" t="str">
            <v>n/a</v>
          </cell>
          <cell r="AS631" t="str">
            <v>07.20.2023</v>
          </cell>
          <cell r="AT631" t="str">
            <v>07.20.2023</v>
          </cell>
          <cell r="AU631" t="str">
            <v>07.20.2023</v>
          </cell>
          <cell r="AV631" t="str">
            <v>07.26.2023</v>
          </cell>
          <cell r="AW631">
            <v>0</v>
          </cell>
          <cell r="AX631">
            <v>0</v>
          </cell>
        </row>
        <row r="632">
          <cell r="A632">
            <v>23080865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</row>
        <row r="633">
          <cell r="A633">
            <v>0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</row>
        <row r="634">
          <cell r="A634" t="str">
            <v>23-3711</v>
          </cell>
          <cell r="B634" t="str">
            <v>FUEL, OIL AND LUBRICANTS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str">
            <v>PGO</v>
          </cell>
          <cell r="W634" t="str">
            <v>PB</v>
          </cell>
          <cell r="X634" t="str">
            <v>n/a</v>
          </cell>
          <cell r="Y634">
            <v>45117</v>
          </cell>
          <cell r="Z634" t="str">
            <v>n/a</v>
          </cell>
          <cell r="AA634">
            <v>45132</v>
          </cell>
          <cell r="AB634">
            <v>45132</v>
          </cell>
          <cell r="AC634">
            <v>45132</v>
          </cell>
          <cell r="AD634">
            <v>45142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243678</v>
          </cell>
          <cell r="AL634">
            <v>243678</v>
          </cell>
          <cell r="AM634">
            <v>0</v>
          </cell>
          <cell r="AN634">
            <v>243678</v>
          </cell>
          <cell r="AO634">
            <v>243678</v>
          </cell>
          <cell r="AP634">
            <v>0</v>
          </cell>
          <cell r="AQ634">
            <v>0</v>
          </cell>
          <cell r="AR634" t="str">
            <v>06.07.2023</v>
          </cell>
          <cell r="AS634" t="str">
            <v>07.20.2023</v>
          </cell>
          <cell r="AT634" t="str">
            <v>07.20.2023</v>
          </cell>
          <cell r="AU634" t="str">
            <v>07.20.2023</v>
          </cell>
          <cell r="AV634" t="str">
            <v>07.26.2023</v>
          </cell>
          <cell r="AW634">
            <v>0</v>
          </cell>
          <cell r="AX634">
            <v>0</v>
          </cell>
        </row>
        <row r="635">
          <cell r="A635">
            <v>23080866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</row>
        <row r="637">
          <cell r="A637" t="str">
            <v>23-3338</v>
          </cell>
          <cell r="B637" t="str">
            <v>MONOBLOCK PLASTIC CHAIR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str">
            <v>PGO</v>
          </cell>
          <cell r="W637" t="str">
            <v>PB</v>
          </cell>
          <cell r="X637" t="str">
            <v>n/a</v>
          </cell>
          <cell r="Y637">
            <v>45117</v>
          </cell>
          <cell r="Z637" t="str">
            <v>n/a</v>
          </cell>
          <cell r="AA637">
            <v>45132</v>
          </cell>
          <cell r="AB637">
            <v>45132</v>
          </cell>
          <cell r="AC637">
            <v>45132</v>
          </cell>
          <cell r="AD637">
            <v>45142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267000</v>
          </cell>
          <cell r="AL637">
            <v>267000</v>
          </cell>
          <cell r="AM637">
            <v>0</v>
          </cell>
          <cell r="AN637">
            <v>267000</v>
          </cell>
          <cell r="AO637">
            <v>267000</v>
          </cell>
          <cell r="AP637">
            <v>0</v>
          </cell>
          <cell r="AQ637">
            <v>0</v>
          </cell>
          <cell r="AR637" t="str">
            <v>n/a</v>
          </cell>
          <cell r="AS637" t="str">
            <v>07.20.2023</v>
          </cell>
          <cell r="AT637" t="str">
            <v>07.20.2023</v>
          </cell>
          <cell r="AU637" t="str">
            <v>07.20.2023</v>
          </cell>
          <cell r="AV637" t="str">
            <v>07.26.2023</v>
          </cell>
          <cell r="AW637">
            <v>0</v>
          </cell>
          <cell r="AX637">
            <v>0</v>
          </cell>
        </row>
        <row r="638">
          <cell r="A638">
            <v>23080865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</row>
        <row r="639">
          <cell r="A639">
            <v>0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</row>
        <row r="640">
          <cell r="A640" t="str">
            <v>23-2761</v>
          </cell>
          <cell r="B640" t="str">
            <v>DAO AND KAMAGONG SEEDLINGS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str">
            <v>PDRRMO</v>
          </cell>
          <cell r="W640" t="str">
            <v>PB</v>
          </cell>
          <cell r="X640" t="str">
            <v>n/a</v>
          </cell>
          <cell r="Y640">
            <v>45117</v>
          </cell>
          <cell r="Z640" t="str">
            <v>n/a</v>
          </cell>
          <cell r="AA640">
            <v>45132</v>
          </cell>
          <cell r="AB640">
            <v>45132</v>
          </cell>
          <cell r="AC640">
            <v>45132</v>
          </cell>
          <cell r="AD640">
            <v>45142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285000</v>
          </cell>
          <cell r="AL640">
            <v>285000</v>
          </cell>
          <cell r="AM640">
            <v>0</v>
          </cell>
          <cell r="AN640">
            <v>285000</v>
          </cell>
          <cell r="AO640">
            <v>285000</v>
          </cell>
          <cell r="AP640">
            <v>0</v>
          </cell>
          <cell r="AQ640">
            <v>0</v>
          </cell>
          <cell r="AR640" t="str">
            <v>n/a</v>
          </cell>
          <cell r="AS640" t="str">
            <v>07.20.2023</v>
          </cell>
          <cell r="AT640" t="str">
            <v>07.20.2023</v>
          </cell>
          <cell r="AU640" t="str">
            <v>07.20.2023</v>
          </cell>
          <cell r="AV640" t="str">
            <v>07.26.2023</v>
          </cell>
          <cell r="AW640">
            <v>0</v>
          </cell>
          <cell r="AX640">
            <v>0</v>
          </cell>
        </row>
        <row r="641">
          <cell r="A641">
            <v>23080864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</row>
        <row r="643">
          <cell r="A643" t="str">
            <v>23-C0557</v>
          </cell>
          <cell r="B643" t="str">
            <v>PAINT (GLOSS LATEX-WHITE &amp; QUICK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str">
            <v>SEF</v>
          </cell>
          <cell r="W643" t="str">
            <v>PB</v>
          </cell>
          <cell r="X643" t="str">
            <v>n/a</v>
          </cell>
          <cell r="Y643">
            <v>45103</v>
          </cell>
          <cell r="Z643">
            <v>45118</v>
          </cell>
          <cell r="AA643">
            <v>45132</v>
          </cell>
          <cell r="AB643">
            <v>45132</v>
          </cell>
          <cell r="AC643">
            <v>45132</v>
          </cell>
          <cell r="AD643">
            <v>45142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1899504</v>
          </cell>
          <cell r="AL643">
            <v>1899504</v>
          </cell>
          <cell r="AM643">
            <v>0</v>
          </cell>
          <cell r="AN643">
            <v>1899504</v>
          </cell>
          <cell r="AO643">
            <v>1899504</v>
          </cell>
          <cell r="AP643">
            <v>0</v>
          </cell>
          <cell r="AQ643">
            <v>0</v>
          </cell>
          <cell r="AR643" t="str">
            <v>n/a</v>
          </cell>
          <cell r="AS643" t="str">
            <v>07.20.2023</v>
          </cell>
          <cell r="AT643" t="str">
            <v>07.20.2023</v>
          </cell>
          <cell r="AU643" t="str">
            <v>07.20.2023</v>
          </cell>
          <cell r="AV643" t="str">
            <v>07.26.2023</v>
          </cell>
          <cell r="AW643">
            <v>0</v>
          </cell>
          <cell r="AX643">
            <v>0</v>
          </cell>
        </row>
        <row r="644">
          <cell r="A644">
            <v>23080863</v>
          </cell>
          <cell r="B644" t="str">
            <v>DRY ENAMEL)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</row>
        <row r="646">
          <cell r="A646" t="str">
            <v>23-C0530</v>
          </cell>
          <cell r="B646" t="str">
            <v>CTNL (TROPONIN) AND HEMOGLOBIN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str">
            <v>PEEMO</v>
          </cell>
          <cell r="W646" t="str">
            <v>PB</v>
          </cell>
          <cell r="X646">
            <v>45120</v>
          </cell>
          <cell r="Y646">
            <v>45103</v>
          </cell>
          <cell r="Z646" t="str">
            <v>n/a</v>
          </cell>
          <cell r="AA646">
            <v>45132</v>
          </cell>
          <cell r="AB646">
            <v>45132</v>
          </cell>
          <cell r="AC646">
            <v>45132</v>
          </cell>
          <cell r="AD646">
            <v>45142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969608</v>
          </cell>
          <cell r="AL646">
            <v>969608</v>
          </cell>
          <cell r="AM646">
            <v>0</v>
          </cell>
          <cell r="AN646">
            <v>969608</v>
          </cell>
          <cell r="AO646">
            <v>969608</v>
          </cell>
          <cell r="AP646">
            <v>0</v>
          </cell>
          <cell r="AQ646">
            <v>0</v>
          </cell>
          <cell r="AR646" t="str">
            <v>n/a</v>
          </cell>
          <cell r="AS646" t="str">
            <v>07.20.2023</v>
          </cell>
          <cell r="AT646" t="str">
            <v>07.20.2023</v>
          </cell>
          <cell r="AU646" t="str">
            <v>07.20.2023</v>
          </cell>
          <cell r="AV646" t="str">
            <v>07.26.2023</v>
          </cell>
          <cell r="AW646">
            <v>0</v>
          </cell>
          <cell r="AX646">
            <v>0</v>
          </cell>
        </row>
        <row r="647">
          <cell r="A647">
            <v>23080862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</row>
        <row r="648">
          <cell r="A648">
            <v>0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</row>
        <row r="649">
          <cell r="A649" t="str">
            <v>23-2428</v>
          </cell>
          <cell r="B649" t="str">
            <v>VARIOUS SEEDLINGS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str">
            <v>PDRRMO</v>
          </cell>
          <cell r="W649" t="str">
            <v>PB</v>
          </cell>
          <cell r="X649" t="str">
            <v>n/a</v>
          </cell>
          <cell r="Y649">
            <v>45103</v>
          </cell>
          <cell r="Z649" t="str">
            <v>n/a</v>
          </cell>
          <cell r="AA649">
            <v>45132</v>
          </cell>
          <cell r="AB649">
            <v>45132</v>
          </cell>
          <cell r="AC649">
            <v>45132</v>
          </cell>
          <cell r="AD649">
            <v>45142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1276950</v>
          </cell>
          <cell r="AL649">
            <v>1276950</v>
          </cell>
          <cell r="AM649">
            <v>0</v>
          </cell>
          <cell r="AN649">
            <v>1276950</v>
          </cell>
          <cell r="AO649">
            <v>1276950</v>
          </cell>
          <cell r="AP649">
            <v>0</v>
          </cell>
          <cell r="AQ649">
            <v>0</v>
          </cell>
          <cell r="AR649" t="str">
            <v>n/a</v>
          </cell>
          <cell r="AS649" t="str">
            <v>07.20.2023</v>
          </cell>
          <cell r="AT649" t="str">
            <v>07.20.2023</v>
          </cell>
          <cell r="AU649" t="str">
            <v>07.20.2023</v>
          </cell>
          <cell r="AV649" t="str">
            <v>07.26.2023</v>
          </cell>
          <cell r="AW649">
            <v>0</v>
          </cell>
          <cell r="AX649">
            <v>0</v>
          </cell>
        </row>
        <row r="650">
          <cell r="A650">
            <v>23080861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</row>
        <row r="652">
          <cell r="A652" t="str">
            <v>23-1927</v>
          </cell>
          <cell r="B652" t="str">
            <v>1 LOT UPGRADING OF HOSPITAL BUILDING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str">
            <v>PEO</v>
          </cell>
          <cell r="W652" t="str">
            <v>PB</v>
          </cell>
          <cell r="X652" t="str">
            <v>n/a</v>
          </cell>
          <cell r="Y652">
            <v>45075</v>
          </cell>
          <cell r="Z652">
            <v>45083</v>
          </cell>
          <cell r="AA652">
            <v>45097</v>
          </cell>
          <cell r="AB652">
            <v>45097</v>
          </cell>
          <cell r="AC652">
            <v>45097</v>
          </cell>
          <cell r="AD652">
            <v>45141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3321542.64</v>
          </cell>
          <cell r="AL652">
            <v>3321542.64</v>
          </cell>
          <cell r="AM652">
            <v>0</v>
          </cell>
          <cell r="AN652">
            <v>3317295.56</v>
          </cell>
          <cell r="AO652">
            <v>3317295.56</v>
          </cell>
          <cell r="AP652">
            <v>0</v>
          </cell>
          <cell r="AQ652">
            <v>0</v>
          </cell>
          <cell r="AR652" t="str">
            <v>06.01.2023</v>
          </cell>
          <cell r="AS652" t="str">
            <v>06.15.2023</v>
          </cell>
          <cell r="AT652" t="str">
            <v>06.15.2023</v>
          </cell>
          <cell r="AU652" t="str">
            <v>06.15.2023</v>
          </cell>
          <cell r="AV652" t="str">
            <v>06.21.2023</v>
          </cell>
          <cell r="AW652">
            <v>0</v>
          </cell>
          <cell r="AX652">
            <v>0</v>
          </cell>
        </row>
        <row r="653">
          <cell r="A653" t="str">
            <v>CW23-028</v>
          </cell>
          <cell r="B653" t="str">
            <v>FACILITIES AT DDOPH-MONTEVISTA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</row>
        <row r="655">
          <cell r="A655" t="str">
            <v>23-2629</v>
          </cell>
          <cell r="B655" t="str">
            <v>1 LOT UPGRADING OF HOSPITAL BLDG.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str">
            <v>PEO</v>
          </cell>
          <cell r="W655" t="str">
            <v>PB</v>
          </cell>
          <cell r="X655" t="str">
            <v>n/a</v>
          </cell>
          <cell r="Y655">
            <v>45075</v>
          </cell>
          <cell r="Z655">
            <v>45083</v>
          </cell>
          <cell r="AA655">
            <v>45097</v>
          </cell>
          <cell r="AB655">
            <v>45097</v>
          </cell>
          <cell r="AC655">
            <v>45097</v>
          </cell>
          <cell r="AD655">
            <v>45141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1805974.16</v>
          </cell>
          <cell r="AL655">
            <v>1805974.16</v>
          </cell>
          <cell r="AM655">
            <v>0</v>
          </cell>
          <cell r="AN655">
            <v>1801647.94</v>
          </cell>
          <cell r="AO655">
            <v>1801647.94</v>
          </cell>
          <cell r="AP655">
            <v>0</v>
          </cell>
          <cell r="AQ655">
            <v>0</v>
          </cell>
          <cell r="AR655" t="str">
            <v>n/a</v>
          </cell>
          <cell r="AS655" t="str">
            <v>06.15.2023</v>
          </cell>
          <cell r="AT655" t="str">
            <v>06.15.2023</v>
          </cell>
          <cell r="AU655" t="str">
            <v>06.15.2023</v>
          </cell>
          <cell r="AV655" t="str">
            <v>06.21.2023</v>
          </cell>
          <cell r="AW655">
            <v>0</v>
          </cell>
          <cell r="AX655">
            <v>0</v>
          </cell>
        </row>
        <row r="656">
          <cell r="A656" t="str">
            <v>CW23-031</v>
          </cell>
          <cell r="B656" t="str">
            <v>AT DDOPH-MONTEVISTA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</row>
        <row r="657">
          <cell r="A657">
            <v>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</row>
        <row r="658">
          <cell r="A658" t="str">
            <v>23-1928</v>
          </cell>
          <cell r="B658" t="str">
            <v>1 LOT UPGRADING OF DAVAO DE ORO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str">
            <v>PEO</v>
          </cell>
          <cell r="W658" t="str">
            <v>PB</v>
          </cell>
          <cell r="X658" t="str">
            <v>n/a</v>
          </cell>
          <cell r="Y658">
            <v>45075</v>
          </cell>
          <cell r="Z658">
            <v>45083</v>
          </cell>
          <cell r="AA658">
            <v>45097</v>
          </cell>
          <cell r="AB658">
            <v>45097</v>
          </cell>
          <cell r="AC658">
            <v>45097</v>
          </cell>
          <cell r="AD658">
            <v>45141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1408940</v>
          </cell>
          <cell r="AL658">
            <v>1408940</v>
          </cell>
          <cell r="AM658">
            <v>0</v>
          </cell>
          <cell r="AN658">
            <v>1388810.65</v>
          </cell>
          <cell r="AO658">
            <v>1388810.65</v>
          </cell>
          <cell r="AP658">
            <v>0</v>
          </cell>
          <cell r="AQ658">
            <v>0</v>
          </cell>
          <cell r="AR658" t="str">
            <v>n/a</v>
          </cell>
          <cell r="AS658" t="str">
            <v>06.15.2023</v>
          </cell>
          <cell r="AT658" t="str">
            <v>06.15.2023</v>
          </cell>
          <cell r="AU658" t="str">
            <v>06.15.2023</v>
          </cell>
          <cell r="AV658" t="str">
            <v>06.21.2023</v>
          </cell>
          <cell r="AW658">
            <v>0</v>
          </cell>
          <cell r="AX658">
            <v>0</v>
          </cell>
        </row>
        <row r="659">
          <cell r="A659" t="str">
            <v>CW23-037</v>
          </cell>
          <cell r="B659" t="str">
            <v>PROVINCIAL HOSPITAL-PANTUKAN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</row>
        <row r="661">
          <cell r="A661" t="str">
            <v>23-1995</v>
          </cell>
          <cell r="B661" t="str">
            <v>1 LOT CONSTRUCTION OF WATER SYSTEM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str">
            <v>PEO</v>
          </cell>
          <cell r="W661" t="str">
            <v>PB</v>
          </cell>
          <cell r="X661" t="str">
            <v>n/a</v>
          </cell>
          <cell r="Y661">
            <v>45075</v>
          </cell>
          <cell r="Z661">
            <v>45083</v>
          </cell>
          <cell r="AA661">
            <v>45097</v>
          </cell>
          <cell r="AB661">
            <v>45097</v>
          </cell>
          <cell r="AC661">
            <v>45097</v>
          </cell>
          <cell r="AD661">
            <v>45141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1001854.77</v>
          </cell>
          <cell r="AL661">
            <v>1001854.77</v>
          </cell>
          <cell r="AM661">
            <v>0</v>
          </cell>
          <cell r="AN661">
            <v>996654.66</v>
          </cell>
          <cell r="AO661">
            <v>996654.66</v>
          </cell>
          <cell r="AP661">
            <v>0</v>
          </cell>
          <cell r="AQ661">
            <v>0</v>
          </cell>
          <cell r="AR661" t="str">
            <v>n/a</v>
          </cell>
          <cell r="AS661" t="str">
            <v>06.15.2023</v>
          </cell>
          <cell r="AT661" t="str">
            <v>06.15.2023</v>
          </cell>
          <cell r="AU661" t="str">
            <v>06.15.2023</v>
          </cell>
          <cell r="AV661" t="str">
            <v>06.21.2023</v>
          </cell>
          <cell r="AW661">
            <v>0</v>
          </cell>
          <cell r="AX661">
            <v>0</v>
          </cell>
        </row>
        <row r="662">
          <cell r="A662" t="str">
            <v>CW23-040</v>
          </cell>
          <cell r="B662" t="str">
            <v xml:space="preserve">LEVEL II, SITIO PONGPONG, BRGY.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</row>
        <row r="663">
          <cell r="A663">
            <v>0</v>
          </cell>
          <cell r="B663" t="str">
            <v>ANDAP, NEW BATAAN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</row>
        <row r="664">
          <cell r="A664" t="str">
            <v>23-2519</v>
          </cell>
          <cell r="B664" t="str">
            <v>1 LOT COMPLETION OF WATER SYSTEM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str">
            <v>PEO</v>
          </cell>
          <cell r="W664" t="str">
            <v>PB</v>
          </cell>
          <cell r="X664" t="str">
            <v>n/a</v>
          </cell>
          <cell r="Y664">
            <v>45075</v>
          </cell>
          <cell r="Z664">
            <v>45083</v>
          </cell>
          <cell r="AA664">
            <v>45097</v>
          </cell>
          <cell r="AB664">
            <v>45097</v>
          </cell>
          <cell r="AC664">
            <v>45097</v>
          </cell>
          <cell r="AD664">
            <v>45141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1872262.8</v>
          </cell>
          <cell r="AL664">
            <v>1872262.8</v>
          </cell>
          <cell r="AM664">
            <v>0</v>
          </cell>
          <cell r="AN664">
            <v>1866788.75</v>
          </cell>
          <cell r="AO664">
            <v>1866788.75</v>
          </cell>
          <cell r="AP664">
            <v>0</v>
          </cell>
          <cell r="AQ664">
            <v>0</v>
          </cell>
          <cell r="AR664" t="str">
            <v>n/a</v>
          </cell>
          <cell r="AS664" t="str">
            <v>06.15.2023</v>
          </cell>
          <cell r="AT664" t="str">
            <v>06.15.2023</v>
          </cell>
          <cell r="AU664" t="str">
            <v>06.15.2023</v>
          </cell>
          <cell r="AV664" t="str">
            <v>06.21.2023</v>
          </cell>
          <cell r="AW664">
            <v>0</v>
          </cell>
          <cell r="AX664">
            <v>0</v>
          </cell>
        </row>
        <row r="665">
          <cell r="A665" t="str">
            <v>CW23-042</v>
          </cell>
          <cell r="B665" t="str">
            <v>AT PUROK 20 NURSERY, BRGY. NGAN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 t="str">
            <v>.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</row>
        <row r="666">
          <cell r="A666">
            <v>0</v>
          </cell>
          <cell r="B666" t="str">
            <v>COMPOSTELA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</row>
        <row r="667">
          <cell r="A667" t="str">
            <v>23-1830</v>
          </cell>
          <cell r="B667" t="str">
            <v>1 LOT REHABILITATION OF DRAINAGE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str">
            <v>PEO</v>
          </cell>
          <cell r="W667" t="str">
            <v>PB</v>
          </cell>
          <cell r="X667" t="str">
            <v>n/a</v>
          </cell>
          <cell r="Y667">
            <v>45075</v>
          </cell>
          <cell r="Z667">
            <v>45083</v>
          </cell>
          <cell r="AA667">
            <v>45097</v>
          </cell>
          <cell r="AB667">
            <v>45097</v>
          </cell>
          <cell r="AC667">
            <v>45097</v>
          </cell>
          <cell r="AD667">
            <v>45141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2268269.88</v>
          </cell>
          <cell r="AL667">
            <v>2268269.88</v>
          </cell>
          <cell r="AM667">
            <v>0</v>
          </cell>
          <cell r="AN667">
            <v>2218064.35</v>
          </cell>
          <cell r="AO667">
            <v>2218064.35</v>
          </cell>
          <cell r="AP667">
            <v>0</v>
          </cell>
          <cell r="AQ667">
            <v>0</v>
          </cell>
          <cell r="AR667" t="str">
            <v>n/a</v>
          </cell>
          <cell r="AS667" t="str">
            <v>06.15.2023</v>
          </cell>
          <cell r="AT667" t="str">
            <v>06.15.2023</v>
          </cell>
          <cell r="AU667" t="str">
            <v>06.15.2023</v>
          </cell>
          <cell r="AV667" t="str">
            <v>06.21.2023</v>
          </cell>
          <cell r="AW667">
            <v>0</v>
          </cell>
          <cell r="AX667">
            <v>0</v>
          </cell>
        </row>
        <row r="668">
          <cell r="A668" t="str">
            <v>CW23-052</v>
          </cell>
          <cell r="B668" t="str">
            <v>STRUCTURE AT ALEGRIA SECTION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</row>
        <row r="669">
          <cell r="A669">
            <v>0</v>
          </cell>
          <cell r="B669" t="str">
            <v>ALONG NABUNTURAN-GABI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</row>
        <row r="670">
          <cell r="A670" t="str">
            <v>23-3331</v>
          </cell>
          <cell r="B670" t="str">
            <v>FOOD/CATERING SERVICES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str">
            <v>PIAO</v>
          </cell>
          <cell r="W670" t="str">
            <v>SVP</v>
          </cell>
          <cell r="X670" t="str">
            <v>n/a</v>
          </cell>
          <cell r="Y670">
            <v>45097</v>
          </cell>
          <cell r="Z670" t="str">
            <v>n/a</v>
          </cell>
          <cell r="AA670" t="str">
            <v>n/a</v>
          </cell>
          <cell r="AB670">
            <v>45146</v>
          </cell>
          <cell r="AC670" t="str">
            <v>n/a</v>
          </cell>
          <cell r="AD670" t="str">
            <v>n/a</v>
          </cell>
          <cell r="AE670">
            <v>45146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15029</v>
          </cell>
          <cell r="AL670">
            <v>15029</v>
          </cell>
          <cell r="AM670">
            <v>0</v>
          </cell>
          <cell r="AN670">
            <v>14750</v>
          </cell>
          <cell r="AO670">
            <v>14750</v>
          </cell>
          <cell r="AP670">
            <v>0</v>
          </cell>
          <cell r="AQ670">
            <v>0</v>
          </cell>
          <cell r="AR670" t="str">
            <v>n/a</v>
          </cell>
          <cell r="AS670" t="str">
            <v>n/a</v>
          </cell>
          <cell r="AT670" t="str">
            <v>08.02.2023</v>
          </cell>
          <cell r="AU670" t="str">
            <v>n/a</v>
          </cell>
          <cell r="AV670" t="str">
            <v>n/a</v>
          </cell>
          <cell r="AW670">
            <v>0</v>
          </cell>
          <cell r="AX670">
            <v>0</v>
          </cell>
        </row>
        <row r="671">
          <cell r="A671">
            <v>23080821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</row>
        <row r="673">
          <cell r="A673" t="str">
            <v>23-1924</v>
          </cell>
          <cell r="B673" t="str">
            <v>CONSTRUCTION SUPPLIES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str">
            <v>PEO</v>
          </cell>
          <cell r="W673" t="str">
            <v>SVP</v>
          </cell>
          <cell r="X673" t="str">
            <v>n/a</v>
          </cell>
          <cell r="Y673">
            <v>45111</v>
          </cell>
          <cell r="Z673" t="str">
            <v>n/a</v>
          </cell>
          <cell r="AA673" t="str">
            <v>n/a</v>
          </cell>
          <cell r="AB673">
            <v>45146</v>
          </cell>
          <cell r="AC673" t="str">
            <v>n/a</v>
          </cell>
          <cell r="AD673" t="str">
            <v>n/a</v>
          </cell>
          <cell r="AE673">
            <v>45146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39060</v>
          </cell>
          <cell r="AL673">
            <v>39060</v>
          </cell>
          <cell r="AM673">
            <v>0</v>
          </cell>
          <cell r="AN673">
            <v>39060</v>
          </cell>
          <cell r="AO673">
            <v>39060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</row>
        <row r="674">
          <cell r="A674">
            <v>23080822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</row>
        <row r="676">
          <cell r="A676" t="str">
            <v>23-C0650</v>
          </cell>
          <cell r="B676" t="str">
            <v>CONSTRUCTION SUPPLIES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str">
            <v>PGO</v>
          </cell>
          <cell r="W676" t="str">
            <v>SVP</v>
          </cell>
          <cell r="X676" t="str">
            <v>n/a</v>
          </cell>
          <cell r="Y676">
            <v>45124</v>
          </cell>
          <cell r="Z676" t="str">
            <v>n/a</v>
          </cell>
          <cell r="AA676" t="str">
            <v>n/a</v>
          </cell>
          <cell r="AB676">
            <v>45146</v>
          </cell>
          <cell r="AC676" t="str">
            <v>n/a</v>
          </cell>
          <cell r="AD676" t="str">
            <v>n/a</v>
          </cell>
          <cell r="AE676">
            <v>45146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90107.92</v>
          </cell>
          <cell r="AL676">
            <v>90107.92</v>
          </cell>
          <cell r="AM676">
            <v>0</v>
          </cell>
          <cell r="AN676">
            <v>90066.92</v>
          </cell>
          <cell r="AO676">
            <v>90066.92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</row>
        <row r="677">
          <cell r="A677">
            <v>23080823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</row>
        <row r="679">
          <cell r="A679" t="str">
            <v>23-3753</v>
          </cell>
          <cell r="B679" t="str">
            <v>LUMBER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str">
            <v>PAO</v>
          </cell>
          <cell r="W679" t="str">
            <v>SVP</v>
          </cell>
          <cell r="X679" t="str">
            <v>n/a</v>
          </cell>
          <cell r="Y679">
            <v>45124</v>
          </cell>
          <cell r="Z679" t="str">
            <v>n/a</v>
          </cell>
          <cell r="AA679" t="str">
            <v>n/a</v>
          </cell>
          <cell r="AB679">
            <v>45146</v>
          </cell>
          <cell r="AC679" t="str">
            <v>n/a</v>
          </cell>
          <cell r="AD679" t="str">
            <v>n/a</v>
          </cell>
          <cell r="AE679">
            <v>45146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19530</v>
          </cell>
          <cell r="AL679">
            <v>19530</v>
          </cell>
          <cell r="AM679">
            <v>0</v>
          </cell>
          <cell r="AN679">
            <v>19430.18</v>
          </cell>
          <cell r="AO679">
            <v>19430.18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</row>
        <row r="680">
          <cell r="A680">
            <v>23080824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</row>
        <row r="682">
          <cell r="A682" t="str">
            <v>23-3056</v>
          </cell>
          <cell r="B682" t="str">
            <v>PAINTING MATERIALS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str">
            <v>PENRO</v>
          </cell>
          <cell r="W682" t="str">
            <v>SVP</v>
          </cell>
          <cell r="X682" t="str">
            <v>n/a</v>
          </cell>
          <cell r="Y682">
            <v>45124</v>
          </cell>
          <cell r="Z682" t="str">
            <v>n/a</v>
          </cell>
          <cell r="AA682" t="str">
            <v>n/a</v>
          </cell>
          <cell r="AB682">
            <v>45146</v>
          </cell>
          <cell r="AC682" t="str">
            <v>n/a</v>
          </cell>
          <cell r="AD682" t="str">
            <v>n/a</v>
          </cell>
          <cell r="AE682">
            <v>45146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2320</v>
          </cell>
          <cell r="AL682">
            <v>2320</v>
          </cell>
          <cell r="AM682">
            <v>0</v>
          </cell>
          <cell r="AN682">
            <v>2220</v>
          </cell>
          <cell r="AO682">
            <v>2220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</row>
        <row r="683">
          <cell r="A683">
            <v>23080825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</row>
        <row r="685">
          <cell r="A685" t="str">
            <v>23-3601</v>
          </cell>
          <cell r="B685" t="str">
            <v>OFFICE EQUIPMENT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str">
            <v>PGSO</v>
          </cell>
          <cell r="W685" t="str">
            <v>SVP</v>
          </cell>
          <cell r="X685" t="str">
            <v>n/a</v>
          </cell>
          <cell r="Y685">
            <v>45124</v>
          </cell>
          <cell r="Z685" t="str">
            <v>n/a</v>
          </cell>
          <cell r="AA685" t="str">
            <v>n/a</v>
          </cell>
          <cell r="AB685">
            <v>45146</v>
          </cell>
          <cell r="AC685" t="str">
            <v>n/a</v>
          </cell>
          <cell r="AD685" t="str">
            <v>n/a</v>
          </cell>
          <cell r="AE685">
            <v>45146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200000</v>
          </cell>
          <cell r="AL685">
            <v>200000</v>
          </cell>
          <cell r="AM685">
            <v>0</v>
          </cell>
          <cell r="AN685">
            <v>193800</v>
          </cell>
          <cell r="AO685">
            <v>193800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</row>
        <row r="686">
          <cell r="A686">
            <v>23080826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</row>
        <row r="688">
          <cell r="A688" t="str">
            <v>23-C0662</v>
          </cell>
          <cell r="B688" t="str">
            <v>SPAREPARTS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str">
            <v>PGO</v>
          </cell>
          <cell r="W688" t="str">
            <v>SVP</v>
          </cell>
          <cell r="X688" t="str">
            <v>n/a</v>
          </cell>
          <cell r="Y688">
            <v>45124</v>
          </cell>
          <cell r="Z688" t="str">
            <v>n/a</v>
          </cell>
          <cell r="AA688" t="str">
            <v>n/a</v>
          </cell>
          <cell r="AB688">
            <v>45146</v>
          </cell>
          <cell r="AC688" t="str">
            <v>n/a</v>
          </cell>
          <cell r="AD688" t="str">
            <v>n/a</v>
          </cell>
          <cell r="AE688">
            <v>45146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44039.3</v>
          </cell>
          <cell r="AL688">
            <v>44039.3</v>
          </cell>
          <cell r="AM688">
            <v>0</v>
          </cell>
          <cell r="AN688">
            <v>44039.3</v>
          </cell>
          <cell r="AO688">
            <v>44039.3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</row>
        <row r="689">
          <cell r="A689">
            <v>23080827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</row>
        <row r="691">
          <cell r="A691" t="str">
            <v>23-2899</v>
          </cell>
          <cell r="B691" t="str">
            <v>LUMBER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str">
            <v>PDRRMO</v>
          </cell>
          <cell r="W691" t="str">
            <v>SVP</v>
          </cell>
          <cell r="X691">
            <v>45118</v>
          </cell>
          <cell r="Y691">
            <v>45124</v>
          </cell>
          <cell r="Z691" t="str">
            <v>n/a</v>
          </cell>
          <cell r="AA691" t="str">
            <v>n/a</v>
          </cell>
          <cell r="AB691">
            <v>45146</v>
          </cell>
          <cell r="AC691" t="str">
            <v>n/a</v>
          </cell>
          <cell r="AD691" t="str">
            <v>n/a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204842.59</v>
          </cell>
          <cell r="AL691">
            <v>204842.59</v>
          </cell>
          <cell r="AM691">
            <v>0</v>
          </cell>
          <cell r="AN691">
            <v>204743</v>
          </cell>
          <cell r="AO691">
            <v>204743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</row>
        <row r="692">
          <cell r="A692">
            <v>23080828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</row>
        <row r="694">
          <cell r="A694" t="str">
            <v>23-3692</v>
          </cell>
          <cell r="B694" t="str">
            <v>LUMBER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str">
            <v>PEO</v>
          </cell>
          <cell r="W694" t="str">
            <v>SVP</v>
          </cell>
          <cell r="X694">
            <v>45118</v>
          </cell>
          <cell r="Y694">
            <v>45124</v>
          </cell>
          <cell r="Z694" t="str">
            <v>n/a</v>
          </cell>
          <cell r="AA694" t="str">
            <v>n/a</v>
          </cell>
          <cell r="AB694">
            <v>45146</v>
          </cell>
          <cell r="AC694" t="str">
            <v>n/a</v>
          </cell>
          <cell r="AD694" t="str">
            <v>n/a</v>
          </cell>
          <cell r="AE694">
            <v>45146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18032.02</v>
          </cell>
          <cell r="AL694">
            <v>18032.02</v>
          </cell>
          <cell r="AM694">
            <v>0</v>
          </cell>
          <cell r="AN694">
            <v>17932.27</v>
          </cell>
          <cell r="AO694">
            <v>17932.27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</row>
        <row r="695">
          <cell r="A695">
            <v>23080829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</row>
        <row r="697">
          <cell r="A697" t="str">
            <v>23-3510</v>
          </cell>
          <cell r="B697" t="str">
            <v>LUMBER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str">
            <v>PEO</v>
          </cell>
          <cell r="W697" t="str">
            <v>SVP</v>
          </cell>
          <cell r="X697">
            <v>45118</v>
          </cell>
          <cell r="Y697">
            <v>45124</v>
          </cell>
          <cell r="Z697" t="str">
            <v>n/a</v>
          </cell>
          <cell r="AA697" t="str">
            <v>n/a</v>
          </cell>
          <cell r="AB697">
            <v>45146</v>
          </cell>
          <cell r="AC697" t="str">
            <v>n/a</v>
          </cell>
          <cell r="AD697" t="str">
            <v>n/a</v>
          </cell>
          <cell r="AE697">
            <v>45146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39495.980000000003</v>
          </cell>
          <cell r="AL697">
            <v>39495.980000000003</v>
          </cell>
          <cell r="AM697">
            <v>0</v>
          </cell>
          <cell r="AN697">
            <v>39395.14</v>
          </cell>
          <cell r="AO697">
            <v>39395.14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</row>
        <row r="698">
          <cell r="A698">
            <v>23080830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</row>
        <row r="700">
          <cell r="A700" t="str">
            <v>23-3678</v>
          </cell>
          <cell r="B700" t="str">
            <v>JANITORIAL SUPPLIES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str">
            <v>PICTO</v>
          </cell>
          <cell r="W700" t="str">
            <v>SVP</v>
          </cell>
          <cell r="X700" t="str">
            <v>n/a</v>
          </cell>
          <cell r="Y700">
            <v>45124</v>
          </cell>
          <cell r="Z700" t="str">
            <v>n/a</v>
          </cell>
          <cell r="AA700" t="str">
            <v>n/a</v>
          </cell>
          <cell r="AB700">
            <v>45146</v>
          </cell>
          <cell r="AC700" t="str">
            <v>n/a</v>
          </cell>
          <cell r="AD700" t="str">
            <v>n/a</v>
          </cell>
          <cell r="AE700">
            <v>45146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33550</v>
          </cell>
          <cell r="AL700">
            <v>33550</v>
          </cell>
          <cell r="AM700">
            <v>0</v>
          </cell>
          <cell r="AN700">
            <v>33500</v>
          </cell>
          <cell r="AO700">
            <v>33500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</row>
        <row r="701">
          <cell r="A701">
            <v>23080831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</row>
        <row r="703">
          <cell r="A703" t="str">
            <v>23-C0615</v>
          </cell>
          <cell r="B703" t="str">
            <v>CONSTRUCTION SUPPLIES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str">
            <v>PDRRMO</v>
          </cell>
          <cell r="W703" t="str">
            <v>SVP</v>
          </cell>
          <cell r="X703" t="str">
            <v>n/a</v>
          </cell>
          <cell r="Y703">
            <v>45124</v>
          </cell>
          <cell r="Z703" t="str">
            <v>n/a</v>
          </cell>
          <cell r="AA703" t="str">
            <v>n/a</v>
          </cell>
          <cell r="AB703">
            <v>45146</v>
          </cell>
          <cell r="AC703" t="str">
            <v>n/a</v>
          </cell>
          <cell r="AD703" t="str">
            <v>n/a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110240</v>
          </cell>
          <cell r="AL703">
            <v>110240</v>
          </cell>
          <cell r="AM703">
            <v>0</v>
          </cell>
          <cell r="AN703">
            <v>110148</v>
          </cell>
          <cell r="AO703">
            <v>110148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</row>
        <row r="704">
          <cell r="A704">
            <v>23080832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</row>
        <row r="706">
          <cell r="A706" t="str">
            <v>23-3494</v>
          </cell>
          <cell r="B706" t="str">
            <v>FOOD/CATERING SERVICES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str">
            <v>PGO</v>
          </cell>
          <cell r="W706" t="str">
            <v>SVP</v>
          </cell>
          <cell r="X706" t="str">
            <v>n/a</v>
          </cell>
          <cell r="Y706">
            <v>45124</v>
          </cell>
          <cell r="Z706" t="str">
            <v>n/a</v>
          </cell>
          <cell r="AA706" t="str">
            <v>n/a</v>
          </cell>
          <cell r="AB706">
            <v>45146</v>
          </cell>
          <cell r="AC706" t="str">
            <v>n/a</v>
          </cell>
          <cell r="AD706" t="str">
            <v>n/a</v>
          </cell>
          <cell r="AE706">
            <v>45146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13800</v>
          </cell>
          <cell r="AL706">
            <v>13800</v>
          </cell>
          <cell r="AM706">
            <v>0</v>
          </cell>
          <cell r="AN706">
            <v>13725</v>
          </cell>
          <cell r="AO706">
            <v>13725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</row>
        <row r="707">
          <cell r="A707">
            <v>23080833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</row>
        <row r="709">
          <cell r="A709" t="str">
            <v>23-3656</v>
          </cell>
          <cell r="B709" t="str">
            <v>FOOD/CATERING SERVICES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str">
            <v>PGO</v>
          </cell>
          <cell r="W709" t="str">
            <v>SVP</v>
          </cell>
          <cell r="X709" t="str">
            <v>n/a</v>
          </cell>
          <cell r="Y709">
            <v>45124</v>
          </cell>
          <cell r="Z709" t="str">
            <v>n/a</v>
          </cell>
          <cell r="AA709" t="str">
            <v>n/a</v>
          </cell>
          <cell r="AB709">
            <v>45146</v>
          </cell>
          <cell r="AC709" t="str">
            <v>n/a</v>
          </cell>
          <cell r="AD709" t="str">
            <v>n/a</v>
          </cell>
          <cell r="AE709">
            <v>45146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42360</v>
          </cell>
          <cell r="AL709">
            <v>42360</v>
          </cell>
          <cell r="AM709">
            <v>0</v>
          </cell>
          <cell r="AN709">
            <v>42780</v>
          </cell>
          <cell r="AO709">
            <v>42780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</row>
        <row r="710">
          <cell r="A710">
            <v>23080834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</row>
        <row r="712">
          <cell r="A712" t="str">
            <v>23-3384</v>
          </cell>
          <cell r="B712" t="str">
            <v>SEEDS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str">
            <v>PDRRMO</v>
          </cell>
          <cell r="W712" t="str">
            <v>SVP</v>
          </cell>
          <cell r="X712" t="str">
            <v>n/a</v>
          </cell>
          <cell r="Y712">
            <v>45124</v>
          </cell>
          <cell r="Z712" t="str">
            <v>n/a</v>
          </cell>
          <cell r="AA712" t="str">
            <v>n/a</v>
          </cell>
          <cell r="AB712">
            <v>45146</v>
          </cell>
          <cell r="AC712" t="str">
            <v>n/a</v>
          </cell>
          <cell r="AD712" t="str">
            <v>n/a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121000</v>
          </cell>
          <cell r="AL712">
            <v>121000</v>
          </cell>
          <cell r="AM712">
            <v>0</v>
          </cell>
          <cell r="AN712">
            <v>120395</v>
          </cell>
          <cell r="AO712">
            <v>120395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</row>
        <row r="713">
          <cell r="A713">
            <v>23080835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</row>
        <row r="715">
          <cell r="A715" t="str">
            <v>23-3051</v>
          </cell>
          <cell r="B715" t="str">
            <v>ELECTRICAL SUPPLIES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str">
            <v>PENRO</v>
          </cell>
          <cell r="W715" t="str">
            <v>SVP</v>
          </cell>
          <cell r="X715" t="str">
            <v>n/a</v>
          </cell>
          <cell r="Y715">
            <v>45124</v>
          </cell>
          <cell r="Z715" t="str">
            <v>n/a</v>
          </cell>
          <cell r="AA715" t="str">
            <v>n/a</v>
          </cell>
          <cell r="AB715">
            <v>45146</v>
          </cell>
          <cell r="AC715" t="str">
            <v>n/a</v>
          </cell>
          <cell r="AD715" t="str">
            <v>n/a</v>
          </cell>
          <cell r="AE715">
            <v>45146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960</v>
          </cell>
          <cell r="AL715">
            <v>960</v>
          </cell>
          <cell r="AM715">
            <v>0</v>
          </cell>
          <cell r="AN715">
            <v>946</v>
          </cell>
          <cell r="AO715">
            <v>946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</row>
        <row r="716">
          <cell r="A716">
            <v>23080836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</row>
        <row r="718">
          <cell r="A718" t="str">
            <v>23-C0644</v>
          </cell>
          <cell r="B718" t="str">
            <v>CONSTRUCTION SUPPLIES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str">
            <v>PGSO</v>
          </cell>
          <cell r="W718" t="str">
            <v>SVP</v>
          </cell>
          <cell r="X718" t="str">
            <v>n/a</v>
          </cell>
          <cell r="Y718">
            <v>45124</v>
          </cell>
          <cell r="Z718" t="str">
            <v>n/a</v>
          </cell>
          <cell r="AA718" t="str">
            <v>n/a</v>
          </cell>
          <cell r="AB718">
            <v>45146</v>
          </cell>
          <cell r="AC718" t="str">
            <v>n/a</v>
          </cell>
          <cell r="AD718" t="str">
            <v>n/a</v>
          </cell>
          <cell r="AE718">
            <v>45146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21036</v>
          </cell>
          <cell r="AL718">
            <v>21036</v>
          </cell>
          <cell r="AM718">
            <v>0</v>
          </cell>
          <cell r="AN718">
            <v>20973</v>
          </cell>
          <cell r="AO718">
            <v>20973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</row>
        <row r="719">
          <cell r="A719">
            <v>23080837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</row>
        <row r="721">
          <cell r="A721" t="str">
            <v>23-C0584</v>
          </cell>
          <cell r="B721" t="str">
            <v>CONSTRUCTION SUPPLIES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str">
            <v>PENRO</v>
          </cell>
          <cell r="W721" t="str">
            <v>SVP</v>
          </cell>
          <cell r="X721" t="str">
            <v>n/a</v>
          </cell>
          <cell r="Y721">
            <v>45124</v>
          </cell>
          <cell r="Z721" t="str">
            <v>n/a</v>
          </cell>
          <cell r="AA721" t="str">
            <v>n/a</v>
          </cell>
          <cell r="AB721">
            <v>45146</v>
          </cell>
          <cell r="AC721" t="str">
            <v>n/a</v>
          </cell>
          <cell r="AD721" t="str">
            <v>n/a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93545</v>
          </cell>
          <cell r="AL721">
            <v>93545</v>
          </cell>
          <cell r="AM721">
            <v>0</v>
          </cell>
          <cell r="AN721">
            <v>93440.5</v>
          </cell>
          <cell r="AO721">
            <v>93440.5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</row>
        <row r="722">
          <cell r="A722">
            <v>23080838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</row>
        <row r="724">
          <cell r="A724" t="str">
            <v>23-C0624</v>
          </cell>
          <cell r="B724" t="str">
            <v>PLUMBING SUPPLIES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str">
            <v>PGO</v>
          </cell>
          <cell r="W724" t="str">
            <v>SVP</v>
          </cell>
          <cell r="X724">
            <v>45118</v>
          </cell>
          <cell r="Y724">
            <v>45124</v>
          </cell>
          <cell r="Z724" t="str">
            <v>n/a</v>
          </cell>
          <cell r="AA724" t="str">
            <v>n/a</v>
          </cell>
          <cell r="AB724">
            <v>45146</v>
          </cell>
          <cell r="AC724" t="str">
            <v>n/a</v>
          </cell>
          <cell r="AD724" t="str">
            <v>n/a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109509</v>
          </cell>
          <cell r="AL724">
            <v>109509</v>
          </cell>
          <cell r="AM724">
            <v>0</v>
          </cell>
          <cell r="AN724">
            <v>103396</v>
          </cell>
          <cell r="AO724">
            <v>103396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</row>
        <row r="725">
          <cell r="A725">
            <v>23080839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</row>
        <row r="727">
          <cell r="A727" t="str">
            <v>23-3418</v>
          </cell>
          <cell r="B727" t="str">
            <v>CONSTRUCTION SUPPLIES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str">
            <v>PDRRMO</v>
          </cell>
          <cell r="W727" t="str">
            <v>SVP</v>
          </cell>
          <cell r="X727" t="str">
            <v>n/a</v>
          </cell>
          <cell r="Y727">
            <v>45124</v>
          </cell>
          <cell r="Z727" t="str">
            <v>n/a</v>
          </cell>
          <cell r="AA727" t="str">
            <v>n/a</v>
          </cell>
          <cell r="AB727">
            <v>45146</v>
          </cell>
          <cell r="AC727" t="str">
            <v>n/a</v>
          </cell>
          <cell r="AD727" t="str">
            <v>n/a</v>
          </cell>
          <cell r="AE727">
            <v>45146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49500</v>
          </cell>
          <cell r="AL727">
            <v>49500</v>
          </cell>
          <cell r="AM727">
            <v>0</v>
          </cell>
          <cell r="AN727">
            <v>49250</v>
          </cell>
          <cell r="AO727">
            <v>49250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</row>
        <row r="728">
          <cell r="A728">
            <v>23080840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</row>
        <row r="730">
          <cell r="A730" t="str">
            <v>23-C0621</v>
          </cell>
          <cell r="B730" t="str">
            <v>CONSTRUCTION SUPPLIES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str">
            <v>PENRO</v>
          </cell>
          <cell r="W730" t="str">
            <v>SVP</v>
          </cell>
          <cell r="X730" t="str">
            <v>n/a</v>
          </cell>
          <cell r="Y730">
            <v>45124</v>
          </cell>
          <cell r="Z730" t="str">
            <v>n/a</v>
          </cell>
          <cell r="AA730" t="str">
            <v>n/a</v>
          </cell>
          <cell r="AB730">
            <v>45146</v>
          </cell>
          <cell r="AC730" t="str">
            <v>n/a</v>
          </cell>
          <cell r="AD730" t="str">
            <v>n/a</v>
          </cell>
          <cell r="AE730">
            <v>45146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10120</v>
          </cell>
          <cell r="AL730">
            <v>10120</v>
          </cell>
          <cell r="AM730">
            <v>0</v>
          </cell>
          <cell r="AN730">
            <v>10069.5</v>
          </cell>
          <cell r="AO730">
            <v>10069.5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</row>
        <row r="731">
          <cell r="A731">
            <v>23080841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</row>
        <row r="733">
          <cell r="A733" t="str">
            <v>23-C0613</v>
          </cell>
          <cell r="B733" t="str">
            <v>AGRICIULTURAL SUPPLIES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str">
            <v>PDRRMO</v>
          </cell>
          <cell r="W733" t="str">
            <v>SVP</v>
          </cell>
          <cell r="X733" t="str">
            <v>n/a</v>
          </cell>
          <cell r="Y733">
            <v>45124</v>
          </cell>
          <cell r="Z733" t="str">
            <v>n/a</v>
          </cell>
          <cell r="AA733" t="str">
            <v>n/a</v>
          </cell>
          <cell r="AB733">
            <v>45146</v>
          </cell>
          <cell r="AC733" t="str">
            <v>n/a</v>
          </cell>
          <cell r="AD733" t="str">
            <v>n/a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52294</v>
          </cell>
          <cell r="AL733">
            <v>52294</v>
          </cell>
          <cell r="AM733">
            <v>0</v>
          </cell>
          <cell r="AN733">
            <v>51440</v>
          </cell>
          <cell r="AO733">
            <v>51440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</row>
        <row r="734">
          <cell r="A734">
            <v>23080842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</row>
        <row r="736">
          <cell r="A736" t="str">
            <v>23-C0610</v>
          </cell>
          <cell r="B736" t="str">
            <v>OFFICE EQUIPMENT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str">
            <v>PEO</v>
          </cell>
          <cell r="W736" t="str">
            <v>SVP</v>
          </cell>
          <cell r="X736" t="str">
            <v>n/a</v>
          </cell>
          <cell r="Y736">
            <v>45118</v>
          </cell>
          <cell r="Z736" t="str">
            <v>n/a</v>
          </cell>
          <cell r="AA736" t="str">
            <v>n/a</v>
          </cell>
          <cell r="AB736">
            <v>45146</v>
          </cell>
          <cell r="AC736" t="str">
            <v>n/a</v>
          </cell>
          <cell r="AD736" t="str">
            <v>n/a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196520</v>
          </cell>
          <cell r="AL736">
            <v>196520</v>
          </cell>
          <cell r="AM736">
            <v>0</v>
          </cell>
          <cell r="AN736">
            <v>196380</v>
          </cell>
          <cell r="AO736">
            <v>196380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</row>
        <row r="737">
          <cell r="A737">
            <v>23080843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</row>
        <row r="739">
          <cell r="A739" t="str">
            <v>23-3486</v>
          </cell>
          <cell r="B739" t="str">
            <v>OTHER SUPPLIES/MATERIALS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str">
            <v>PHRMDO</v>
          </cell>
          <cell r="W739" t="str">
            <v>SVP</v>
          </cell>
          <cell r="X739" t="str">
            <v>n/a</v>
          </cell>
          <cell r="Y739">
            <v>45118</v>
          </cell>
          <cell r="Z739" t="str">
            <v>n/a</v>
          </cell>
          <cell r="AA739" t="str">
            <v>n/a</v>
          </cell>
          <cell r="AB739">
            <v>45146</v>
          </cell>
          <cell r="AC739" t="str">
            <v>n/a</v>
          </cell>
          <cell r="AD739" t="str">
            <v>n/a</v>
          </cell>
          <cell r="AE739">
            <v>45146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14500</v>
          </cell>
          <cell r="AL739">
            <v>14500</v>
          </cell>
          <cell r="AM739">
            <v>0</v>
          </cell>
          <cell r="AN739">
            <v>14300</v>
          </cell>
          <cell r="AO739">
            <v>14300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</row>
        <row r="740">
          <cell r="A740">
            <v>230808444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</row>
        <row r="741">
          <cell r="A741">
            <v>0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</row>
        <row r="742">
          <cell r="A742" t="str">
            <v>23-C0573</v>
          </cell>
          <cell r="B742" t="str">
            <v>AGRICULTURAL SUPPLIES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 t="str">
            <v>PAGRO</v>
          </cell>
          <cell r="W742" t="str">
            <v>SVP</v>
          </cell>
          <cell r="X742" t="str">
            <v>n/a</v>
          </cell>
          <cell r="Y742">
            <v>45124</v>
          </cell>
          <cell r="Z742" t="str">
            <v>n/a</v>
          </cell>
          <cell r="AA742" t="str">
            <v>n/a</v>
          </cell>
          <cell r="AB742">
            <v>45146</v>
          </cell>
          <cell r="AC742" t="str">
            <v>n/a</v>
          </cell>
          <cell r="AD742" t="str">
            <v>n/a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398824</v>
          </cell>
          <cell r="AL742">
            <v>398824</v>
          </cell>
          <cell r="AM742">
            <v>0</v>
          </cell>
          <cell r="AN742">
            <v>394428</v>
          </cell>
          <cell r="AO742">
            <v>394428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</row>
        <row r="743">
          <cell r="A743">
            <v>23080845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</row>
        <row r="745">
          <cell r="A745" t="str">
            <v>23-3025</v>
          </cell>
          <cell r="B745" t="str">
            <v>OTHER SUPPLIES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 t="str">
            <v>PDRRMO</v>
          </cell>
          <cell r="W745" t="str">
            <v>SVP</v>
          </cell>
          <cell r="X745" t="str">
            <v>n/a</v>
          </cell>
          <cell r="Y745">
            <v>45124</v>
          </cell>
          <cell r="Z745" t="str">
            <v>n/a</v>
          </cell>
          <cell r="AA745" t="str">
            <v>n/a</v>
          </cell>
          <cell r="AB745">
            <v>45146</v>
          </cell>
          <cell r="AC745" t="str">
            <v>n/a</v>
          </cell>
          <cell r="AD745" t="str">
            <v>n/a</v>
          </cell>
          <cell r="AE745">
            <v>45146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8400</v>
          </cell>
          <cell r="AL745">
            <v>8400</v>
          </cell>
          <cell r="AM745">
            <v>0</v>
          </cell>
          <cell r="AN745">
            <v>8393</v>
          </cell>
          <cell r="AO745">
            <v>8393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</row>
        <row r="746">
          <cell r="A746">
            <v>23080846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</row>
        <row r="748">
          <cell r="A748" t="str">
            <v>23-2806</v>
          </cell>
          <cell r="B748" t="str">
            <v>DRUGS &amp; MEDICINES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str">
            <v>PHO</v>
          </cell>
          <cell r="W748" t="str">
            <v>SVP</v>
          </cell>
          <cell r="X748" t="str">
            <v>n/a</v>
          </cell>
          <cell r="Y748">
            <v>45124</v>
          </cell>
          <cell r="Z748" t="str">
            <v>n/a</v>
          </cell>
          <cell r="AA748" t="str">
            <v>n/a</v>
          </cell>
          <cell r="AB748">
            <v>45146</v>
          </cell>
          <cell r="AC748" t="str">
            <v>n/a</v>
          </cell>
          <cell r="AD748" t="str">
            <v>n/a</v>
          </cell>
          <cell r="AE748">
            <v>45146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1900</v>
          </cell>
          <cell r="AL748">
            <v>1900</v>
          </cell>
          <cell r="AM748">
            <v>0</v>
          </cell>
          <cell r="AN748">
            <v>1896</v>
          </cell>
          <cell r="AO748">
            <v>1896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</row>
        <row r="749">
          <cell r="A749">
            <v>23080847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</row>
        <row r="751">
          <cell r="A751" t="str">
            <v>23-C0598</v>
          </cell>
          <cell r="B751" t="str">
            <v>SPAREPARTS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 t="str">
            <v>PGO</v>
          </cell>
          <cell r="W751" t="str">
            <v>SVP</v>
          </cell>
          <cell r="X751" t="str">
            <v>n/a</v>
          </cell>
          <cell r="Y751">
            <v>45124</v>
          </cell>
          <cell r="Z751" t="str">
            <v>n/a</v>
          </cell>
          <cell r="AA751" t="str">
            <v>n/a</v>
          </cell>
          <cell r="AB751">
            <v>45146</v>
          </cell>
          <cell r="AC751" t="str">
            <v>n/a</v>
          </cell>
          <cell r="AD751" t="str">
            <v>n/a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77917</v>
          </cell>
          <cell r="AL751">
            <v>77917</v>
          </cell>
          <cell r="AM751">
            <v>0</v>
          </cell>
          <cell r="AN751">
            <v>77505</v>
          </cell>
          <cell r="AO751">
            <v>77505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</row>
        <row r="752">
          <cell r="A752">
            <v>23080848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</row>
        <row r="754">
          <cell r="A754" t="str">
            <v>23-3680</v>
          </cell>
          <cell r="B754" t="str">
            <v>CONSTRUCTION EQUIPMENT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str">
            <v>PDRRMO</v>
          </cell>
          <cell r="W754" t="str">
            <v>SVP</v>
          </cell>
          <cell r="X754" t="str">
            <v>n/a</v>
          </cell>
          <cell r="Y754">
            <v>45124</v>
          </cell>
          <cell r="Z754" t="str">
            <v>n/a</v>
          </cell>
          <cell r="AA754" t="str">
            <v>n/a</v>
          </cell>
          <cell r="AB754">
            <v>45146</v>
          </cell>
          <cell r="AC754" t="str">
            <v>n/a</v>
          </cell>
          <cell r="AD754" t="str">
            <v>n/a</v>
          </cell>
          <cell r="AE754">
            <v>45146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20000</v>
          </cell>
          <cell r="AL754">
            <v>20000</v>
          </cell>
          <cell r="AM754">
            <v>0</v>
          </cell>
          <cell r="AN754">
            <v>19900</v>
          </cell>
          <cell r="AO754">
            <v>19900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</row>
        <row r="755">
          <cell r="A755">
            <v>23080849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</row>
        <row r="757">
          <cell r="A757" t="str">
            <v>23-3335</v>
          </cell>
          <cell r="B757" t="str">
            <v>AGRICULTURAL SUPPLIES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 t="str">
            <v>PGSO</v>
          </cell>
          <cell r="W757" t="str">
            <v>SVP</v>
          </cell>
          <cell r="X757" t="str">
            <v>n/a</v>
          </cell>
          <cell r="Y757">
            <v>45124</v>
          </cell>
          <cell r="Z757" t="str">
            <v>n/a</v>
          </cell>
          <cell r="AA757" t="str">
            <v>n/a</v>
          </cell>
          <cell r="AB757">
            <v>45146</v>
          </cell>
          <cell r="AC757" t="str">
            <v>n/a</v>
          </cell>
          <cell r="AD757" t="str">
            <v>n/a</v>
          </cell>
          <cell r="AE757">
            <v>45146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26750</v>
          </cell>
          <cell r="AL757">
            <v>26750</v>
          </cell>
          <cell r="AM757">
            <v>0</v>
          </cell>
          <cell r="AN757">
            <v>26520</v>
          </cell>
          <cell r="AO757">
            <v>26520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</row>
        <row r="758">
          <cell r="A758">
            <v>23080850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</row>
        <row r="760">
          <cell r="A760" t="str">
            <v>23-3661</v>
          </cell>
          <cell r="B760" t="str">
            <v>FOOD SUPPLIES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str">
            <v>PGO</v>
          </cell>
          <cell r="W760" t="str">
            <v>SVP</v>
          </cell>
          <cell r="X760" t="str">
            <v>n/a</v>
          </cell>
          <cell r="Y760">
            <v>45124</v>
          </cell>
          <cell r="Z760" t="str">
            <v>n/a</v>
          </cell>
          <cell r="AA760" t="str">
            <v>n/a</v>
          </cell>
          <cell r="AB760">
            <v>45146</v>
          </cell>
          <cell r="AC760" t="str">
            <v>n/a</v>
          </cell>
          <cell r="AD760" t="str">
            <v>n/a</v>
          </cell>
          <cell r="AE760">
            <v>45146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20996</v>
          </cell>
          <cell r="AL760">
            <v>20996</v>
          </cell>
          <cell r="AM760">
            <v>0</v>
          </cell>
          <cell r="AN760">
            <v>20856</v>
          </cell>
          <cell r="AO760">
            <v>20856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</row>
        <row r="761">
          <cell r="A761">
            <v>23080851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</row>
        <row r="763">
          <cell r="A763" t="str">
            <v>23-3174</v>
          </cell>
          <cell r="B763" t="str">
            <v>OIL AND LUBRICANTS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str">
            <v>PENRO</v>
          </cell>
          <cell r="W763" t="str">
            <v>SVP</v>
          </cell>
          <cell r="X763" t="str">
            <v>n/a</v>
          </cell>
          <cell r="Y763">
            <v>45124</v>
          </cell>
          <cell r="Z763" t="str">
            <v>n/a</v>
          </cell>
          <cell r="AA763" t="str">
            <v>n/a</v>
          </cell>
          <cell r="AB763">
            <v>45146</v>
          </cell>
          <cell r="AC763" t="str">
            <v>n/a</v>
          </cell>
          <cell r="AD763" t="str">
            <v>n/a</v>
          </cell>
          <cell r="AE763">
            <v>45146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13292.6</v>
          </cell>
          <cell r="AL763">
            <v>13292.6</v>
          </cell>
          <cell r="AM763">
            <v>0</v>
          </cell>
          <cell r="AN763">
            <v>12850</v>
          </cell>
          <cell r="AO763">
            <v>12850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</row>
        <row r="764">
          <cell r="A764">
            <v>23080852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</row>
        <row r="765">
          <cell r="A765">
            <v>0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</row>
        <row r="766">
          <cell r="A766" t="str">
            <v>23-3189</v>
          </cell>
          <cell r="B766" t="str">
            <v>OIL AND LUBRICANTS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str">
            <v>PDRRMO</v>
          </cell>
          <cell r="W766" t="str">
            <v>SVP</v>
          </cell>
          <cell r="X766" t="str">
            <v>n/a</v>
          </cell>
          <cell r="Y766">
            <v>45124</v>
          </cell>
          <cell r="Z766" t="str">
            <v>n/a</v>
          </cell>
          <cell r="AA766" t="str">
            <v>n/a</v>
          </cell>
          <cell r="AB766">
            <v>45146</v>
          </cell>
          <cell r="AC766" t="str">
            <v>n/a</v>
          </cell>
          <cell r="AD766" t="str">
            <v>n/a</v>
          </cell>
          <cell r="AE766">
            <v>45146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24524.400000000001</v>
          </cell>
          <cell r="AL766">
            <v>24524.400000000001</v>
          </cell>
          <cell r="AM766">
            <v>0</v>
          </cell>
          <cell r="AN766">
            <v>24000</v>
          </cell>
          <cell r="AO766">
            <v>24000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</row>
        <row r="767">
          <cell r="A767">
            <v>23080853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</row>
        <row r="769">
          <cell r="A769" t="str">
            <v>23-3603</v>
          </cell>
          <cell r="B769" t="str">
            <v>FIRE PROTECTION SUPPLIES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str">
            <v>PGSO</v>
          </cell>
          <cell r="W769" t="str">
            <v>SVP</v>
          </cell>
          <cell r="X769" t="str">
            <v>n/a</v>
          </cell>
          <cell r="Y769">
            <v>45124</v>
          </cell>
          <cell r="Z769" t="str">
            <v>n/a</v>
          </cell>
          <cell r="AA769" t="str">
            <v>n/a</v>
          </cell>
          <cell r="AB769">
            <v>45146</v>
          </cell>
          <cell r="AC769" t="str">
            <v>n/a</v>
          </cell>
          <cell r="AD769" t="str">
            <v>n/a</v>
          </cell>
          <cell r="AE769">
            <v>45146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41140</v>
          </cell>
          <cell r="AL769">
            <v>41140</v>
          </cell>
          <cell r="AM769">
            <v>0</v>
          </cell>
          <cell r="AN769">
            <v>41100</v>
          </cell>
          <cell r="AO769">
            <v>41100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</row>
        <row r="770">
          <cell r="A770">
            <v>23080854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</row>
        <row r="771">
          <cell r="A771">
            <v>0</v>
          </cell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</row>
        <row r="772">
          <cell r="A772" t="str">
            <v>23-3491</v>
          </cell>
          <cell r="B772" t="str">
            <v>COMPUTER SUPPLIES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str">
            <v>PDRRMO</v>
          </cell>
          <cell r="W772" t="str">
            <v>SVP</v>
          </cell>
          <cell r="X772">
            <v>45118</v>
          </cell>
          <cell r="Y772">
            <v>45124</v>
          </cell>
          <cell r="Z772" t="str">
            <v>n/a</v>
          </cell>
          <cell r="AA772" t="str">
            <v>n/a</v>
          </cell>
          <cell r="AB772">
            <v>45146</v>
          </cell>
          <cell r="AC772" t="str">
            <v>n/a</v>
          </cell>
          <cell r="AD772" t="str">
            <v>n/a</v>
          </cell>
          <cell r="AE772">
            <v>45146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22000</v>
          </cell>
          <cell r="AL772">
            <v>22000</v>
          </cell>
          <cell r="AM772">
            <v>0</v>
          </cell>
          <cell r="AN772">
            <v>21990</v>
          </cell>
          <cell r="AO772">
            <v>21990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</row>
        <row r="773">
          <cell r="A773">
            <v>23080855</v>
          </cell>
          <cell r="B773">
            <v>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</row>
        <row r="775">
          <cell r="A775" t="str">
            <v>23-C0533</v>
          </cell>
          <cell r="B775" t="str">
            <v>CONSTRUCTION SUPPLIES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 t="str">
            <v>SEF</v>
          </cell>
          <cell r="W775" t="str">
            <v>SVP</v>
          </cell>
          <cell r="X775" t="str">
            <v>n/a</v>
          </cell>
          <cell r="Y775">
            <v>45124</v>
          </cell>
          <cell r="Z775" t="str">
            <v>n/a</v>
          </cell>
          <cell r="AA775" t="str">
            <v>n/a</v>
          </cell>
          <cell r="AB775">
            <v>45146</v>
          </cell>
          <cell r="AC775" t="str">
            <v>n/a</v>
          </cell>
          <cell r="AD775" t="str">
            <v>n/a</v>
          </cell>
          <cell r="AE775">
            <v>45146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80088.03</v>
          </cell>
          <cell r="AL775">
            <v>80088.03</v>
          </cell>
          <cell r="AM775">
            <v>0</v>
          </cell>
          <cell r="AN775">
            <v>79988.03</v>
          </cell>
          <cell r="AO775">
            <v>79988.03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</row>
        <row r="776">
          <cell r="A776">
            <v>23080856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</row>
        <row r="778">
          <cell r="A778" t="str">
            <v>23-3470</v>
          </cell>
          <cell r="B778" t="str">
            <v>PRINTED FORMS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str">
            <v>PTO</v>
          </cell>
          <cell r="W778" t="str">
            <v>SVP</v>
          </cell>
          <cell r="X778" t="str">
            <v>n/a</v>
          </cell>
          <cell r="Y778">
            <v>45124</v>
          </cell>
          <cell r="Z778" t="str">
            <v>n/a</v>
          </cell>
          <cell r="AA778" t="str">
            <v>n/a</v>
          </cell>
          <cell r="AB778">
            <v>45146</v>
          </cell>
          <cell r="AC778" t="str">
            <v>n/a</v>
          </cell>
          <cell r="AD778" t="str">
            <v>n/a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69720</v>
          </cell>
          <cell r="AL778">
            <v>69720</v>
          </cell>
          <cell r="AM778">
            <v>0</v>
          </cell>
          <cell r="AN778">
            <v>69720</v>
          </cell>
          <cell r="AO778">
            <v>69720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</row>
        <row r="779">
          <cell r="A779">
            <v>23080857</v>
          </cell>
          <cell r="B779">
            <v>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</row>
        <row r="781">
          <cell r="A781" t="str">
            <v>23-3862</v>
          </cell>
          <cell r="B781" t="str">
            <v>FOOD/CATERING SERVICES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str">
            <v>SEF</v>
          </cell>
          <cell r="W781" t="str">
            <v>SVP</v>
          </cell>
          <cell r="X781" t="str">
            <v>n/a</v>
          </cell>
          <cell r="Y781">
            <v>45124</v>
          </cell>
          <cell r="Z781" t="str">
            <v>n/a</v>
          </cell>
          <cell r="AA781" t="str">
            <v>n/a</v>
          </cell>
          <cell r="AB781">
            <v>45146</v>
          </cell>
          <cell r="AC781" t="str">
            <v>n/a</v>
          </cell>
          <cell r="AD781" t="str">
            <v>n/a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480000</v>
          </cell>
          <cell r="AL781">
            <v>480000</v>
          </cell>
          <cell r="AM781">
            <v>0</v>
          </cell>
          <cell r="AN781">
            <v>480000</v>
          </cell>
          <cell r="AO781">
            <v>480000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</row>
        <row r="782">
          <cell r="A782">
            <v>23080858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</row>
        <row r="783">
          <cell r="A783">
            <v>0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</row>
        <row r="784">
          <cell r="A784" t="str">
            <v>23-3646</v>
          </cell>
          <cell r="B784" t="str">
            <v>OFFICE SUPPLIES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str">
            <v>PPDO</v>
          </cell>
          <cell r="W784" t="str">
            <v>SB</v>
          </cell>
          <cell r="X784" t="str">
            <v>n/a</v>
          </cell>
          <cell r="Y784">
            <v>45124</v>
          </cell>
          <cell r="Z784" t="str">
            <v>n/a</v>
          </cell>
          <cell r="AA784" t="str">
            <v>n/a</v>
          </cell>
          <cell r="AB784">
            <v>45146</v>
          </cell>
          <cell r="AC784" t="str">
            <v>n/a</v>
          </cell>
          <cell r="AD784" t="str">
            <v>n/a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46747.8</v>
          </cell>
          <cell r="AL784">
            <v>46747.8</v>
          </cell>
          <cell r="AM784">
            <v>0</v>
          </cell>
          <cell r="AN784">
            <v>45892</v>
          </cell>
          <cell r="AO784">
            <v>45892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</row>
        <row r="785">
          <cell r="A785">
            <v>23080859</v>
          </cell>
          <cell r="B785">
            <v>0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</row>
        <row r="787">
          <cell r="A787" t="str">
            <v>23-3536</v>
          </cell>
          <cell r="B787" t="str">
            <v>OFFICE SUPPLIES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 t="str">
            <v>PGSO</v>
          </cell>
          <cell r="W787" t="str">
            <v>SB</v>
          </cell>
          <cell r="X787" t="str">
            <v>n/a</v>
          </cell>
          <cell r="Y787">
            <v>45124</v>
          </cell>
          <cell r="Z787" t="str">
            <v>n/a</v>
          </cell>
          <cell r="AA787" t="str">
            <v>n/a</v>
          </cell>
          <cell r="AB787">
            <v>45146</v>
          </cell>
          <cell r="AC787" t="str">
            <v>n/a</v>
          </cell>
          <cell r="AD787" t="str">
            <v>n/a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32340</v>
          </cell>
          <cell r="AL787">
            <v>32340</v>
          </cell>
          <cell r="AM787">
            <v>0</v>
          </cell>
          <cell r="AN787">
            <v>32200</v>
          </cell>
          <cell r="AO787">
            <v>32200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</row>
        <row r="788">
          <cell r="A788">
            <v>23080860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</row>
        <row r="790">
          <cell r="A790" t="str">
            <v>23-3171</v>
          </cell>
          <cell r="B790" t="str">
            <v xml:space="preserve">CONSTRUCTION OF SOCIAL HALL,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str">
            <v>SEF</v>
          </cell>
          <cell r="W790" t="str">
            <v>PB</v>
          </cell>
          <cell r="X790">
            <v>45146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1950688.46</v>
          </cell>
          <cell r="AL790">
            <v>0</v>
          </cell>
          <cell r="AM790">
            <v>1950688.46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</row>
        <row r="791">
          <cell r="A791">
            <v>0</v>
          </cell>
          <cell r="B791" t="str">
            <v>KIOKMAI, ELEMENTARY SHOOL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</row>
        <row r="793">
          <cell r="A793" t="str">
            <v>23-3663</v>
          </cell>
          <cell r="B793" t="str">
            <v xml:space="preserve">CONCRETING OF SAN JOSE LEBANON, 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str">
            <v>PEO</v>
          </cell>
          <cell r="W793" t="str">
            <v>PB</v>
          </cell>
          <cell r="X793">
            <v>45146</v>
          </cell>
          <cell r="Y793">
            <v>45145</v>
          </cell>
          <cell r="Z793">
            <v>45160</v>
          </cell>
          <cell r="AA793">
            <v>45174</v>
          </cell>
          <cell r="AB793">
            <v>45174</v>
          </cell>
          <cell r="AC793">
            <v>45174</v>
          </cell>
          <cell r="AD793">
            <v>45239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14687275.25</v>
          </cell>
          <cell r="AL793">
            <v>0</v>
          </cell>
          <cell r="AM793">
            <v>14687275.25</v>
          </cell>
          <cell r="AN793">
            <v>14656814.060000001</v>
          </cell>
          <cell r="AO793">
            <v>0</v>
          </cell>
          <cell r="AP793">
            <v>14656814.060000001</v>
          </cell>
          <cell r="AQ793">
            <v>0</v>
          </cell>
          <cell r="AR793" t="str">
            <v>08.17.2023</v>
          </cell>
          <cell r="AS793" t="str">
            <v>08.27.2023</v>
          </cell>
          <cell r="AT793" t="str">
            <v>08.27.2023</v>
          </cell>
          <cell r="AU793" t="str">
            <v>08.27.2023</v>
          </cell>
          <cell r="AV793" t="str">
            <v>09.14.2023</v>
          </cell>
          <cell r="AW793">
            <v>0</v>
          </cell>
          <cell r="AX793">
            <v>0</v>
          </cell>
        </row>
        <row r="794">
          <cell r="A794">
            <v>0</v>
          </cell>
          <cell r="B794" t="str">
            <v>ROAD SECTION, MONTEVISTA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</row>
        <row r="796">
          <cell r="A796" t="str">
            <v>23-3765</v>
          </cell>
          <cell r="B796" t="str">
            <v>CONCRETING OF ROAD AND CONST-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str">
            <v>PEO</v>
          </cell>
          <cell r="W796" t="str">
            <v>PB</v>
          </cell>
          <cell r="X796">
            <v>45146</v>
          </cell>
          <cell r="Y796">
            <v>45152</v>
          </cell>
          <cell r="Z796">
            <v>45160</v>
          </cell>
          <cell r="AA796">
            <v>45174</v>
          </cell>
          <cell r="AB796">
            <v>45174</v>
          </cell>
          <cell r="AC796">
            <v>45174</v>
          </cell>
          <cell r="AD796">
            <v>45239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7520117.8899999997</v>
          </cell>
          <cell r="AL796">
            <v>0</v>
          </cell>
          <cell r="AM796">
            <v>7520117.8899999997</v>
          </cell>
          <cell r="AN796">
            <v>7514927.3399999999</v>
          </cell>
          <cell r="AO796">
            <v>0</v>
          </cell>
          <cell r="AP796">
            <v>7514927.3399999999</v>
          </cell>
          <cell r="AQ796">
            <v>0</v>
          </cell>
          <cell r="AR796" t="str">
            <v>08.17.2023</v>
          </cell>
          <cell r="AS796" t="str">
            <v>08.27.2023</v>
          </cell>
          <cell r="AT796" t="str">
            <v>08.27.2023</v>
          </cell>
          <cell r="AU796" t="str">
            <v>08.27.2023</v>
          </cell>
          <cell r="AV796" t="str">
            <v>09.14.2023</v>
          </cell>
          <cell r="AW796">
            <v>0</v>
          </cell>
          <cell r="AX796">
            <v>0</v>
          </cell>
        </row>
        <row r="797">
          <cell r="A797">
            <v>0</v>
          </cell>
          <cell r="B797" t="str">
            <v xml:space="preserve">RUCTION OF LINE CANAL AT SAN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</row>
        <row r="798">
          <cell r="A798">
            <v>0</v>
          </cell>
          <cell r="B798" t="str">
            <v>FRANCISCO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</row>
        <row r="799">
          <cell r="A799" t="str">
            <v>23-3834</v>
          </cell>
          <cell r="B799" t="str">
            <v>TARPAULIN-AS PER DESIGN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str">
            <v>PEO</v>
          </cell>
          <cell r="W799" t="str">
            <v>SVP</v>
          </cell>
          <cell r="X799">
            <v>45146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3584</v>
          </cell>
          <cell r="AL799">
            <v>3584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</row>
        <row r="800">
          <cell r="A800">
            <v>0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</row>
        <row r="801">
          <cell r="A801">
            <v>0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</row>
        <row r="802">
          <cell r="A802" t="str">
            <v>23-4011</v>
          </cell>
          <cell r="B802" t="str">
            <v>TARPAULIN-AS PER DESIGN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 t="str">
            <v>SEF</v>
          </cell>
          <cell r="W802" t="str">
            <v>SVP</v>
          </cell>
          <cell r="X802">
            <v>45146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1792</v>
          </cell>
          <cell r="AL802">
            <v>1792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</row>
        <row r="803">
          <cell r="A803">
            <v>0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</row>
        <row r="804">
          <cell r="A804">
            <v>0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</row>
        <row r="805">
          <cell r="A805" t="str">
            <v>23-4012</v>
          </cell>
          <cell r="B805" t="str">
            <v>MEDICAL KIT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str">
            <v>SEF</v>
          </cell>
          <cell r="W805" t="str">
            <v>SVP</v>
          </cell>
          <cell r="X805">
            <v>45146</v>
          </cell>
          <cell r="Y805">
            <v>45152</v>
          </cell>
          <cell r="Z805" t="str">
            <v>n/a</v>
          </cell>
          <cell r="AA805" t="str">
            <v>n/a</v>
          </cell>
          <cell r="AB805">
            <v>45152</v>
          </cell>
          <cell r="AC805" t="str">
            <v>n/a</v>
          </cell>
          <cell r="AD805" t="str">
            <v>n/a</v>
          </cell>
          <cell r="AE805">
            <v>45208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1925</v>
          </cell>
          <cell r="AL805">
            <v>1925</v>
          </cell>
          <cell r="AM805">
            <v>0</v>
          </cell>
          <cell r="AN805">
            <v>1924</v>
          </cell>
          <cell r="AO805">
            <v>1924</v>
          </cell>
          <cell r="AP805">
            <v>0</v>
          </cell>
          <cell r="AQ805">
            <v>0</v>
          </cell>
          <cell r="AR805" t="str">
            <v>n/a</v>
          </cell>
          <cell r="AS805" t="str">
            <v>n/a</v>
          </cell>
          <cell r="AT805" t="str">
            <v>n/a</v>
          </cell>
          <cell r="AU805" t="str">
            <v>n/a</v>
          </cell>
          <cell r="AV805" t="str">
            <v>n/a</v>
          </cell>
          <cell r="AW805">
            <v>0</v>
          </cell>
          <cell r="AX805">
            <v>0</v>
          </cell>
        </row>
        <row r="806">
          <cell r="A806">
            <v>23101085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</row>
        <row r="808">
          <cell r="A808" t="str">
            <v>23-2614</v>
          </cell>
          <cell r="B808" t="str">
            <v>JOB ORDER: REPAIR OF HEAVY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str">
            <v>PEO-</v>
          </cell>
          <cell r="W808" t="str">
            <v>SVP</v>
          </cell>
          <cell r="X808">
            <v>45146</v>
          </cell>
          <cell r="Y808">
            <v>45183</v>
          </cell>
          <cell r="Z808" t="str">
            <v>n/a</v>
          </cell>
          <cell r="AA808" t="str">
            <v>n/a</v>
          </cell>
          <cell r="AB808">
            <v>45245</v>
          </cell>
          <cell r="AC808" t="str">
            <v>n/a</v>
          </cell>
          <cell r="AD808" t="str">
            <v>n/a</v>
          </cell>
          <cell r="AE808">
            <v>45245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20000</v>
          </cell>
          <cell r="AL808">
            <v>20000</v>
          </cell>
          <cell r="AM808">
            <v>0</v>
          </cell>
          <cell r="AN808">
            <v>19700</v>
          </cell>
          <cell r="AO808">
            <v>19700</v>
          </cell>
          <cell r="AP808">
            <v>0</v>
          </cell>
          <cell r="AQ808">
            <v>0</v>
          </cell>
          <cell r="AR808" t="str">
            <v>n/a</v>
          </cell>
          <cell r="AS808" t="str">
            <v>n/a</v>
          </cell>
          <cell r="AT808" t="str">
            <v>n/a</v>
          </cell>
          <cell r="AU808" t="str">
            <v>n/a</v>
          </cell>
          <cell r="AV808" t="str">
            <v>n/a</v>
          </cell>
          <cell r="AW808">
            <v>0</v>
          </cell>
          <cell r="AX808">
            <v>0</v>
          </cell>
        </row>
        <row r="809">
          <cell r="A809">
            <v>23111205</v>
          </cell>
          <cell r="B809" t="str">
            <v>EQUIPMENT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str">
            <v>Motorpool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</row>
        <row r="810">
          <cell r="A810">
            <v>0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</row>
        <row r="811">
          <cell r="A811" t="str">
            <v>23-3836</v>
          </cell>
          <cell r="B811" t="str">
            <v>MEDICAL KIT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 t="str">
            <v>PEO</v>
          </cell>
          <cell r="W811" t="str">
            <v>SVP</v>
          </cell>
          <cell r="X811">
            <v>45146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1925</v>
          </cell>
          <cell r="AL811">
            <v>1925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</row>
        <row r="812">
          <cell r="A812">
            <v>0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</row>
        <row r="814">
          <cell r="A814" t="str">
            <v>23-3867</v>
          </cell>
          <cell r="B814" t="str">
            <v>CONSTRUCTION OF ISLAND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str">
            <v>PEO</v>
          </cell>
          <cell r="W814" t="str">
            <v>PB</v>
          </cell>
          <cell r="X814">
            <v>45146</v>
          </cell>
          <cell r="Y814">
            <v>45152</v>
          </cell>
          <cell r="Z814">
            <v>45160</v>
          </cell>
          <cell r="AA814">
            <v>45174</v>
          </cell>
          <cell r="AB814">
            <v>45174</v>
          </cell>
          <cell r="AC814">
            <v>45174</v>
          </cell>
          <cell r="AD814">
            <v>45239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2853622.33</v>
          </cell>
          <cell r="AL814">
            <v>0</v>
          </cell>
          <cell r="AM814">
            <v>2853622.33</v>
          </cell>
          <cell r="AN814">
            <v>2823624.73</v>
          </cell>
          <cell r="AO814">
            <v>0</v>
          </cell>
          <cell r="AP814">
            <v>2823624.73</v>
          </cell>
          <cell r="AQ814">
            <v>0</v>
          </cell>
          <cell r="AR814" t="str">
            <v>08.17.2023</v>
          </cell>
          <cell r="AS814" t="str">
            <v>08.27.2023</v>
          </cell>
          <cell r="AT814" t="str">
            <v>08.27.2023</v>
          </cell>
          <cell r="AU814" t="str">
            <v>08.27.2023</v>
          </cell>
          <cell r="AV814" t="str">
            <v>11.04.2023</v>
          </cell>
          <cell r="AW814">
            <v>0</v>
          </cell>
          <cell r="AX814">
            <v>0</v>
          </cell>
        </row>
        <row r="815">
          <cell r="A815">
            <v>0</v>
          </cell>
          <cell r="B815" t="str">
            <v>WITH SOLAR LIGHTS AT BRGY.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</row>
        <row r="816">
          <cell r="A816">
            <v>0</v>
          </cell>
          <cell r="B816" t="str">
            <v>POBLACION, MARAGUSAN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</row>
        <row r="817">
          <cell r="A817" t="str">
            <v>23-3866</v>
          </cell>
          <cell r="B817" t="str">
            <v>UPGRADING OF HOSPITAL BLDG.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str">
            <v>PEO</v>
          </cell>
          <cell r="W817" t="str">
            <v>PB</v>
          </cell>
          <cell r="X817">
            <v>45146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1549654.01</v>
          </cell>
          <cell r="AL817">
            <v>0</v>
          </cell>
          <cell r="AM817">
            <v>1549654.01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</row>
        <row r="818">
          <cell r="A818">
            <v>0</v>
          </cell>
          <cell r="B818" t="str">
            <v>FACILITIES AT DDOPH MARAGUSAN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</row>
        <row r="820">
          <cell r="A820" t="str">
            <v>23-3662</v>
          </cell>
          <cell r="B820" t="str">
            <v>CONSTRUCTION OF TRIBAL HALL,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 t="str">
            <v>PEO</v>
          </cell>
          <cell r="W820" t="str">
            <v>PB</v>
          </cell>
          <cell r="X820">
            <v>45146</v>
          </cell>
          <cell r="Y820">
            <v>45152</v>
          </cell>
          <cell r="Z820">
            <v>45160</v>
          </cell>
          <cell r="AA820">
            <v>45174</v>
          </cell>
          <cell r="AB820">
            <v>45174</v>
          </cell>
          <cell r="AC820">
            <v>45174</v>
          </cell>
          <cell r="AD820">
            <v>45239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1596979.09</v>
          </cell>
          <cell r="AL820">
            <v>0</v>
          </cell>
          <cell r="AM820">
            <v>1596979.09</v>
          </cell>
          <cell r="AN820">
            <v>1591994.57</v>
          </cell>
          <cell r="AO820">
            <v>0</v>
          </cell>
          <cell r="AP820">
            <v>1591994.57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</row>
        <row r="821">
          <cell r="A821">
            <v>0</v>
          </cell>
          <cell r="B821" t="str">
            <v>BRGY. NEW BARILI, MACO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</row>
        <row r="823">
          <cell r="A823" t="str">
            <v>23-3489</v>
          </cell>
          <cell r="B823" t="str">
            <v>REHABILITATION/IMPROVEMENT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str">
            <v>PEO</v>
          </cell>
          <cell r="W823" t="str">
            <v>PB</v>
          </cell>
          <cell r="X823">
            <v>45146</v>
          </cell>
          <cell r="Y823">
            <v>45152</v>
          </cell>
          <cell r="Z823">
            <v>45160</v>
          </cell>
          <cell r="AA823">
            <v>45174</v>
          </cell>
          <cell r="AB823">
            <v>45174</v>
          </cell>
          <cell r="AC823">
            <v>45174</v>
          </cell>
          <cell r="AD823">
            <v>45239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4956202.58</v>
          </cell>
          <cell r="AL823">
            <v>0</v>
          </cell>
          <cell r="AM823">
            <v>4956202.58</v>
          </cell>
          <cell r="AN823">
            <v>4935795.26</v>
          </cell>
          <cell r="AO823">
            <v>0</v>
          </cell>
          <cell r="AP823">
            <v>4935795.26</v>
          </cell>
          <cell r="AQ823">
            <v>0</v>
          </cell>
          <cell r="AR823" t="str">
            <v>08.17.2023</v>
          </cell>
          <cell r="AS823" t="str">
            <v>08.27.2023</v>
          </cell>
          <cell r="AT823" t="str">
            <v>08.27.2023</v>
          </cell>
          <cell r="AU823" t="str">
            <v>08.27.2023</v>
          </cell>
          <cell r="AV823" t="str">
            <v>09.14.2023</v>
          </cell>
          <cell r="AW823">
            <v>0</v>
          </cell>
          <cell r="AX823">
            <v>0</v>
          </cell>
        </row>
        <row r="824">
          <cell r="A824">
            <v>0</v>
          </cell>
          <cell r="B824" t="str">
            <v>OF DAVAO DE ORO FARM, PASIAN,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</row>
        <row r="825">
          <cell r="A825">
            <v>0</v>
          </cell>
          <cell r="B825" t="str">
            <v>MONKAYO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</row>
        <row r="826">
          <cell r="A826" t="str">
            <v>23-3861</v>
          </cell>
          <cell r="B826" t="str">
            <v>CONSTRUCTION OF MULTIPURPOSE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str">
            <v>PEO</v>
          </cell>
          <cell r="W826" t="str">
            <v>PB</v>
          </cell>
          <cell r="X826">
            <v>45146</v>
          </cell>
          <cell r="Y826">
            <v>45152</v>
          </cell>
          <cell r="Z826">
            <v>45160</v>
          </cell>
          <cell r="AA826">
            <v>45174</v>
          </cell>
          <cell r="AB826">
            <v>45174</v>
          </cell>
          <cell r="AC826">
            <v>45174</v>
          </cell>
          <cell r="AD826">
            <v>45239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4920447.4000000004</v>
          </cell>
          <cell r="AL826">
            <v>0</v>
          </cell>
          <cell r="AM826">
            <v>4920447.4000000004</v>
          </cell>
          <cell r="AN826">
            <v>4890282.54</v>
          </cell>
          <cell r="AO826">
            <v>0</v>
          </cell>
          <cell r="AP826">
            <v>4890282.54</v>
          </cell>
          <cell r="AQ826">
            <v>0</v>
          </cell>
          <cell r="AR826" t="str">
            <v>08.17.2023</v>
          </cell>
          <cell r="AS826" t="str">
            <v>08.27.2023</v>
          </cell>
          <cell r="AT826" t="str">
            <v>08.27.2023</v>
          </cell>
          <cell r="AU826" t="str">
            <v>08.27.2023</v>
          </cell>
          <cell r="AV826" t="str">
            <v>09.14.2023</v>
          </cell>
          <cell r="AW826">
            <v>0</v>
          </cell>
          <cell r="AX826">
            <v>0</v>
          </cell>
        </row>
        <row r="827">
          <cell r="A827">
            <v>0</v>
          </cell>
          <cell r="B827" t="str">
            <v>BUILDING AT CASOON ELEMENTARY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</row>
        <row r="828">
          <cell r="A828">
            <v>0</v>
          </cell>
          <cell r="B828" t="str">
            <v>SCHOOL, MONKAYO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</row>
        <row r="829">
          <cell r="A829" t="str">
            <v>23-3759</v>
          </cell>
          <cell r="B829" t="str">
            <v>CONSTRUCTION OF DAY CARE CENTER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str">
            <v>PEO</v>
          </cell>
          <cell r="W829" t="str">
            <v>PB</v>
          </cell>
          <cell r="X829">
            <v>45146</v>
          </cell>
          <cell r="Y829">
            <v>45152</v>
          </cell>
          <cell r="Z829">
            <v>45160</v>
          </cell>
          <cell r="AA829">
            <v>45174</v>
          </cell>
          <cell r="AB829">
            <v>45174</v>
          </cell>
          <cell r="AC829">
            <v>45174</v>
          </cell>
          <cell r="AD829">
            <v>45239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1724587.15</v>
          </cell>
          <cell r="AL829">
            <v>0</v>
          </cell>
          <cell r="AM829">
            <v>1724587.15</v>
          </cell>
          <cell r="AN829">
            <v>1694377.51</v>
          </cell>
          <cell r="AO829">
            <v>0</v>
          </cell>
          <cell r="AP829">
            <v>1694377.51</v>
          </cell>
          <cell r="AQ829">
            <v>0</v>
          </cell>
          <cell r="AR829" t="str">
            <v>08.17.2023</v>
          </cell>
          <cell r="AS829" t="str">
            <v>08.27.2023</v>
          </cell>
          <cell r="AT829" t="str">
            <v>08.27.2023</v>
          </cell>
          <cell r="AU829" t="str">
            <v>08.27.2023</v>
          </cell>
          <cell r="AV829" t="str">
            <v>09.14.2023</v>
          </cell>
          <cell r="AW829">
            <v>0</v>
          </cell>
          <cell r="AX829">
            <v>0</v>
          </cell>
        </row>
        <row r="830">
          <cell r="A830">
            <v>0</v>
          </cell>
          <cell r="B830" t="str">
            <v>AT SPECIAL BARANGAY L.S. SARMIENTO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</row>
        <row r="831">
          <cell r="A831">
            <v>0</v>
          </cell>
          <cell r="B831" t="str">
            <v>KIDAWA, LAAK, DAVAO DE ORO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</row>
        <row r="832">
          <cell r="A832" t="str">
            <v>23-3837</v>
          </cell>
          <cell r="B832" t="str">
            <v xml:space="preserve">GEMELINA LUMBER OR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str">
            <v>PEO</v>
          </cell>
          <cell r="W832" t="str">
            <v>SVP</v>
          </cell>
          <cell r="X832">
            <v>45146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23625.49</v>
          </cell>
          <cell r="AL832">
            <v>23625.49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</row>
        <row r="833">
          <cell r="A833">
            <v>0</v>
          </cell>
          <cell r="B833" t="str">
            <v>EQUIVALENT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</row>
        <row r="835">
          <cell r="A835" t="str">
            <v>23-3050</v>
          </cell>
          <cell r="B835" t="str">
            <v>MICROSOFT 365 FAMILY ACCOUNT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str">
            <v>PAO-</v>
          </cell>
          <cell r="W835" t="str">
            <v>SVP</v>
          </cell>
          <cell r="X835">
            <v>45146</v>
          </cell>
          <cell r="Y835">
            <v>45152</v>
          </cell>
          <cell r="Z835" t="str">
            <v>n/a</v>
          </cell>
          <cell r="AA835" t="str">
            <v>n/a</v>
          </cell>
          <cell r="AB835">
            <v>45202</v>
          </cell>
          <cell r="AC835" t="str">
            <v>n/a</v>
          </cell>
          <cell r="AD835" t="str">
            <v>n/a</v>
          </cell>
          <cell r="AE835">
            <v>45202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4699</v>
          </cell>
          <cell r="AL835">
            <v>4699</v>
          </cell>
          <cell r="AM835">
            <v>0</v>
          </cell>
          <cell r="AN835">
            <v>4699</v>
          </cell>
          <cell r="AO835">
            <v>4699</v>
          </cell>
          <cell r="AP835">
            <v>0</v>
          </cell>
          <cell r="AQ835">
            <v>0</v>
          </cell>
          <cell r="AR835" t="str">
            <v>n/a</v>
          </cell>
          <cell r="AS835" t="str">
            <v>n/a</v>
          </cell>
          <cell r="AT835" t="str">
            <v>n/a</v>
          </cell>
          <cell r="AU835" t="str">
            <v>n/a</v>
          </cell>
          <cell r="AV835" t="str">
            <v>n/a</v>
          </cell>
          <cell r="AW835">
            <v>0</v>
          </cell>
          <cell r="AX835">
            <v>0</v>
          </cell>
        </row>
        <row r="836">
          <cell r="A836">
            <v>23101076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str">
            <v>INVESTMENT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</row>
        <row r="838">
          <cell r="A838" t="str">
            <v>23-4045</v>
          </cell>
          <cell r="B838" t="str">
            <v>INTERNET SUBSCRIPTION 4mbps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 t="str">
            <v>PAO</v>
          </cell>
          <cell r="W838">
            <v>0</v>
          </cell>
          <cell r="X838">
            <v>45146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233016</v>
          </cell>
          <cell r="AL838">
            <v>233016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 t="str">
            <v>COST BENEFIT ANALYSIS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</row>
        <row r="841">
          <cell r="A841" t="str">
            <v>23-C0709</v>
          </cell>
          <cell r="B841" t="str">
            <v>OTHER SUPPLIES/MATERIALS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str">
            <v>PAO</v>
          </cell>
          <cell r="W841" t="str">
            <v>SVP</v>
          </cell>
          <cell r="X841">
            <v>45146</v>
          </cell>
          <cell r="Y841">
            <v>45152</v>
          </cell>
          <cell r="Z841" t="str">
            <v>n/a</v>
          </cell>
          <cell r="AA841" t="str">
            <v>n/a</v>
          </cell>
          <cell r="AB841">
            <v>45174</v>
          </cell>
          <cell r="AC841" t="str">
            <v>n/a</v>
          </cell>
          <cell r="AD841" t="str">
            <v>n/a</v>
          </cell>
          <cell r="AE841">
            <v>45174</v>
          </cell>
          <cell r="AF841">
            <v>45188</v>
          </cell>
          <cell r="AG841" t="str">
            <v>09.20.2023</v>
          </cell>
          <cell r="AH841">
            <v>0</v>
          </cell>
          <cell r="AI841">
            <v>0</v>
          </cell>
          <cell r="AJ841">
            <v>0</v>
          </cell>
          <cell r="AK841">
            <v>13514</v>
          </cell>
          <cell r="AL841">
            <v>13514</v>
          </cell>
          <cell r="AM841">
            <v>0</v>
          </cell>
          <cell r="AN841">
            <v>13308</v>
          </cell>
          <cell r="AO841">
            <v>13308</v>
          </cell>
          <cell r="AP841">
            <v>0</v>
          </cell>
          <cell r="AQ841">
            <v>0</v>
          </cell>
          <cell r="AR841" t="str">
            <v>n/a</v>
          </cell>
          <cell r="AS841" t="str">
            <v>n/a</v>
          </cell>
          <cell r="AT841" t="str">
            <v>n/a</v>
          </cell>
          <cell r="AU841" t="str">
            <v>n/a</v>
          </cell>
          <cell r="AV841" t="str">
            <v>n/a</v>
          </cell>
          <cell r="AW841">
            <v>0</v>
          </cell>
          <cell r="AX841">
            <v>0</v>
          </cell>
        </row>
        <row r="842">
          <cell r="A842">
            <v>23091004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</row>
        <row r="844">
          <cell r="A844" t="str">
            <v>23-3936</v>
          </cell>
          <cell r="B844" t="str">
            <v>ACETYLENE REFILL AND INDUSTRIAL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 t="str">
            <v>PAO</v>
          </cell>
          <cell r="W844" t="str">
            <v>DC</v>
          </cell>
          <cell r="X844">
            <v>45146</v>
          </cell>
          <cell r="Y844">
            <v>45152</v>
          </cell>
          <cell r="Z844" t="str">
            <v>n/a</v>
          </cell>
          <cell r="AA844" t="str">
            <v>n/a</v>
          </cell>
          <cell r="AB844">
            <v>45174</v>
          </cell>
          <cell r="AC844" t="str">
            <v>n/a</v>
          </cell>
          <cell r="AD844" t="str">
            <v>n/a</v>
          </cell>
          <cell r="AE844">
            <v>45174</v>
          </cell>
          <cell r="AF844">
            <v>45188</v>
          </cell>
          <cell r="AG844" t="str">
            <v>09.20.2023</v>
          </cell>
          <cell r="AH844">
            <v>0</v>
          </cell>
          <cell r="AI844">
            <v>0</v>
          </cell>
          <cell r="AJ844">
            <v>0</v>
          </cell>
          <cell r="AK844">
            <v>4455</v>
          </cell>
          <cell r="AL844">
            <v>4455</v>
          </cell>
          <cell r="AM844">
            <v>0</v>
          </cell>
          <cell r="AN844">
            <v>2285</v>
          </cell>
          <cell r="AO844">
            <v>2285</v>
          </cell>
          <cell r="AP844">
            <v>0</v>
          </cell>
          <cell r="AQ844">
            <v>0</v>
          </cell>
          <cell r="AR844" t="str">
            <v>n/a</v>
          </cell>
          <cell r="AS844" t="str">
            <v>n/a</v>
          </cell>
          <cell r="AT844" t="str">
            <v>n/a</v>
          </cell>
          <cell r="AU844" t="str">
            <v>n/a</v>
          </cell>
          <cell r="AV844" t="str">
            <v>n/a</v>
          </cell>
          <cell r="AW844">
            <v>0</v>
          </cell>
          <cell r="AX844">
            <v>0</v>
          </cell>
        </row>
        <row r="845">
          <cell r="A845">
            <v>0</v>
          </cell>
          <cell r="B845" t="str">
            <v>OXYGEN REFILL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</row>
        <row r="846">
          <cell r="A846">
            <v>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</row>
        <row r="847">
          <cell r="A847" t="str">
            <v>23-C0699</v>
          </cell>
          <cell r="B847" t="str">
            <v>OFFICE SUPPLIES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str">
            <v>PAO</v>
          </cell>
          <cell r="W847" t="str">
            <v>SB</v>
          </cell>
          <cell r="X847">
            <v>45146</v>
          </cell>
          <cell r="Y847">
            <v>45175</v>
          </cell>
          <cell r="Z847" t="str">
            <v>n/a</v>
          </cell>
          <cell r="AA847" t="str">
            <v>n/a</v>
          </cell>
          <cell r="AB847">
            <v>45202</v>
          </cell>
          <cell r="AC847" t="str">
            <v>n/a</v>
          </cell>
          <cell r="AD847" t="str">
            <v>n/a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83877</v>
          </cell>
          <cell r="AL847">
            <v>83877</v>
          </cell>
          <cell r="AM847">
            <v>0</v>
          </cell>
          <cell r="AN847">
            <v>81958</v>
          </cell>
          <cell r="AO847">
            <v>81958</v>
          </cell>
          <cell r="AP847">
            <v>0</v>
          </cell>
          <cell r="AQ847">
            <v>0</v>
          </cell>
          <cell r="AR847" t="str">
            <v>n/a</v>
          </cell>
          <cell r="AS847" t="str">
            <v>n/a</v>
          </cell>
          <cell r="AT847" t="str">
            <v>n/a</v>
          </cell>
          <cell r="AU847" t="str">
            <v>n/a</v>
          </cell>
          <cell r="AV847" t="str">
            <v>n/a</v>
          </cell>
          <cell r="AW847">
            <v>0</v>
          </cell>
          <cell r="AX847" t="str">
            <v>RETURNED TO RO</v>
          </cell>
        </row>
        <row r="848">
          <cell r="A848">
            <v>23101047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</row>
        <row r="850">
          <cell r="A850" t="str">
            <v>23-C0719</v>
          </cell>
          <cell r="B850" t="str">
            <v>COMPUTER SUPPLIES/SPARE PARTS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str">
            <v>PAO</v>
          </cell>
          <cell r="W850" t="str">
            <v>SVP</v>
          </cell>
          <cell r="X850">
            <v>45146</v>
          </cell>
          <cell r="Y850">
            <v>45152</v>
          </cell>
          <cell r="Z850" t="str">
            <v>n/a</v>
          </cell>
          <cell r="AA850" t="str">
            <v>n/a</v>
          </cell>
          <cell r="AB850">
            <v>45174</v>
          </cell>
          <cell r="AC850" t="str">
            <v>n/a</v>
          </cell>
          <cell r="AD850" t="str">
            <v>n/a</v>
          </cell>
          <cell r="AE850">
            <v>45174</v>
          </cell>
          <cell r="AF850">
            <v>45188</v>
          </cell>
          <cell r="AG850" t="str">
            <v>09.20.2023</v>
          </cell>
          <cell r="AH850">
            <v>0</v>
          </cell>
          <cell r="AI850">
            <v>0</v>
          </cell>
          <cell r="AJ850">
            <v>0</v>
          </cell>
          <cell r="AK850">
            <v>12372</v>
          </cell>
          <cell r="AL850">
            <v>12372</v>
          </cell>
          <cell r="AM850">
            <v>0</v>
          </cell>
          <cell r="AN850">
            <v>12310</v>
          </cell>
          <cell r="AO850">
            <v>12310</v>
          </cell>
          <cell r="AP850">
            <v>0</v>
          </cell>
          <cell r="AQ850">
            <v>0</v>
          </cell>
          <cell r="AR850" t="str">
            <v>n/a</v>
          </cell>
          <cell r="AS850" t="str">
            <v>n/a</v>
          </cell>
          <cell r="AT850" t="str">
            <v>n/a</v>
          </cell>
          <cell r="AU850" t="str">
            <v>n/a</v>
          </cell>
          <cell r="AV850" t="str">
            <v>n/a</v>
          </cell>
          <cell r="AW850">
            <v>0</v>
          </cell>
          <cell r="AX850">
            <v>0</v>
          </cell>
        </row>
        <row r="851">
          <cell r="A851">
            <v>23091005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</row>
        <row r="853">
          <cell r="A853" t="str">
            <v>23-3599</v>
          </cell>
          <cell r="B853" t="str">
            <v xml:space="preserve">UPS W/ BUILT-IN AVR, 600VAA AND 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str">
            <v>PGO</v>
          </cell>
          <cell r="W853" t="str">
            <v>SVP</v>
          </cell>
          <cell r="X853">
            <v>45146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7083</v>
          </cell>
          <cell r="AL853">
            <v>7083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</row>
        <row r="854">
          <cell r="A854">
            <v>0</v>
          </cell>
          <cell r="B854" t="str">
            <v xml:space="preserve">VOICE RECORDER 2GB BUILT-IN 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</row>
        <row r="855">
          <cell r="A855">
            <v>0</v>
          </cell>
          <cell r="B855" t="str">
            <v>MEMORY AND MEMORY CARD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</row>
        <row r="856">
          <cell r="A856" t="str">
            <v>23-C0551</v>
          </cell>
          <cell r="B856" t="str">
            <v>JANITORIAL SUPPLIES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 t="str">
            <v>PAO</v>
          </cell>
          <cell r="W856" t="str">
            <v>SVP</v>
          </cell>
          <cell r="X856">
            <v>45146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110496.4</v>
          </cell>
          <cell r="AL856">
            <v>110496.4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</row>
        <row r="857">
          <cell r="A857">
            <v>0</v>
          </cell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</row>
        <row r="858">
          <cell r="A858">
            <v>0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</row>
        <row r="859">
          <cell r="A859" t="str">
            <v>23-4056</v>
          </cell>
          <cell r="B859" t="str">
            <v>RICE , NFA (50 KGS)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str">
            <v>PGO</v>
          </cell>
          <cell r="W859" t="str">
            <v>NP</v>
          </cell>
          <cell r="X859">
            <v>45146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450000</v>
          </cell>
          <cell r="AL859">
            <v>450000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</row>
        <row r="862">
          <cell r="A862" t="str">
            <v>23-3156</v>
          </cell>
          <cell r="B862" t="str">
            <v xml:space="preserve">SOLAR LED LIGHTS (WATT : 300w, 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 t="str">
            <v>PGO</v>
          </cell>
          <cell r="W862" t="str">
            <v>PB</v>
          </cell>
          <cell r="X862">
            <v>45146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3300000</v>
          </cell>
          <cell r="AL862">
            <v>3300000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</row>
        <row r="863">
          <cell r="A863">
            <v>0</v>
          </cell>
          <cell r="B863" t="str">
            <v>SOLAR PANEL:15w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</row>
        <row r="864">
          <cell r="A864">
            <v>0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</row>
        <row r="865">
          <cell r="A865" t="str">
            <v>23-4008</v>
          </cell>
          <cell r="B865" t="str">
            <v xml:space="preserve">COMPUTER WITH PRINTER &amp; 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 t="str">
            <v>PAO</v>
          </cell>
          <cell r="W865" t="str">
            <v>PB</v>
          </cell>
          <cell r="X865">
            <v>45146</v>
          </cell>
          <cell r="Y865">
            <v>45152</v>
          </cell>
          <cell r="Z865" t="str">
            <v>n/a</v>
          </cell>
          <cell r="AA865">
            <v>45160</v>
          </cell>
          <cell r="AB865">
            <v>45160</v>
          </cell>
          <cell r="AC865">
            <v>45160</v>
          </cell>
          <cell r="AD865">
            <v>45163</v>
          </cell>
          <cell r="AE865">
            <v>45177</v>
          </cell>
          <cell r="AF865">
            <v>45188</v>
          </cell>
          <cell r="AG865" t="str">
            <v>09.29.2023</v>
          </cell>
          <cell r="AH865">
            <v>0</v>
          </cell>
          <cell r="AI865">
            <v>0</v>
          </cell>
          <cell r="AJ865">
            <v>0</v>
          </cell>
          <cell r="AK865">
            <v>493590</v>
          </cell>
          <cell r="AL865">
            <v>493590</v>
          </cell>
          <cell r="AM865">
            <v>0</v>
          </cell>
          <cell r="AN865">
            <v>454200</v>
          </cell>
          <cell r="AO865">
            <v>454200</v>
          </cell>
          <cell r="AP865">
            <v>0</v>
          </cell>
          <cell r="AQ865">
            <v>0</v>
          </cell>
          <cell r="AR865" t="str">
            <v>n/a</v>
          </cell>
          <cell r="AS865" t="str">
            <v>08.17.2023</v>
          </cell>
          <cell r="AT865" t="str">
            <v>08.17.2023</v>
          </cell>
          <cell r="AU865" t="str">
            <v>08.17.2023</v>
          </cell>
          <cell r="AV865" t="str">
            <v>08.24.2023</v>
          </cell>
          <cell r="AW865">
            <v>0</v>
          </cell>
          <cell r="AX865">
            <v>0</v>
          </cell>
        </row>
        <row r="866">
          <cell r="A866">
            <v>23080952</v>
          </cell>
          <cell r="B866" t="str">
            <v>COMPLETE ACCESSORIES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</row>
        <row r="868">
          <cell r="A868" t="str">
            <v>23-3984</v>
          </cell>
          <cell r="B868" t="str">
            <v>MINI INDOOR DATA CENTER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str">
            <v>PICTO</v>
          </cell>
          <cell r="W868">
            <v>0</v>
          </cell>
          <cell r="X868">
            <v>45146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18499795</v>
          </cell>
          <cell r="AL868">
            <v>18499795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</row>
        <row r="869">
          <cell r="A869">
            <v>0</v>
          </cell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</row>
        <row r="870">
          <cell r="A870">
            <v>0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</row>
        <row r="871">
          <cell r="A871" t="str">
            <v>23-4005</v>
          </cell>
          <cell r="B871" t="str">
            <v>CCTV SYSTEM AT BAHAY PAG ASA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str">
            <v>PICTO</v>
          </cell>
          <cell r="W871" t="str">
            <v>PB</v>
          </cell>
          <cell r="X871">
            <v>45146</v>
          </cell>
          <cell r="Y871">
            <v>45152</v>
          </cell>
          <cell r="Z871" t="str">
            <v>n/a</v>
          </cell>
          <cell r="AA871">
            <v>45160</v>
          </cell>
          <cell r="AB871">
            <v>45160</v>
          </cell>
          <cell r="AC871">
            <v>45160</v>
          </cell>
          <cell r="AD871">
            <v>45163</v>
          </cell>
          <cell r="AE871">
            <v>45177</v>
          </cell>
          <cell r="AF871">
            <v>45183</v>
          </cell>
          <cell r="AG871" t="str">
            <v>09.29.2023</v>
          </cell>
          <cell r="AH871">
            <v>0</v>
          </cell>
          <cell r="AI871">
            <v>0</v>
          </cell>
          <cell r="AJ871">
            <v>0</v>
          </cell>
          <cell r="AK871">
            <v>334418</v>
          </cell>
          <cell r="AL871">
            <v>334418</v>
          </cell>
          <cell r="AM871">
            <v>0</v>
          </cell>
          <cell r="AN871">
            <v>320858</v>
          </cell>
          <cell r="AO871">
            <v>320858</v>
          </cell>
          <cell r="AP871">
            <v>0</v>
          </cell>
          <cell r="AQ871">
            <v>0</v>
          </cell>
          <cell r="AR871" t="str">
            <v>n/a</v>
          </cell>
          <cell r="AS871" t="str">
            <v>08.17.2023</v>
          </cell>
          <cell r="AT871" t="str">
            <v>08.17.2023</v>
          </cell>
          <cell r="AU871" t="str">
            <v>08.17.2023</v>
          </cell>
          <cell r="AV871" t="str">
            <v>08.24.2023</v>
          </cell>
          <cell r="AW871">
            <v>0</v>
          </cell>
          <cell r="AX871">
            <v>0</v>
          </cell>
        </row>
        <row r="872">
          <cell r="A872">
            <v>23080956</v>
          </cell>
          <cell r="B872" t="str">
            <v>AND PGSO WAREHOUSE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</row>
        <row r="873">
          <cell r="A873">
            <v>0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</row>
        <row r="874">
          <cell r="A874" t="str">
            <v>23-3446</v>
          </cell>
          <cell r="B874" t="str">
            <v>AIRCON SPLIT TYPE WALL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str">
            <v>PGO</v>
          </cell>
          <cell r="W874" t="str">
            <v>PB</v>
          </cell>
          <cell r="X874">
            <v>45146</v>
          </cell>
          <cell r="Y874">
            <v>45152</v>
          </cell>
          <cell r="Z874" t="str">
            <v>n/a</v>
          </cell>
          <cell r="AA874">
            <v>45160</v>
          </cell>
          <cell r="AB874">
            <v>45160</v>
          </cell>
          <cell r="AC874">
            <v>45160</v>
          </cell>
          <cell r="AD874">
            <v>45163</v>
          </cell>
          <cell r="AE874">
            <v>45177</v>
          </cell>
          <cell r="AF874">
            <v>45202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495000</v>
          </cell>
          <cell r="AL874">
            <v>495000</v>
          </cell>
          <cell r="AM874">
            <v>0</v>
          </cell>
          <cell r="AN874">
            <v>495000</v>
          </cell>
          <cell r="AO874">
            <v>495000</v>
          </cell>
          <cell r="AP874">
            <v>0</v>
          </cell>
          <cell r="AQ874">
            <v>0</v>
          </cell>
          <cell r="AR874" t="str">
            <v>n/a</v>
          </cell>
          <cell r="AS874" t="str">
            <v>08.17.2023</v>
          </cell>
          <cell r="AT874" t="str">
            <v>08.17.2023</v>
          </cell>
          <cell r="AU874" t="str">
            <v>08.17.2023</v>
          </cell>
          <cell r="AV874" t="str">
            <v>08.24.2023</v>
          </cell>
          <cell r="AW874">
            <v>0</v>
          </cell>
          <cell r="AX874">
            <v>0</v>
          </cell>
        </row>
        <row r="875">
          <cell r="A875">
            <v>23080951</v>
          </cell>
          <cell r="B875" t="str">
            <v>MOUNTED 3.0 hp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</row>
        <row r="877">
          <cell r="A877" t="str">
            <v>23-3807</v>
          </cell>
          <cell r="B877" t="str">
            <v xml:space="preserve">MEALS AND SNACKS WITH 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 t="str">
            <v>SEF</v>
          </cell>
          <cell r="W877" t="str">
            <v>PB</v>
          </cell>
          <cell r="X877">
            <v>45146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598650</v>
          </cell>
          <cell r="AL877">
            <v>598650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</row>
        <row r="878">
          <cell r="A878">
            <v>0</v>
          </cell>
          <cell r="B878" t="str">
            <v>ACCOMMODATION A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</row>
        <row r="880">
          <cell r="A880" t="str">
            <v>23-4044</v>
          </cell>
          <cell r="B880" t="str">
            <v>FURNITURE &amp; FIXTURES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str">
            <v>PLO</v>
          </cell>
          <cell r="W880" t="str">
            <v>SVP</v>
          </cell>
          <cell r="X880">
            <v>45146</v>
          </cell>
          <cell r="Y880">
            <v>45152</v>
          </cell>
          <cell r="Z880" t="str">
            <v>n/a</v>
          </cell>
          <cell r="AA880" t="str">
            <v>n/a</v>
          </cell>
          <cell r="AB880">
            <v>45202</v>
          </cell>
          <cell r="AC880" t="str">
            <v>n/a</v>
          </cell>
          <cell r="AD880" t="str">
            <v>n/a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56686</v>
          </cell>
          <cell r="AL880">
            <v>56686</v>
          </cell>
          <cell r="AM880">
            <v>0</v>
          </cell>
          <cell r="AN880">
            <v>53910</v>
          </cell>
          <cell r="AO880">
            <v>53910</v>
          </cell>
          <cell r="AP880">
            <v>0</v>
          </cell>
          <cell r="AQ880">
            <v>0</v>
          </cell>
          <cell r="AR880" t="str">
            <v>n/a</v>
          </cell>
          <cell r="AS880" t="str">
            <v>n/a</v>
          </cell>
          <cell r="AT880" t="str">
            <v>n/a</v>
          </cell>
          <cell r="AU880" t="str">
            <v>n/a</v>
          </cell>
          <cell r="AV880" t="str">
            <v>n/a</v>
          </cell>
          <cell r="AW880">
            <v>0</v>
          </cell>
          <cell r="AX880">
            <v>0</v>
          </cell>
        </row>
        <row r="881">
          <cell r="A881">
            <v>23101068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</row>
        <row r="883">
          <cell r="A883" t="str">
            <v>23-4060</v>
          </cell>
          <cell r="B883" t="str">
            <v>BRAKE PAD, FOR N-URVN-YD25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str">
            <v>DDOPH-</v>
          </cell>
          <cell r="W883" t="str">
            <v>SA</v>
          </cell>
          <cell r="X883">
            <v>45146</v>
          </cell>
          <cell r="Y883" t="str">
            <v>n/a</v>
          </cell>
          <cell r="Z883" t="str">
            <v>n/a</v>
          </cell>
          <cell r="AA883" t="str">
            <v>n/a</v>
          </cell>
          <cell r="AB883">
            <v>45155</v>
          </cell>
          <cell r="AC883" t="str">
            <v>n/a</v>
          </cell>
          <cell r="AD883" t="str">
            <v>n/a</v>
          </cell>
          <cell r="AE883">
            <v>45160</v>
          </cell>
          <cell r="AF883">
            <v>45183</v>
          </cell>
          <cell r="AG883" t="str">
            <v>09.19.2023</v>
          </cell>
          <cell r="AH883">
            <v>0</v>
          </cell>
          <cell r="AI883">
            <v>0</v>
          </cell>
          <cell r="AJ883">
            <v>0</v>
          </cell>
          <cell r="AK883">
            <v>5600</v>
          </cell>
          <cell r="AL883">
            <v>5600</v>
          </cell>
          <cell r="AM883">
            <v>0</v>
          </cell>
          <cell r="AN883">
            <v>5600</v>
          </cell>
          <cell r="AO883">
            <v>5600</v>
          </cell>
          <cell r="AP883">
            <v>0</v>
          </cell>
          <cell r="AQ883">
            <v>0</v>
          </cell>
          <cell r="AR883" t="str">
            <v>n/a</v>
          </cell>
          <cell r="AS883" t="str">
            <v>n/a</v>
          </cell>
          <cell r="AT883" t="str">
            <v>n/a</v>
          </cell>
          <cell r="AU883" t="str">
            <v>n/a</v>
          </cell>
          <cell r="AV883" t="str">
            <v>n/a</v>
          </cell>
          <cell r="AW883">
            <v>0</v>
          </cell>
          <cell r="AX883">
            <v>0</v>
          </cell>
        </row>
        <row r="884">
          <cell r="A884">
            <v>23080919</v>
          </cell>
          <cell r="B884" t="str">
            <v>1101-1010746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str">
            <v>Maragusan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</row>
        <row r="886">
          <cell r="A886" t="str">
            <v>23-4062</v>
          </cell>
          <cell r="B886" t="str">
            <v>BRAKE PAD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str">
            <v>DDOPH-</v>
          </cell>
          <cell r="W886" t="str">
            <v>SA</v>
          </cell>
          <cell r="X886">
            <v>45146</v>
          </cell>
          <cell r="Y886">
            <v>45152</v>
          </cell>
          <cell r="Z886" t="str">
            <v>n/a</v>
          </cell>
          <cell r="AA886" t="str">
            <v>n/a</v>
          </cell>
          <cell r="AB886">
            <v>45155</v>
          </cell>
          <cell r="AC886" t="str">
            <v>n/a</v>
          </cell>
          <cell r="AD886" t="str">
            <v>n/a</v>
          </cell>
          <cell r="AE886">
            <v>45160</v>
          </cell>
          <cell r="AF886">
            <v>45183</v>
          </cell>
          <cell r="AG886" t="str">
            <v>09.19.2023</v>
          </cell>
          <cell r="AH886">
            <v>0</v>
          </cell>
          <cell r="AI886">
            <v>0</v>
          </cell>
          <cell r="AJ886">
            <v>0</v>
          </cell>
          <cell r="AK886">
            <v>5600</v>
          </cell>
          <cell r="AL886">
            <v>5600</v>
          </cell>
          <cell r="AM886">
            <v>0</v>
          </cell>
          <cell r="AN886">
            <v>5600</v>
          </cell>
          <cell r="AO886">
            <v>5600</v>
          </cell>
          <cell r="AP886">
            <v>0</v>
          </cell>
          <cell r="AQ886">
            <v>0</v>
          </cell>
          <cell r="AR886" t="str">
            <v>n/a</v>
          </cell>
          <cell r="AS886" t="str">
            <v>n/a</v>
          </cell>
          <cell r="AT886" t="str">
            <v>n/a</v>
          </cell>
          <cell r="AU886" t="str">
            <v>n/a</v>
          </cell>
          <cell r="AV886" t="str">
            <v>n/a</v>
          </cell>
          <cell r="AW886">
            <v>0</v>
          </cell>
          <cell r="AX886">
            <v>0</v>
          </cell>
        </row>
        <row r="887">
          <cell r="A887">
            <v>23080921</v>
          </cell>
          <cell r="B887" t="str">
            <v>1101-544126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 t="str">
            <v>Maragusan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</row>
        <row r="889">
          <cell r="A889" t="str">
            <v>23-4061</v>
          </cell>
          <cell r="B889" t="str">
            <v>BRAKE PAD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str">
            <v>DDOPH-</v>
          </cell>
          <cell r="W889" t="str">
            <v>SA</v>
          </cell>
          <cell r="X889">
            <v>45146</v>
          </cell>
          <cell r="Y889">
            <v>45152</v>
          </cell>
          <cell r="Z889" t="str">
            <v>n/a</v>
          </cell>
          <cell r="AA889" t="str">
            <v>n/a</v>
          </cell>
          <cell r="AB889">
            <v>45160</v>
          </cell>
          <cell r="AC889" t="str">
            <v>n/a</v>
          </cell>
          <cell r="AD889" t="str">
            <v>n/a</v>
          </cell>
          <cell r="AE889">
            <v>45160</v>
          </cell>
          <cell r="AF889">
            <v>45183</v>
          </cell>
          <cell r="AG889" t="str">
            <v>09.19.2023</v>
          </cell>
          <cell r="AH889">
            <v>0</v>
          </cell>
          <cell r="AI889">
            <v>0</v>
          </cell>
          <cell r="AJ889">
            <v>0</v>
          </cell>
          <cell r="AK889">
            <v>5600</v>
          </cell>
          <cell r="AL889">
            <v>5600</v>
          </cell>
          <cell r="AM889">
            <v>0</v>
          </cell>
          <cell r="AN889">
            <v>5600</v>
          </cell>
          <cell r="AO889">
            <v>5600</v>
          </cell>
          <cell r="AP889">
            <v>0</v>
          </cell>
          <cell r="AQ889">
            <v>0</v>
          </cell>
          <cell r="AR889" t="str">
            <v>n/a</v>
          </cell>
          <cell r="AS889" t="str">
            <v>n/a</v>
          </cell>
          <cell r="AT889" t="str">
            <v>n/a</v>
          </cell>
          <cell r="AU889" t="str">
            <v>n/a</v>
          </cell>
          <cell r="AV889" t="str">
            <v>n/a</v>
          </cell>
          <cell r="AW889">
            <v>0</v>
          </cell>
          <cell r="AX889">
            <v>0</v>
          </cell>
        </row>
        <row r="890">
          <cell r="A890">
            <v>23080920</v>
          </cell>
          <cell r="B890" t="str">
            <v>1312-440074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str">
            <v>Maragusan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</row>
        <row r="892">
          <cell r="A892" t="str">
            <v>23-3999</v>
          </cell>
          <cell r="B892" t="str">
            <v>BRAKE PAD AND BRAKE SHOE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str">
            <v>PGSO</v>
          </cell>
          <cell r="W892" t="str">
            <v>SA</v>
          </cell>
          <cell r="X892">
            <v>45146</v>
          </cell>
          <cell r="Y892">
            <v>45152</v>
          </cell>
          <cell r="Z892" t="str">
            <v>n/a</v>
          </cell>
          <cell r="AA892" t="str">
            <v>n/a</v>
          </cell>
          <cell r="AB892">
            <v>45160</v>
          </cell>
          <cell r="AC892" t="str">
            <v>n/a</v>
          </cell>
          <cell r="AD892" t="str">
            <v>n/a</v>
          </cell>
          <cell r="AE892">
            <v>45160</v>
          </cell>
          <cell r="AF892">
            <v>45182</v>
          </cell>
          <cell r="AG892" t="str">
            <v>09.14.2023</v>
          </cell>
          <cell r="AH892">
            <v>0</v>
          </cell>
          <cell r="AI892">
            <v>0</v>
          </cell>
          <cell r="AJ892">
            <v>0</v>
          </cell>
          <cell r="AK892">
            <v>900</v>
          </cell>
          <cell r="AL892">
            <v>900</v>
          </cell>
          <cell r="AM892">
            <v>0</v>
          </cell>
          <cell r="AN892">
            <v>900</v>
          </cell>
          <cell r="AO892">
            <v>900</v>
          </cell>
          <cell r="AP892">
            <v>0</v>
          </cell>
          <cell r="AQ892">
            <v>0</v>
          </cell>
          <cell r="AR892" t="str">
            <v>n/a</v>
          </cell>
          <cell r="AS892" t="str">
            <v>n/a</v>
          </cell>
          <cell r="AT892" t="str">
            <v>n/a</v>
          </cell>
          <cell r="AU892" t="str">
            <v>n/a</v>
          </cell>
          <cell r="AV892" t="str">
            <v>n/a</v>
          </cell>
          <cell r="AW892">
            <v>0</v>
          </cell>
          <cell r="AX892">
            <v>0</v>
          </cell>
        </row>
        <row r="893">
          <cell r="A893">
            <v>23080914</v>
          </cell>
          <cell r="B893" t="str">
            <v>PLATE NO. 1101-1052101-CADS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</row>
        <row r="895">
          <cell r="A895" t="str">
            <v>23-C0702</v>
          </cell>
          <cell r="B895" t="str">
            <v>CONSTRUCTION MATERIALS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str">
            <v>PGSO</v>
          </cell>
          <cell r="W895" t="str">
            <v>SVP</v>
          </cell>
          <cell r="X895">
            <v>45146</v>
          </cell>
          <cell r="Y895">
            <v>45152</v>
          </cell>
          <cell r="Z895" t="str">
            <v>n/a</v>
          </cell>
          <cell r="AA895" t="str">
            <v>n/a</v>
          </cell>
          <cell r="AB895">
            <v>45168</v>
          </cell>
          <cell r="AC895" t="str">
            <v>n/a</v>
          </cell>
          <cell r="AD895" t="str">
            <v>n/a</v>
          </cell>
          <cell r="AE895">
            <v>45177</v>
          </cell>
          <cell r="AF895">
            <v>45197</v>
          </cell>
          <cell r="AG895" t="str">
            <v>09.29.2023</v>
          </cell>
          <cell r="AH895">
            <v>0</v>
          </cell>
          <cell r="AI895">
            <v>0</v>
          </cell>
          <cell r="AJ895">
            <v>0</v>
          </cell>
          <cell r="AK895">
            <v>171308</v>
          </cell>
          <cell r="AL895">
            <v>171308</v>
          </cell>
          <cell r="AM895">
            <v>0</v>
          </cell>
          <cell r="AN895">
            <v>126737</v>
          </cell>
          <cell r="AO895">
            <v>126737</v>
          </cell>
          <cell r="AP895">
            <v>0</v>
          </cell>
          <cell r="AQ895">
            <v>0</v>
          </cell>
          <cell r="AR895" t="str">
            <v>n/a</v>
          </cell>
          <cell r="AS895" t="str">
            <v>n/a</v>
          </cell>
          <cell r="AT895" t="str">
            <v>n/a</v>
          </cell>
          <cell r="AU895" t="str">
            <v>n/a</v>
          </cell>
          <cell r="AV895" t="str">
            <v>n/a</v>
          </cell>
          <cell r="AW895">
            <v>0</v>
          </cell>
          <cell r="AX895">
            <v>0</v>
          </cell>
        </row>
        <row r="896">
          <cell r="A896">
            <v>23080966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</row>
        <row r="898">
          <cell r="A898" t="str">
            <v>23-4051</v>
          </cell>
          <cell r="B898" t="str">
            <v>PUBLICATION AND ORDINANCE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str">
            <v>SPO</v>
          </cell>
          <cell r="W898" t="str">
            <v>SVP</v>
          </cell>
          <cell r="X898">
            <v>45146</v>
          </cell>
          <cell r="Y898">
            <v>45152</v>
          </cell>
          <cell r="Z898" t="str">
            <v>n/a</v>
          </cell>
          <cell r="AA898" t="str">
            <v>n/a</v>
          </cell>
          <cell r="AB898">
            <v>45202</v>
          </cell>
          <cell r="AC898" t="str">
            <v>n/a</v>
          </cell>
          <cell r="AD898" t="str">
            <v>n/a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138000</v>
          </cell>
          <cell r="AL898">
            <v>138000</v>
          </cell>
          <cell r="AM898">
            <v>0</v>
          </cell>
          <cell r="AN898">
            <v>134987</v>
          </cell>
          <cell r="AO898">
            <v>134987</v>
          </cell>
          <cell r="AP898">
            <v>0</v>
          </cell>
          <cell r="AQ898">
            <v>0</v>
          </cell>
          <cell r="AR898" t="str">
            <v>n/a</v>
          </cell>
          <cell r="AS898" t="str">
            <v>n/a</v>
          </cell>
          <cell r="AT898" t="str">
            <v>n/a</v>
          </cell>
          <cell r="AU898" t="str">
            <v>n/a</v>
          </cell>
          <cell r="AV898" t="str">
            <v>n/a</v>
          </cell>
          <cell r="AW898">
            <v>0</v>
          </cell>
          <cell r="AX898">
            <v>0</v>
          </cell>
        </row>
        <row r="899">
          <cell r="A899">
            <v>23101055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</row>
        <row r="901">
          <cell r="A901" t="str">
            <v>23-4016</v>
          </cell>
          <cell r="B901" t="str">
            <v>SPARE PARTS FOR THE USE OF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str">
            <v>SPO</v>
          </cell>
          <cell r="W901" t="str">
            <v>SA</v>
          </cell>
          <cell r="X901">
            <v>45146</v>
          </cell>
          <cell r="Y901">
            <v>45152</v>
          </cell>
          <cell r="Z901" t="str">
            <v>n/a</v>
          </cell>
          <cell r="AA901" t="str">
            <v>n/a</v>
          </cell>
          <cell r="AB901">
            <v>45160</v>
          </cell>
          <cell r="AC901" t="str">
            <v>n/a</v>
          </cell>
          <cell r="AD901" t="str">
            <v>n/a</v>
          </cell>
          <cell r="AE901">
            <v>45160</v>
          </cell>
          <cell r="AF901">
            <v>45175</v>
          </cell>
          <cell r="AG901" t="str">
            <v>09.08.2023</v>
          </cell>
          <cell r="AH901">
            <v>0</v>
          </cell>
          <cell r="AI901">
            <v>0</v>
          </cell>
          <cell r="AJ901">
            <v>0</v>
          </cell>
          <cell r="AK901">
            <v>56370</v>
          </cell>
          <cell r="AL901">
            <v>56370</v>
          </cell>
          <cell r="AM901">
            <v>0</v>
          </cell>
          <cell r="AN901">
            <v>56370</v>
          </cell>
          <cell r="AO901">
            <v>56370</v>
          </cell>
          <cell r="AP901">
            <v>0</v>
          </cell>
          <cell r="AQ901">
            <v>0</v>
          </cell>
          <cell r="AR901" t="str">
            <v>n/a</v>
          </cell>
          <cell r="AS901" t="str">
            <v>n/a</v>
          </cell>
          <cell r="AT901" t="str">
            <v>n/a</v>
          </cell>
          <cell r="AU901" t="str">
            <v>n/a</v>
          </cell>
          <cell r="AV901" t="str">
            <v>n/a</v>
          </cell>
          <cell r="AW901">
            <v>0</v>
          </cell>
          <cell r="AX901">
            <v>0</v>
          </cell>
        </row>
        <row r="902">
          <cell r="A902">
            <v>23080918</v>
          </cell>
          <cell r="B902" t="str">
            <v>PLATE NO. 1101-366322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</row>
        <row r="904">
          <cell r="A904" t="str">
            <v>23-C0594</v>
          </cell>
          <cell r="B904" t="str">
            <v>OIL AND LUBRICANTS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str">
            <v>SPO</v>
          </cell>
          <cell r="W904" t="str">
            <v>SA</v>
          </cell>
          <cell r="X904">
            <v>45146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2475</v>
          </cell>
          <cell r="AL904">
            <v>2475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</row>
        <row r="907">
          <cell r="A907" t="str">
            <v>23-3951</v>
          </cell>
          <cell r="B907" t="str">
            <v>CRANKSHAFT PULLEY ASSAY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str">
            <v>PDRRMO</v>
          </cell>
          <cell r="W907" t="str">
            <v>SA</v>
          </cell>
          <cell r="X907">
            <v>45146</v>
          </cell>
          <cell r="Y907">
            <v>45152</v>
          </cell>
          <cell r="Z907" t="str">
            <v>n/a</v>
          </cell>
          <cell r="AA907" t="str">
            <v>n/a</v>
          </cell>
          <cell r="AB907">
            <v>45160</v>
          </cell>
          <cell r="AC907" t="str">
            <v>n/a</v>
          </cell>
          <cell r="AD907" t="str">
            <v>n/a</v>
          </cell>
          <cell r="AE907">
            <v>45160</v>
          </cell>
          <cell r="AF907">
            <v>45175</v>
          </cell>
          <cell r="AG907" t="str">
            <v>09.14.2023</v>
          </cell>
          <cell r="AH907">
            <v>0</v>
          </cell>
          <cell r="AI907">
            <v>0</v>
          </cell>
          <cell r="AJ907">
            <v>0</v>
          </cell>
          <cell r="AK907">
            <v>39000</v>
          </cell>
          <cell r="AL907">
            <v>39000</v>
          </cell>
          <cell r="AM907">
            <v>0</v>
          </cell>
          <cell r="AN907">
            <v>39000</v>
          </cell>
          <cell r="AO907">
            <v>39000</v>
          </cell>
          <cell r="AP907">
            <v>0</v>
          </cell>
          <cell r="AQ907">
            <v>0</v>
          </cell>
          <cell r="AR907" t="str">
            <v>n/a</v>
          </cell>
          <cell r="AS907" t="str">
            <v>n/a</v>
          </cell>
          <cell r="AT907" t="str">
            <v>08.17.2023</v>
          </cell>
          <cell r="AU907" t="str">
            <v>n/a</v>
          </cell>
          <cell r="AV907" t="str">
            <v>n/a</v>
          </cell>
          <cell r="AW907">
            <v>0</v>
          </cell>
          <cell r="AX907">
            <v>0</v>
          </cell>
        </row>
        <row r="908">
          <cell r="A908">
            <v>23080911</v>
          </cell>
          <cell r="B908" t="str">
            <v>(ISUZU FORWARD)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</row>
        <row r="910">
          <cell r="A910" t="str">
            <v>23-3967</v>
          </cell>
          <cell r="B910" t="str">
            <v>LED SOLAR STREET LIGHT, 100W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str">
            <v>PDRRMO</v>
          </cell>
          <cell r="W910" t="str">
            <v>SVP</v>
          </cell>
          <cell r="X910">
            <v>45146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95000</v>
          </cell>
          <cell r="AL910">
            <v>95000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</row>
        <row r="913">
          <cell r="A913" t="str">
            <v>23-C0657</v>
          </cell>
          <cell r="B913" t="str">
            <v>MEALS AND SNACKS WITH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str">
            <v>PSWDO</v>
          </cell>
          <cell r="W913" t="str">
            <v>PB</v>
          </cell>
          <cell r="X913">
            <v>45146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577200</v>
          </cell>
          <cell r="AL913">
            <v>577200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</row>
        <row r="914">
          <cell r="A914">
            <v>0</v>
          </cell>
          <cell r="B914" t="str">
            <v>ACCOMMODATION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</row>
        <row r="916">
          <cell r="A916" t="str">
            <v>23-C0622</v>
          </cell>
          <cell r="B916" t="str">
            <v>MEALS AND SNACKS A B WIHTOUT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str">
            <v>PSWDO</v>
          </cell>
          <cell r="W916" t="str">
            <v>PB</v>
          </cell>
          <cell r="X916">
            <v>45146</v>
          </cell>
          <cell r="Y916">
            <v>45152</v>
          </cell>
          <cell r="Z916" t="str">
            <v>n/a</v>
          </cell>
          <cell r="AA916">
            <v>45160</v>
          </cell>
          <cell r="AB916">
            <v>45160</v>
          </cell>
          <cell r="AC916">
            <v>45160</v>
          </cell>
          <cell r="AD916">
            <v>45163</v>
          </cell>
          <cell r="AE916">
            <v>45177</v>
          </cell>
          <cell r="AF916">
            <v>45188</v>
          </cell>
          <cell r="AG916" t="str">
            <v>09.26.2023</v>
          </cell>
          <cell r="AH916">
            <v>0</v>
          </cell>
          <cell r="AI916">
            <v>0</v>
          </cell>
          <cell r="AJ916">
            <v>0</v>
          </cell>
          <cell r="AK916">
            <v>393641</v>
          </cell>
          <cell r="AL916">
            <v>393641</v>
          </cell>
          <cell r="AM916">
            <v>0</v>
          </cell>
          <cell r="AN916">
            <v>384248</v>
          </cell>
          <cell r="AO916">
            <v>384248</v>
          </cell>
          <cell r="AP916">
            <v>0</v>
          </cell>
          <cell r="AQ916">
            <v>0</v>
          </cell>
          <cell r="AR916" t="str">
            <v>n/a</v>
          </cell>
          <cell r="AS916" t="str">
            <v>08.17.2023</v>
          </cell>
          <cell r="AT916" t="str">
            <v>08.17.2023</v>
          </cell>
          <cell r="AU916" t="str">
            <v>08.17.2023</v>
          </cell>
          <cell r="AV916" t="str">
            <v>08.24.2023</v>
          </cell>
          <cell r="AW916">
            <v>0</v>
          </cell>
          <cell r="AX916">
            <v>0</v>
          </cell>
        </row>
        <row r="917">
          <cell r="A917">
            <v>23080953</v>
          </cell>
          <cell r="B917" t="str">
            <v>VENUE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</row>
        <row r="919">
          <cell r="A919" t="str">
            <v>23-C0651</v>
          </cell>
          <cell r="B919" t="str">
            <v>OFFICE SUPPLIES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str">
            <v>PHO</v>
          </cell>
          <cell r="W919" t="str">
            <v>SB</v>
          </cell>
          <cell r="X919">
            <v>45146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4424</v>
          </cell>
          <cell r="AL919">
            <v>4424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</row>
        <row r="922">
          <cell r="A922" t="str">
            <v>23-3983</v>
          </cell>
          <cell r="B922" t="str">
            <v>CONTAINER VAN CLASS B, 20 ftr PAINTED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str">
            <v>PENRO</v>
          </cell>
          <cell r="W922" t="str">
            <v>PB</v>
          </cell>
          <cell r="X922">
            <v>45146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360000</v>
          </cell>
          <cell r="AL922">
            <v>360000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</row>
        <row r="923">
          <cell r="A923">
            <v>0</v>
          </cell>
          <cell r="B923" t="str">
            <v>W/ PLY-BOARD FLOORING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</row>
        <row r="925">
          <cell r="A925" t="str">
            <v>23-4000</v>
          </cell>
          <cell r="B925" t="str">
            <v xml:space="preserve">SPARE PARTS FOR THE USE OF 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 t="str">
            <v>PGSO</v>
          </cell>
          <cell r="W925" t="str">
            <v>SA</v>
          </cell>
          <cell r="X925">
            <v>45146</v>
          </cell>
          <cell r="Y925">
            <v>45152</v>
          </cell>
          <cell r="Z925" t="str">
            <v>n/a</v>
          </cell>
          <cell r="AA925" t="str">
            <v>n/a</v>
          </cell>
          <cell r="AB925">
            <v>45160</v>
          </cell>
          <cell r="AC925" t="str">
            <v>n/a</v>
          </cell>
          <cell r="AD925" t="str">
            <v>n/a</v>
          </cell>
          <cell r="AE925">
            <v>45160</v>
          </cell>
          <cell r="AF925">
            <v>45183</v>
          </cell>
          <cell r="AG925" t="str">
            <v>09.19.2023</v>
          </cell>
          <cell r="AH925">
            <v>0</v>
          </cell>
          <cell r="AI925">
            <v>0</v>
          </cell>
          <cell r="AJ925">
            <v>0</v>
          </cell>
          <cell r="AK925">
            <v>12800</v>
          </cell>
          <cell r="AL925">
            <v>12800</v>
          </cell>
          <cell r="AM925">
            <v>0</v>
          </cell>
          <cell r="AN925">
            <v>12800</v>
          </cell>
          <cell r="AO925">
            <v>12800</v>
          </cell>
          <cell r="AP925">
            <v>0</v>
          </cell>
          <cell r="AQ925">
            <v>0</v>
          </cell>
          <cell r="AR925" t="str">
            <v>n/a</v>
          </cell>
          <cell r="AS925" t="str">
            <v>n/a</v>
          </cell>
          <cell r="AT925" t="str">
            <v>08.17.2023</v>
          </cell>
          <cell r="AU925" t="str">
            <v>n/a</v>
          </cell>
          <cell r="AV925" t="str">
            <v>n/a</v>
          </cell>
          <cell r="AW925">
            <v>0</v>
          </cell>
          <cell r="AX925">
            <v>0</v>
          </cell>
        </row>
        <row r="926">
          <cell r="A926">
            <v>23080915</v>
          </cell>
          <cell r="B926" t="str">
            <v>PLATE NO. 1101-130000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</row>
        <row r="928">
          <cell r="A928" t="str">
            <v>23-3998</v>
          </cell>
          <cell r="B928" t="str">
            <v xml:space="preserve">SPARE PARTS FOR THE USE OF 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str">
            <v>PGSO</v>
          </cell>
          <cell r="W928" t="str">
            <v>SA</v>
          </cell>
          <cell r="X928">
            <v>45146</v>
          </cell>
          <cell r="Y928">
            <v>45152</v>
          </cell>
          <cell r="Z928" t="str">
            <v>n/a</v>
          </cell>
          <cell r="AA928" t="str">
            <v>n/a</v>
          </cell>
          <cell r="AB928">
            <v>45160</v>
          </cell>
          <cell r="AC928" t="str">
            <v>n/a</v>
          </cell>
          <cell r="AD928" t="str">
            <v>n/a</v>
          </cell>
          <cell r="AE928">
            <v>45160</v>
          </cell>
          <cell r="AF928">
            <v>45183</v>
          </cell>
          <cell r="AG928" t="str">
            <v>09.19.2023</v>
          </cell>
          <cell r="AH928">
            <v>0</v>
          </cell>
          <cell r="AI928">
            <v>0</v>
          </cell>
          <cell r="AJ928">
            <v>0</v>
          </cell>
          <cell r="AK928">
            <v>3000</v>
          </cell>
          <cell r="AL928">
            <v>3000</v>
          </cell>
          <cell r="AM928">
            <v>0</v>
          </cell>
          <cell r="AN928">
            <v>3000</v>
          </cell>
          <cell r="AO928">
            <v>3000</v>
          </cell>
          <cell r="AP928">
            <v>0</v>
          </cell>
          <cell r="AQ928">
            <v>0</v>
          </cell>
          <cell r="AR928" t="str">
            <v>n/a</v>
          </cell>
          <cell r="AS928" t="str">
            <v>n/a</v>
          </cell>
          <cell r="AT928" t="str">
            <v>08.17.2023</v>
          </cell>
          <cell r="AU928" t="str">
            <v>n/a</v>
          </cell>
          <cell r="AV928" t="str">
            <v>n/a</v>
          </cell>
          <cell r="AW928">
            <v>0</v>
          </cell>
          <cell r="AX928">
            <v>0</v>
          </cell>
        </row>
        <row r="929">
          <cell r="A929">
            <v>23080913</v>
          </cell>
          <cell r="B929" t="str">
            <v>PLATE NO 1101-395923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</row>
        <row r="931">
          <cell r="A931" t="str">
            <v>23-3994</v>
          </cell>
          <cell r="B931" t="str">
            <v>CCTV SYSTEM AT CAPITOL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str">
            <v>PICTO</v>
          </cell>
          <cell r="W931" t="str">
            <v>PB</v>
          </cell>
          <cell r="X931">
            <v>45146</v>
          </cell>
          <cell r="Y931">
            <v>45152</v>
          </cell>
          <cell r="Z931" t="str">
            <v>n/a</v>
          </cell>
          <cell r="AA931">
            <v>45160</v>
          </cell>
          <cell r="AB931">
            <v>45160</v>
          </cell>
          <cell r="AC931">
            <v>45160</v>
          </cell>
          <cell r="AD931">
            <v>45163</v>
          </cell>
          <cell r="AE931">
            <v>45177</v>
          </cell>
          <cell r="AF931">
            <v>45181</v>
          </cell>
          <cell r="AG931" t="str">
            <v>09.29.2023</v>
          </cell>
          <cell r="AH931">
            <v>0</v>
          </cell>
          <cell r="AI931">
            <v>0</v>
          </cell>
          <cell r="AJ931">
            <v>0</v>
          </cell>
          <cell r="AK931">
            <v>991683</v>
          </cell>
          <cell r="AL931">
            <v>991683</v>
          </cell>
          <cell r="AM931">
            <v>0</v>
          </cell>
          <cell r="AN931">
            <v>909574</v>
          </cell>
          <cell r="AO931">
            <v>909574</v>
          </cell>
          <cell r="AP931">
            <v>0</v>
          </cell>
          <cell r="AQ931">
            <v>0</v>
          </cell>
          <cell r="AR931" t="str">
            <v>n/a</v>
          </cell>
          <cell r="AS931" t="str">
            <v>08.17.2023</v>
          </cell>
          <cell r="AT931" t="str">
            <v>08.17.2023</v>
          </cell>
          <cell r="AU931" t="str">
            <v>08.17.2023</v>
          </cell>
          <cell r="AV931" t="str">
            <v>08.24.2023</v>
          </cell>
          <cell r="AW931">
            <v>0</v>
          </cell>
          <cell r="AX931">
            <v>0</v>
          </cell>
        </row>
        <row r="932">
          <cell r="A932">
            <v>23080955</v>
          </cell>
          <cell r="B932" t="str">
            <v>COMPOUND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</row>
        <row r="934">
          <cell r="A934" t="str">
            <v>23-3942</v>
          </cell>
          <cell r="B934" t="str">
            <v>LOT 1 IPPBX AND PUBLIC ADDRESS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str">
            <v>PICTO</v>
          </cell>
          <cell r="W934" t="str">
            <v>PB</v>
          </cell>
          <cell r="X934">
            <v>45146</v>
          </cell>
          <cell r="Y934">
            <v>45180</v>
          </cell>
          <cell r="Z934">
            <v>45188</v>
          </cell>
          <cell r="AA934">
            <v>45202</v>
          </cell>
          <cell r="AB934">
            <v>45202</v>
          </cell>
          <cell r="AC934">
            <v>45202</v>
          </cell>
          <cell r="AD934">
            <v>45211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1840000</v>
          </cell>
          <cell r="AL934">
            <v>1840000</v>
          </cell>
          <cell r="AM934">
            <v>0</v>
          </cell>
          <cell r="AN934">
            <v>1433610</v>
          </cell>
          <cell r="AO934">
            <v>1433610</v>
          </cell>
          <cell r="AP934">
            <v>0</v>
          </cell>
          <cell r="AQ934">
            <v>0</v>
          </cell>
          <cell r="AR934" t="str">
            <v>n/a</v>
          </cell>
          <cell r="AS934" t="str">
            <v>09.25.2023</v>
          </cell>
          <cell r="AT934" t="str">
            <v>09.25.2023</v>
          </cell>
          <cell r="AU934" t="str">
            <v>09.25.2023</v>
          </cell>
          <cell r="AV934" t="str">
            <v>10.06.2023</v>
          </cell>
          <cell r="AW934">
            <v>0</v>
          </cell>
          <cell r="AX934">
            <v>0</v>
          </cell>
        </row>
        <row r="935">
          <cell r="A935" t="str">
            <v>REBID</v>
          </cell>
          <cell r="B935" t="str">
            <v>SYSTEM FOR CAPITOL BUILDING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</row>
        <row r="936">
          <cell r="A936">
            <v>0</v>
          </cell>
          <cell r="B936" t="str">
            <v>LOT 2 FOR PROVINCIAL HOSPITAL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</row>
        <row r="937">
          <cell r="A937" t="str">
            <v>23-3980</v>
          </cell>
          <cell r="B937" t="str">
            <v>LED  PANEL FOR BILLBOARD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str">
            <v>PICTO</v>
          </cell>
          <cell r="W937" t="str">
            <v>PB</v>
          </cell>
          <cell r="X937">
            <v>45146</v>
          </cell>
          <cell r="Y937">
            <v>45152</v>
          </cell>
          <cell r="Z937">
            <v>45160</v>
          </cell>
          <cell r="AA937">
            <v>45174</v>
          </cell>
          <cell r="AB937">
            <v>45174</v>
          </cell>
          <cell r="AC937">
            <v>45174</v>
          </cell>
          <cell r="AD937">
            <v>45177</v>
          </cell>
          <cell r="AE937">
            <v>45182</v>
          </cell>
          <cell r="AF937">
            <v>45189</v>
          </cell>
          <cell r="AG937" t="str">
            <v>09.22.2023</v>
          </cell>
          <cell r="AH937">
            <v>0</v>
          </cell>
          <cell r="AI937">
            <v>0</v>
          </cell>
          <cell r="AJ937">
            <v>0</v>
          </cell>
          <cell r="AK937">
            <v>2300000</v>
          </cell>
          <cell r="AL937">
            <v>2300000</v>
          </cell>
          <cell r="AM937">
            <v>0</v>
          </cell>
          <cell r="AN937">
            <v>2300000</v>
          </cell>
          <cell r="AO937">
            <v>2300000</v>
          </cell>
          <cell r="AP937">
            <v>0</v>
          </cell>
          <cell r="AQ937">
            <v>0</v>
          </cell>
          <cell r="AR937" t="str">
            <v>08.17.2023</v>
          </cell>
          <cell r="AS937" t="str">
            <v>08.31.2023</v>
          </cell>
          <cell r="AT937" t="str">
            <v>08.31.2023</v>
          </cell>
          <cell r="AU937" t="str">
            <v>08.31.2023</v>
          </cell>
          <cell r="AV937" t="str">
            <v>09.01.2023</v>
          </cell>
          <cell r="AW937">
            <v>0</v>
          </cell>
          <cell r="AX937">
            <v>0</v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</row>
        <row r="940">
          <cell r="A940" t="str">
            <v>23-4001</v>
          </cell>
          <cell r="B940" t="str">
            <v xml:space="preserve">SPARE PARTS FOR THE USE OF 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str">
            <v>PGSO</v>
          </cell>
          <cell r="W940" t="str">
            <v>SA</v>
          </cell>
          <cell r="X940">
            <v>45146</v>
          </cell>
          <cell r="Y940">
            <v>45155</v>
          </cell>
          <cell r="Z940" t="str">
            <v>n/a</v>
          </cell>
          <cell r="AA940" t="str">
            <v>n/a</v>
          </cell>
          <cell r="AB940">
            <v>45160</v>
          </cell>
          <cell r="AC940" t="str">
            <v>n/a</v>
          </cell>
          <cell r="AD940" t="str">
            <v>n/a</v>
          </cell>
          <cell r="AE940">
            <v>45160</v>
          </cell>
          <cell r="AF940">
            <v>45181</v>
          </cell>
          <cell r="AG940" t="str">
            <v>09.14.2023</v>
          </cell>
          <cell r="AH940">
            <v>0</v>
          </cell>
          <cell r="AI940">
            <v>0</v>
          </cell>
          <cell r="AJ940">
            <v>0</v>
          </cell>
          <cell r="AK940">
            <v>4710</v>
          </cell>
          <cell r="AL940">
            <v>4710</v>
          </cell>
          <cell r="AM940">
            <v>0</v>
          </cell>
          <cell r="AN940">
            <v>4710</v>
          </cell>
          <cell r="AO940">
            <v>4710</v>
          </cell>
          <cell r="AP940">
            <v>0</v>
          </cell>
          <cell r="AQ940">
            <v>0</v>
          </cell>
          <cell r="AR940" t="str">
            <v>n/a</v>
          </cell>
          <cell r="AS940" t="str">
            <v>n/a</v>
          </cell>
          <cell r="AT940" t="str">
            <v>08.17.2023</v>
          </cell>
          <cell r="AU940" t="str">
            <v>n/a</v>
          </cell>
          <cell r="AV940" t="str">
            <v>n/a</v>
          </cell>
          <cell r="AW940">
            <v>0</v>
          </cell>
          <cell r="AX940">
            <v>0</v>
          </cell>
        </row>
        <row r="941">
          <cell r="A941">
            <v>23080916</v>
          </cell>
          <cell r="B941" t="str">
            <v>PLATE NO. 1101-1052183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</row>
        <row r="943">
          <cell r="A943" t="str">
            <v>23-3750</v>
          </cell>
          <cell r="B943" t="str">
            <v>MEALS WITHOUT VENUE AND SNACKS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str">
            <v>PHRMDO</v>
          </cell>
          <cell r="W943" t="str">
            <v>SVP</v>
          </cell>
          <cell r="X943">
            <v>45153</v>
          </cell>
          <cell r="Y943">
            <v>45155</v>
          </cell>
          <cell r="Z943" t="str">
            <v>n/a</v>
          </cell>
          <cell r="AA943" t="str">
            <v>n/a</v>
          </cell>
          <cell r="AB943">
            <v>45160</v>
          </cell>
          <cell r="AC943" t="str">
            <v>n/a</v>
          </cell>
          <cell r="AD943" t="str">
            <v>n/a</v>
          </cell>
          <cell r="AE943">
            <v>45160</v>
          </cell>
          <cell r="AF943">
            <v>45177</v>
          </cell>
          <cell r="AG943" t="str">
            <v>09.11.2023</v>
          </cell>
          <cell r="AH943">
            <v>0</v>
          </cell>
          <cell r="AI943">
            <v>0</v>
          </cell>
          <cell r="AJ943">
            <v>0</v>
          </cell>
          <cell r="AK943">
            <v>98725</v>
          </cell>
          <cell r="AL943">
            <v>98725</v>
          </cell>
          <cell r="AM943">
            <v>0</v>
          </cell>
          <cell r="AN943">
            <v>40040</v>
          </cell>
          <cell r="AO943">
            <v>40040</v>
          </cell>
          <cell r="AP943">
            <v>0</v>
          </cell>
          <cell r="AQ943">
            <v>0</v>
          </cell>
          <cell r="AR943" t="str">
            <v>n/a</v>
          </cell>
          <cell r="AS943" t="str">
            <v>n/a</v>
          </cell>
          <cell r="AT943" t="str">
            <v>08.17.2023</v>
          </cell>
          <cell r="AU943" t="str">
            <v>n/a</v>
          </cell>
          <cell r="AV943" t="str">
            <v>n/a</v>
          </cell>
          <cell r="AW943">
            <v>0</v>
          </cell>
          <cell r="AX943">
            <v>0</v>
          </cell>
        </row>
        <row r="944">
          <cell r="A944">
            <v>23080936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</row>
        <row r="946">
          <cell r="A946" t="str">
            <v>23-4122</v>
          </cell>
          <cell r="B946" t="str">
            <v>LUMBER, COCO OR EQUIVALENT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str">
            <v>PHRMDO</v>
          </cell>
          <cell r="W946" t="str">
            <v>SVP</v>
          </cell>
          <cell r="X946">
            <v>45153</v>
          </cell>
          <cell r="Y946">
            <v>45155</v>
          </cell>
          <cell r="Z946" t="str">
            <v>n/a</v>
          </cell>
          <cell r="AA946" t="str">
            <v>n/a</v>
          </cell>
          <cell r="AB946">
            <v>45168</v>
          </cell>
          <cell r="AC946" t="str">
            <v>n/a</v>
          </cell>
          <cell r="AD946" t="str">
            <v>n/a</v>
          </cell>
          <cell r="AE946">
            <v>45168</v>
          </cell>
          <cell r="AF946">
            <v>45181</v>
          </cell>
          <cell r="AG946" t="str">
            <v>09.13.2023</v>
          </cell>
          <cell r="AH946">
            <v>0</v>
          </cell>
          <cell r="AI946">
            <v>0</v>
          </cell>
          <cell r="AJ946">
            <v>0</v>
          </cell>
          <cell r="AK946">
            <v>15964</v>
          </cell>
          <cell r="AL946">
            <v>15964</v>
          </cell>
          <cell r="AM946">
            <v>0</v>
          </cell>
          <cell r="AN946">
            <v>15257.9</v>
          </cell>
          <cell r="AO946">
            <v>15257.9</v>
          </cell>
          <cell r="AP946">
            <v>0</v>
          </cell>
          <cell r="AQ946">
            <v>0</v>
          </cell>
          <cell r="AR946" t="str">
            <v>n/a</v>
          </cell>
          <cell r="AS946" t="str">
            <v>n/a</v>
          </cell>
          <cell r="AT946" t="str">
            <v>08.25.2023</v>
          </cell>
          <cell r="AU946" t="str">
            <v>n/a</v>
          </cell>
          <cell r="AV946" t="str">
            <v>n/a</v>
          </cell>
          <cell r="AW946">
            <v>0</v>
          </cell>
          <cell r="AX946">
            <v>0</v>
          </cell>
        </row>
        <row r="947">
          <cell r="A947">
            <v>23080962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</row>
        <row r="949">
          <cell r="A949" t="str">
            <v>23-C0645</v>
          </cell>
          <cell r="B949" t="str">
            <v>VETERINARY DRUG AND BIOLOGICS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str">
            <v>PVO</v>
          </cell>
          <cell r="W949" t="str">
            <v>PB</v>
          </cell>
          <cell r="X949" t="str">
            <v>n/a</v>
          </cell>
          <cell r="Y949">
            <v>45117</v>
          </cell>
          <cell r="Z949" t="str">
            <v>n/a</v>
          </cell>
          <cell r="AA949">
            <v>45132</v>
          </cell>
          <cell r="AB949">
            <v>45132</v>
          </cell>
          <cell r="AC949">
            <v>45132</v>
          </cell>
          <cell r="AD949">
            <v>45149</v>
          </cell>
          <cell r="AE949">
            <v>45163</v>
          </cell>
          <cell r="AF949">
            <v>45169</v>
          </cell>
          <cell r="AG949" t="str">
            <v>09.11.2023</v>
          </cell>
          <cell r="AH949">
            <v>0</v>
          </cell>
          <cell r="AI949">
            <v>0</v>
          </cell>
          <cell r="AJ949">
            <v>0</v>
          </cell>
          <cell r="AK949">
            <v>663765</v>
          </cell>
          <cell r="AL949">
            <v>663765</v>
          </cell>
          <cell r="AM949">
            <v>0</v>
          </cell>
          <cell r="AN949">
            <v>589830</v>
          </cell>
          <cell r="AO949">
            <v>589830</v>
          </cell>
          <cell r="AP949">
            <v>0</v>
          </cell>
          <cell r="AQ949">
            <v>0</v>
          </cell>
          <cell r="AR949" t="str">
            <v>n/a</v>
          </cell>
          <cell r="AS949" t="str">
            <v>08.03.2023</v>
          </cell>
          <cell r="AT949" t="str">
            <v>08.03.2023</v>
          </cell>
          <cell r="AU949" t="str">
            <v>08.03.2023</v>
          </cell>
          <cell r="AV949" t="str">
            <v>08.04.2023</v>
          </cell>
          <cell r="AW949">
            <v>0</v>
          </cell>
          <cell r="AX949">
            <v>0</v>
          </cell>
        </row>
        <row r="950">
          <cell r="A950">
            <v>23080897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</row>
        <row r="952">
          <cell r="A952" t="str">
            <v>23-C0642</v>
          </cell>
          <cell r="B952" t="str">
            <v>FEEDS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str">
            <v>PVO</v>
          </cell>
          <cell r="W952" t="str">
            <v>PB</v>
          </cell>
          <cell r="X952" t="str">
            <v>n/a</v>
          </cell>
          <cell r="Y952">
            <v>45117</v>
          </cell>
          <cell r="Z952">
            <v>45132</v>
          </cell>
          <cell r="AA952">
            <v>45146</v>
          </cell>
          <cell r="AB952">
            <v>45146</v>
          </cell>
          <cell r="AC952">
            <v>45146</v>
          </cell>
          <cell r="AD952">
            <v>45149</v>
          </cell>
          <cell r="AE952">
            <v>45163</v>
          </cell>
          <cell r="AF952">
            <v>45169</v>
          </cell>
          <cell r="AG952" t="str">
            <v>09.08.2023</v>
          </cell>
          <cell r="AH952">
            <v>0</v>
          </cell>
          <cell r="AI952">
            <v>0</v>
          </cell>
          <cell r="AJ952">
            <v>0</v>
          </cell>
          <cell r="AK952">
            <v>1171709</v>
          </cell>
          <cell r="AL952">
            <v>1171709</v>
          </cell>
          <cell r="AM952">
            <v>0</v>
          </cell>
          <cell r="AN952">
            <v>1070153</v>
          </cell>
          <cell r="AO952">
            <v>1070153</v>
          </cell>
          <cell r="AP952">
            <v>0</v>
          </cell>
          <cell r="AQ952">
            <v>0</v>
          </cell>
          <cell r="AR952" t="str">
            <v>07.20.2023</v>
          </cell>
          <cell r="AS952" t="str">
            <v>08.03.2023</v>
          </cell>
          <cell r="AT952" t="str">
            <v>08.03.2023</v>
          </cell>
          <cell r="AU952" t="str">
            <v>08.03.2023</v>
          </cell>
          <cell r="AV952" t="str">
            <v>08.04.2023</v>
          </cell>
          <cell r="AW952">
            <v>0</v>
          </cell>
          <cell r="AX952">
            <v>0</v>
          </cell>
        </row>
        <row r="953">
          <cell r="A953">
            <v>23080898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</row>
        <row r="955">
          <cell r="A955" t="str">
            <v>23-C0044</v>
          </cell>
          <cell r="B955" t="str">
            <v>CEMENT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str">
            <v>PEO</v>
          </cell>
          <cell r="W955" t="str">
            <v>SVP</v>
          </cell>
          <cell r="X955">
            <v>45034</v>
          </cell>
          <cell r="Y955">
            <v>45111</v>
          </cell>
          <cell r="Z955" t="str">
            <v>n/a</v>
          </cell>
          <cell r="AA955" t="str">
            <v>n/a</v>
          </cell>
          <cell r="AB955">
            <v>45153</v>
          </cell>
          <cell r="AC955" t="str">
            <v>n/a</v>
          </cell>
          <cell r="AD955" t="str">
            <v>n/a</v>
          </cell>
          <cell r="AE955">
            <v>45163</v>
          </cell>
          <cell r="AF955">
            <v>45170</v>
          </cell>
          <cell r="AG955" t="str">
            <v>09.04.2023</v>
          </cell>
          <cell r="AH955">
            <v>0</v>
          </cell>
          <cell r="AI955">
            <v>0</v>
          </cell>
          <cell r="AJ955">
            <v>0</v>
          </cell>
          <cell r="AK955">
            <v>321126</v>
          </cell>
          <cell r="AL955">
            <v>321126</v>
          </cell>
          <cell r="AM955">
            <v>0</v>
          </cell>
          <cell r="AN955">
            <v>319783.5</v>
          </cell>
          <cell r="AO955">
            <v>319783.5</v>
          </cell>
          <cell r="AP955">
            <v>0</v>
          </cell>
          <cell r="AQ955">
            <v>0</v>
          </cell>
          <cell r="AR955" t="str">
            <v>n/a</v>
          </cell>
          <cell r="AS955" t="str">
            <v>n/a</v>
          </cell>
          <cell r="AT955" t="str">
            <v>08.10.2023</v>
          </cell>
          <cell r="AU955" t="str">
            <v>n/a</v>
          </cell>
          <cell r="AV955" t="str">
            <v>n/a</v>
          </cell>
          <cell r="AW955">
            <v>0</v>
          </cell>
          <cell r="AX955">
            <v>0</v>
          </cell>
        </row>
        <row r="956">
          <cell r="A956">
            <v>23080868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</row>
        <row r="958">
          <cell r="A958" t="str">
            <v>23-C0554</v>
          </cell>
          <cell r="B958" t="str">
            <v>FOOD/CATERING SERVICES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str">
            <v>PGO</v>
          </cell>
          <cell r="W958" t="str">
            <v>SVP</v>
          </cell>
          <cell r="X958">
            <v>45104</v>
          </cell>
          <cell r="Y958">
            <v>45124</v>
          </cell>
          <cell r="Z958" t="str">
            <v>n/a</v>
          </cell>
          <cell r="AA958" t="str">
            <v>n/a</v>
          </cell>
          <cell r="AB958">
            <v>45153</v>
          </cell>
          <cell r="AC958" t="str">
            <v>n/a</v>
          </cell>
          <cell r="AD958" t="str">
            <v>n/a</v>
          </cell>
          <cell r="AE958">
            <v>45167</v>
          </cell>
          <cell r="AF958">
            <v>45167</v>
          </cell>
          <cell r="AG958" t="str">
            <v>09.01.2023</v>
          </cell>
          <cell r="AH958">
            <v>0</v>
          </cell>
          <cell r="AI958">
            <v>0</v>
          </cell>
          <cell r="AJ958">
            <v>0</v>
          </cell>
          <cell r="AK958">
            <v>156000</v>
          </cell>
          <cell r="AL958">
            <v>156000</v>
          </cell>
          <cell r="AM958">
            <v>0</v>
          </cell>
          <cell r="AN958">
            <v>154000</v>
          </cell>
          <cell r="AO958">
            <v>154000</v>
          </cell>
          <cell r="AP958">
            <v>0</v>
          </cell>
          <cell r="AQ958">
            <v>0</v>
          </cell>
          <cell r="AR958" t="str">
            <v>n/a</v>
          </cell>
          <cell r="AS958" t="str">
            <v>n/a</v>
          </cell>
          <cell r="AT958" t="str">
            <v>08.10.2023</v>
          </cell>
          <cell r="AU958" t="str">
            <v>n/a</v>
          </cell>
          <cell r="AV958" t="str">
            <v>n/a</v>
          </cell>
          <cell r="AW958">
            <v>0</v>
          </cell>
          <cell r="AX958">
            <v>0</v>
          </cell>
        </row>
        <row r="959">
          <cell r="A959">
            <v>23080869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</row>
        <row r="961">
          <cell r="A961" t="str">
            <v>23-C0620</v>
          </cell>
          <cell r="B961" t="str">
            <v>WATER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str">
            <v>PSWDO</v>
          </cell>
          <cell r="W961" t="str">
            <v>SVP</v>
          </cell>
          <cell r="X961" t="str">
            <v>n/a</v>
          </cell>
          <cell r="Y961">
            <v>45124</v>
          </cell>
          <cell r="Z961" t="str">
            <v>n/a</v>
          </cell>
          <cell r="AA961" t="str">
            <v>n/a</v>
          </cell>
          <cell r="AB961">
            <v>45153</v>
          </cell>
          <cell r="AC961" t="str">
            <v>n/a</v>
          </cell>
          <cell r="AD961" t="str">
            <v>n/a</v>
          </cell>
          <cell r="AE961">
            <v>45153</v>
          </cell>
          <cell r="AF961">
            <v>45174</v>
          </cell>
          <cell r="AG961" t="str">
            <v>09.12.2023</v>
          </cell>
          <cell r="AH961">
            <v>0</v>
          </cell>
          <cell r="AI961">
            <v>0</v>
          </cell>
          <cell r="AJ961">
            <v>0</v>
          </cell>
          <cell r="AK961">
            <v>28905</v>
          </cell>
          <cell r="AL961">
            <v>28905</v>
          </cell>
          <cell r="AM961">
            <v>0</v>
          </cell>
          <cell r="AN961">
            <v>28200</v>
          </cell>
          <cell r="AO961">
            <v>28200</v>
          </cell>
          <cell r="AP961">
            <v>0</v>
          </cell>
          <cell r="AQ961">
            <v>0</v>
          </cell>
          <cell r="AR961" t="str">
            <v>n/a</v>
          </cell>
          <cell r="AS961" t="str">
            <v>n/a</v>
          </cell>
          <cell r="AT961" t="str">
            <v>08.10.2023</v>
          </cell>
          <cell r="AU961" t="str">
            <v>n/a</v>
          </cell>
          <cell r="AV961" t="str">
            <v>n/a</v>
          </cell>
          <cell r="AW961">
            <v>0</v>
          </cell>
          <cell r="AX961">
            <v>0</v>
          </cell>
        </row>
        <row r="962">
          <cell r="A962">
            <v>23080870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</row>
        <row r="964">
          <cell r="A964" t="str">
            <v>23-3452</v>
          </cell>
          <cell r="B964" t="str">
            <v>FOOD/CATERING SERVICES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str">
            <v>PPDO</v>
          </cell>
          <cell r="W964" t="str">
            <v>SVP</v>
          </cell>
          <cell r="X964" t="str">
            <v>n/a</v>
          </cell>
          <cell r="Y964">
            <v>45124</v>
          </cell>
          <cell r="Z964" t="str">
            <v>n/a</v>
          </cell>
          <cell r="AA964" t="str">
            <v>n/a</v>
          </cell>
          <cell r="AB964">
            <v>45153</v>
          </cell>
          <cell r="AC964" t="str">
            <v>n/a</v>
          </cell>
          <cell r="AD964" t="str">
            <v>n/a</v>
          </cell>
          <cell r="AE964">
            <v>45162</v>
          </cell>
          <cell r="AF964">
            <v>45162</v>
          </cell>
          <cell r="AG964" t="str">
            <v>08.24.2023</v>
          </cell>
          <cell r="AH964">
            <v>0</v>
          </cell>
          <cell r="AI964">
            <v>0</v>
          </cell>
          <cell r="AJ964">
            <v>0</v>
          </cell>
          <cell r="AK964">
            <v>116720</v>
          </cell>
          <cell r="AL964">
            <v>116720</v>
          </cell>
          <cell r="AM964">
            <v>0</v>
          </cell>
          <cell r="AN964">
            <v>116000</v>
          </cell>
          <cell r="AO964">
            <v>116000</v>
          </cell>
          <cell r="AP964">
            <v>0</v>
          </cell>
          <cell r="AQ964">
            <v>0</v>
          </cell>
          <cell r="AR964" t="str">
            <v>n/a</v>
          </cell>
          <cell r="AS964" t="str">
            <v>n/a</v>
          </cell>
          <cell r="AT964" t="str">
            <v>08.10.2023</v>
          </cell>
          <cell r="AU964" t="str">
            <v>n/a</v>
          </cell>
          <cell r="AV964" t="str">
            <v>n/a</v>
          </cell>
          <cell r="AW964">
            <v>0</v>
          </cell>
          <cell r="AX964">
            <v>0</v>
          </cell>
        </row>
        <row r="965">
          <cell r="A965">
            <v>23080871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</row>
        <row r="967">
          <cell r="A967" t="str">
            <v>23-3420</v>
          </cell>
          <cell r="B967" t="str">
            <v>SAFETY GEARS &amp; EQUIPMENT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str">
            <v>PENRO</v>
          </cell>
          <cell r="W967" t="str">
            <v>SVP</v>
          </cell>
          <cell r="X967" t="str">
            <v>n/a</v>
          </cell>
          <cell r="Y967">
            <v>45124</v>
          </cell>
          <cell r="Z967" t="str">
            <v>n/a</v>
          </cell>
          <cell r="AA967" t="str">
            <v>n/a</v>
          </cell>
          <cell r="AB967">
            <v>45153</v>
          </cell>
          <cell r="AC967" t="str">
            <v>n/a</v>
          </cell>
          <cell r="AD967" t="str">
            <v>n/a</v>
          </cell>
          <cell r="AE967">
            <v>45153</v>
          </cell>
          <cell r="AF967">
            <v>45170</v>
          </cell>
          <cell r="AG967" t="str">
            <v>09.05.2023</v>
          </cell>
          <cell r="AH967">
            <v>0</v>
          </cell>
          <cell r="AI967">
            <v>0</v>
          </cell>
          <cell r="AJ967">
            <v>0</v>
          </cell>
          <cell r="AK967">
            <v>8570</v>
          </cell>
          <cell r="AL967">
            <v>8570</v>
          </cell>
          <cell r="AM967">
            <v>0</v>
          </cell>
          <cell r="AN967">
            <v>8570</v>
          </cell>
          <cell r="AO967">
            <v>8570</v>
          </cell>
          <cell r="AP967">
            <v>0</v>
          </cell>
          <cell r="AQ967">
            <v>0</v>
          </cell>
          <cell r="AR967" t="str">
            <v>n/a</v>
          </cell>
          <cell r="AS967" t="str">
            <v>n/a</v>
          </cell>
          <cell r="AT967" t="str">
            <v>08.10.2023</v>
          </cell>
          <cell r="AU967" t="str">
            <v>n/a</v>
          </cell>
          <cell r="AV967" t="str">
            <v>n/a</v>
          </cell>
          <cell r="AW967">
            <v>0</v>
          </cell>
          <cell r="AX967">
            <v>0</v>
          </cell>
        </row>
        <row r="968">
          <cell r="A968">
            <v>23080872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</row>
        <row r="970">
          <cell r="A970" t="str">
            <v>23-C0574</v>
          </cell>
          <cell r="B970" t="str">
            <v>AGRICULTURAL SUPPLIES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str">
            <v>PDRRMO</v>
          </cell>
          <cell r="W970" t="str">
            <v>SVP</v>
          </cell>
          <cell r="X970">
            <v>45118</v>
          </cell>
          <cell r="Y970">
            <v>45124</v>
          </cell>
          <cell r="Z970" t="str">
            <v>n/a</v>
          </cell>
          <cell r="AA970" t="str">
            <v>n/a</v>
          </cell>
          <cell r="AB970">
            <v>45153</v>
          </cell>
          <cell r="AC970" t="str">
            <v>n/a</v>
          </cell>
          <cell r="AD970" t="str">
            <v>n/a</v>
          </cell>
          <cell r="AE970">
            <v>45162</v>
          </cell>
          <cell r="AF970">
            <v>45169</v>
          </cell>
          <cell r="AG970" t="str">
            <v>09.01.2023</v>
          </cell>
          <cell r="AH970">
            <v>0</v>
          </cell>
          <cell r="AI970">
            <v>0</v>
          </cell>
          <cell r="AJ970">
            <v>0</v>
          </cell>
          <cell r="AK970">
            <v>473275</v>
          </cell>
          <cell r="AL970">
            <v>473275</v>
          </cell>
          <cell r="AM970">
            <v>0</v>
          </cell>
          <cell r="AN970">
            <v>471952</v>
          </cell>
          <cell r="AO970">
            <v>471952</v>
          </cell>
          <cell r="AP970">
            <v>0</v>
          </cell>
          <cell r="AQ970">
            <v>0</v>
          </cell>
          <cell r="AR970" t="str">
            <v>n/a</v>
          </cell>
          <cell r="AS970" t="str">
            <v>n/a</v>
          </cell>
          <cell r="AT970" t="str">
            <v>08.10.2023</v>
          </cell>
          <cell r="AU970" t="str">
            <v>n/a</v>
          </cell>
          <cell r="AV970" t="str">
            <v>n/a</v>
          </cell>
          <cell r="AW970">
            <v>0</v>
          </cell>
          <cell r="AX970">
            <v>0</v>
          </cell>
        </row>
        <row r="971">
          <cell r="A971">
            <v>23080873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</row>
        <row r="973">
          <cell r="A973" t="str">
            <v>23-3190</v>
          </cell>
          <cell r="B973" t="str">
            <v>VITAMINS/MEDICINES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str">
            <v>PDRRMO</v>
          </cell>
          <cell r="W973" t="str">
            <v>SVP</v>
          </cell>
          <cell r="X973" t="str">
            <v>n/a</v>
          </cell>
          <cell r="Y973">
            <v>45138</v>
          </cell>
          <cell r="Z973" t="str">
            <v>n/a</v>
          </cell>
          <cell r="AA973" t="str">
            <v>n/a</v>
          </cell>
          <cell r="AB973">
            <v>45153</v>
          </cell>
          <cell r="AC973" t="str">
            <v>n/a</v>
          </cell>
          <cell r="AD973" t="str">
            <v>n/a</v>
          </cell>
          <cell r="AE973">
            <v>45153</v>
          </cell>
          <cell r="AF973">
            <v>45169</v>
          </cell>
          <cell r="AG973" t="str">
            <v>09.05.2023</v>
          </cell>
          <cell r="AH973">
            <v>0</v>
          </cell>
          <cell r="AI973">
            <v>0</v>
          </cell>
          <cell r="AJ973">
            <v>0</v>
          </cell>
          <cell r="AK973">
            <v>800</v>
          </cell>
          <cell r="AL973">
            <v>800</v>
          </cell>
          <cell r="AM973">
            <v>0</v>
          </cell>
          <cell r="AN973">
            <v>750</v>
          </cell>
          <cell r="AO973">
            <v>750</v>
          </cell>
          <cell r="AP973">
            <v>0</v>
          </cell>
          <cell r="AQ973">
            <v>0</v>
          </cell>
          <cell r="AR973" t="str">
            <v>n/a</v>
          </cell>
          <cell r="AS973" t="str">
            <v>n/a</v>
          </cell>
          <cell r="AT973" t="str">
            <v>08.10.2023</v>
          </cell>
          <cell r="AU973" t="str">
            <v>n/a</v>
          </cell>
          <cell r="AV973" t="str">
            <v>n/a</v>
          </cell>
          <cell r="AW973">
            <v>0</v>
          </cell>
          <cell r="AX973">
            <v>0</v>
          </cell>
        </row>
        <row r="974">
          <cell r="A974">
            <v>23080874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</row>
        <row r="976">
          <cell r="A976" t="str">
            <v>23-3880</v>
          </cell>
          <cell r="B976" t="str">
            <v>CONSTRUCTION SUPPLIES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str">
            <v>SPO</v>
          </cell>
          <cell r="W976" t="str">
            <v>SVP</v>
          </cell>
          <cell r="X976" t="str">
            <v>n/a</v>
          </cell>
          <cell r="Y976">
            <v>45138</v>
          </cell>
          <cell r="Z976" t="str">
            <v>n/a</v>
          </cell>
          <cell r="AA976" t="str">
            <v>n/a</v>
          </cell>
          <cell r="AB976">
            <v>45153</v>
          </cell>
          <cell r="AC976" t="str">
            <v>n/a</v>
          </cell>
          <cell r="AD976" t="str">
            <v>n/a</v>
          </cell>
          <cell r="AE976">
            <v>45153</v>
          </cell>
          <cell r="AF976">
            <v>45170</v>
          </cell>
          <cell r="AG976" t="str">
            <v>09.04.2023</v>
          </cell>
          <cell r="AH976">
            <v>0</v>
          </cell>
          <cell r="AI976">
            <v>0</v>
          </cell>
          <cell r="AJ976">
            <v>0</v>
          </cell>
          <cell r="AK976">
            <v>15322.98</v>
          </cell>
          <cell r="AL976">
            <v>15322.98</v>
          </cell>
          <cell r="AM976">
            <v>0</v>
          </cell>
          <cell r="AN976">
            <v>15290</v>
          </cell>
          <cell r="AO976">
            <v>15290</v>
          </cell>
          <cell r="AP976">
            <v>0</v>
          </cell>
          <cell r="AQ976">
            <v>0</v>
          </cell>
          <cell r="AR976" t="str">
            <v>n/a</v>
          </cell>
          <cell r="AS976" t="str">
            <v>n/a</v>
          </cell>
          <cell r="AT976" t="str">
            <v>08.10.2023</v>
          </cell>
          <cell r="AU976" t="str">
            <v>n/a</v>
          </cell>
          <cell r="AV976" t="str">
            <v>n/a</v>
          </cell>
          <cell r="AW976">
            <v>0</v>
          </cell>
          <cell r="AX976">
            <v>0</v>
          </cell>
        </row>
        <row r="977">
          <cell r="A977">
            <v>23080875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</row>
        <row r="979">
          <cell r="A979" t="str">
            <v>23-3699</v>
          </cell>
          <cell r="B979" t="str">
            <v>CONSTRUCTION SUPPLIES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str">
            <v>SEF</v>
          </cell>
          <cell r="W979" t="str">
            <v>SVP</v>
          </cell>
          <cell r="X979" t="str">
            <v>n/a</v>
          </cell>
          <cell r="Y979">
            <v>45138</v>
          </cell>
          <cell r="Z979" t="str">
            <v>n/a</v>
          </cell>
          <cell r="AA979" t="str">
            <v>n/a</v>
          </cell>
          <cell r="AB979">
            <v>45153</v>
          </cell>
          <cell r="AC979" t="str">
            <v>n/a</v>
          </cell>
          <cell r="AD979" t="str">
            <v>n/a</v>
          </cell>
          <cell r="AE979">
            <v>45163</v>
          </cell>
          <cell r="AF979">
            <v>45177</v>
          </cell>
          <cell r="AG979" t="str">
            <v>09.11.2023</v>
          </cell>
          <cell r="AH979">
            <v>0</v>
          </cell>
          <cell r="AI979">
            <v>0</v>
          </cell>
          <cell r="AJ979">
            <v>0</v>
          </cell>
          <cell r="AK979">
            <v>95246.14</v>
          </cell>
          <cell r="AL979">
            <v>95246.14</v>
          </cell>
          <cell r="AM979">
            <v>0</v>
          </cell>
          <cell r="AN979">
            <v>93998</v>
          </cell>
          <cell r="AO979">
            <v>93998</v>
          </cell>
          <cell r="AP979">
            <v>0</v>
          </cell>
          <cell r="AQ979">
            <v>0</v>
          </cell>
          <cell r="AR979" t="str">
            <v>n/a</v>
          </cell>
          <cell r="AS979" t="str">
            <v>n/a</v>
          </cell>
          <cell r="AT979" t="str">
            <v>08.10.2023</v>
          </cell>
          <cell r="AU979" t="str">
            <v>n/a</v>
          </cell>
          <cell r="AV979" t="str">
            <v>n/a</v>
          </cell>
          <cell r="AW979">
            <v>0</v>
          </cell>
          <cell r="AX979">
            <v>0</v>
          </cell>
        </row>
        <row r="980">
          <cell r="A980">
            <v>23080876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</row>
        <row r="982">
          <cell r="A982" t="str">
            <v>23-3917</v>
          </cell>
          <cell r="B982" t="str">
            <v>CONSTRUCTION SUPPLIES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str">
            <v>PEO</v>
          </cell>
          <cell r="W982" t="str">
            <v>SVP</v>
          </cell>
          <cell r="X982" t="str">
            <v>n/a</v>
          </cell>
          <cell r="Y982">
            <v>45138</v>
          </cell>
          <cell r="Z982" t="str">
            <v>n/a</v>
          </cell>
          <cell r="AA982" t="str">
            <v>n/a</v>
          </cell>
          <cell r="AB982">
            <v>45153</v>
          </cell>
          <cell r="AC982" t="str">
            <v>n/a</v>
          </cell>
          <cell r="AD982" t="str">
            <v>n/a</v>
          </cell>
          <cell r="AE982">
            <v>45163</v>
          </cell>
          <cell r="AF982">
            <v>45170</v>
          </cell>
          <cell r="AG982" t="str">
            <v>09.04.2023</v>
          </cell>
          <cell r="AH982">
            <v>0</v>
          </cell>
          <cell r="AI982">
            <v>0</v>
          </cell>
          <cell r="AJ982">
            <v>0</v>
          </cell>
          <cell r="AK982">
            <v>82853</v>
          </cell>
          <cell r="AL982">
            <v>82853</v>
          </cell>
          <cell r="AM982">
            <v>0</v>
          </cell>
          <cell r="AN982">
            <v>80988</v>
          </cell>
          <cell r="AO982">
            <v>80988</v>
          </cell>
          <cell r="AP982">
            <v>0</v>
          </cell>
          <cell r="AQ982">
            <v>0</v>
          </cell>
          <cell r="AR982" t="str">
            <v>n/a</v>
          </cell>
          <cell r="AS982" t="str">
            <v>n/a</v>
          </cell>
          <cell r="AT982" t="str">
            <v>08.10.2023</v>
          </cell>
          <cell r="AU982" t="str">
            <v>n/a</v>
          </cell>
          <cell r="AV982" t="str">
            <v>n/a</v>
          </cell>
          <cell r="AW982">
            <v>0</v>
          </cell>
          <cell r="AX982">
            <v>0</v>
          </cell>
        </row>
        <row r="983">
          <cell r="A983">
            <v>23080877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</row>
        <row r="985">
          <cell r="A985" t="str">
            <v>23-3368</v>
          </cell>
          <cell r="B985" t="str">
            <v>PLUMBING SUPPLIES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str">
            <v>PGSO</v>
          </cell>
          <cell r="W985" t="str">
            <v>SVP</v>
          </cell>
          <cell r="X985" t="str">
            <v>n/a</v>
          </cell>
          <cell r="Y985">
            <v>45138</v>
          </cell>
          <cell r="Z985" t="str">
            <v>n/a</v>
          </cell>
          <cell r="AA985" t="str">
            <v>n/a</v>
          </cell>
          <cell r="AB985">
            <v>45153</v>
          </cell>
          <cell r="AC985" t="str">
            <v>n/a</v>
          </cell>
          <cell r="AD985" t="str">
            <v>n/a</v>
          </cell>
          <cell r="AE985">
            <v>45163</v>
          </cell>
          <cell r="AF985">
            <v>45175</v>
          </cell>
          <cell r="AG985" t="str">
            <v>09.08.2023</v>
          </cell>
          <cell r="AH985">
            <v>0</v>
          </cell>
          <cell r="AI985">
            <v>0</v>
          </cell>
          <cell r="AJ985">
            <v>0</v>
          </cell>
          <cell r="AK985">
            <v>130065</v>
          </cell>
          <cell r="AL985">
            <v>130065</v>
          </cell>
          <cell r="AM985">
            <v>0</v>
          </cell>
          <cell r="AN985">
            <v>128367</v>
          </cell>
          <cell r="AO985">
            <v>128367</v>
          </cell>
          <cell r="AP985">
            <v>0</v>
          </cell>
          <cell r="AQ985">
            <v>0</v>
          </cell>
          <cell r="AR985" t="str">
            <v>n/a</v>
          </cell>
          <cell r="AS985" t="str">
            <v>n/a</v>
          </cell>
          <cell r="AT985" t="str">
            <v>08.10.2023</v>
          </cell>
          <cell r="AU985" t="str">
            <v>n/a</v>
          </cell>
          <cell r="AV985" t="str">
            <v>n/a</v>
          </cell>
          <cell r="AW985">
            <v>0</v>
          </cell>
          <cell r="AX985">
            <v>0</v>
          </cell>
        </row>
        <row r="986">
          <cell r="A986">
            <v>23080878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</row>
        <row r="988">
          <cell r="A988" t="str">
            <v>23-C0649</v>
          </cell>
          <cell r="B988" t="str">
            <v>PAINTING MATERIALS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str">
            <v>PGSO</v>
          </cell>
          <cell r="W988" t="str">
            <v>SVP</v>
          </cell>
          <cell r="X988" t="str">
            <v>n/a</v>
          </cell>
          <cell r="Y988">
            <v>45138</v>
          </cell>
          <cell r="Z988" t="str">
            <v>n/a</v>
          </cell>
          <cell r="AA988" t="str">
            <v>n/a</v>
          </cell>
          <cell r="AB988">
            <v>45153</v>
          </cell>
          <cell r="AC988" t="str">
            <v>n/a</v>
          </cell>
          <cell r="AD988" t="str">
            <v>n/a</v>
          </cell>
          <cell r="AE988">
            <v>45153</v>
          </cell>
          <cell r="AF988">
            <v>45175</v>
          </cell>
          <cell r="AG988" t="str">
            <v>09.08.2023</v>
          </cell>
          <cell r="AH988">
            <v>0</v>
          </cell>
          <cell r="AI988">
            <v>0</v>
          </cell>
          <cell r="AJ988">
            <v>0</v>
          </cell>
          <cell r="AK988">
            <v>23438</v>
          </cell>
          <cell r="AL988">
            <v>23438</v>
          </cell>
          <cell r="AM988">
            <v>0</v>
          </cell>
          <cell r="AN988">
            <v>22432</v>
          </cell>
          <cell r="AO988">
            <v>22432</v>
          </cell>
          <cell r="AP988">
            <v>0</v>
          </cell>
          <cell r="AQ988">
            <v>0</v>
          </cell>
          <cell r="AR988" t="str">
            <v>n/a</v>
          </cell>
          <cell r="AS988" t="str">
            <v>n/a</v>
          </cell>
          <cell r="AT988" t="str">
            <v>08.10.2023</v>
          </cell>
          <cell r="AU988" t="str">
            <v>n/a</v>
          </cell>
          <cell r="AV988" t="str">
            <v>n/a</v>
          </cell>
          <cell r="AW988">
            <v>0</v>
          </cell>
          <cell r="AX988">
            <v>0</v>
          </cell>
        </row>
        <row r="989">
          <cell r="A989">
            <v>23080879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</row>
        <row r="991">
          <cell r="A991" t="str">
            <v>23-3383</v>
          </cell>
          <cell r="B991" t="str">
            <v>VETERINARY DRUG AND BIOLOGICS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str">
            <v>PGO</v>
          </cell>
          <cell r="W991" t="str">
            <v>SVP</v>
          </cell>
          <cell r="X991" t="str">
            <v>n/a</v>
          </cell>
          <cell r="Y991">
            <v>45138</v>
          </cell>
          <cell r="Z991" t="str">
            <v>n/a</v>
          </cell>
          <cell r="AA991" t="str">
            <v>n/a</v>
          </cell>
          <cell r="AB991">
            <v>45153</v>
          </cell>
          <cell r="AC991" t="str">
            <v>n/a</v>
          </cell>
          <cell r="AD991" t="str">
            <v>n/a</v>
          </cell>
          <cell r="AE991">
            <v>45162</v>
          </cell>
          <cell r="AF991">
            <v>45175</v>
          </cell>
          <cell r="AG991" t="str">
            <v>09.13.2023</v>
          </cell>
          <cell r="AH991">
            <v>0</v>
          </cell>
          <cell r="AI991">
            <v>0</v>
          </cell>
          <cell r="AJ991">
            <v>0</v>
          </cell>
          <cell r="AK991">
            <v>63144</v>
          </cell>
          <cell r="AL991">
            <v>63144</v>
          </cell>
          <cell r="AM991">
            <v>0</v>
          </cell>
          <cell r="AN991">
            <v>62375</v>
          </cell>
          <cell r="AO991">
            <v>62375</v>
          </cell>
          <cell r="AP991">
            <v>0</v>
          </cell>
          <cell r="AQ991">
            <v>0</v>
          </cell>
          <cell r="AR991" t="str">
            <v>n/a</v>
          </cell>
          <cell r="AS991" t="str">
            <v>n/a</v>
          </cell>
          <cell r="AT991" t="str">
            <v>08.10.2023</v>
          </cell>
          <cell r="AU991" t="str">
            <v>n/a</v>
          </cell>
          <cell r="AV991" t="str">
            <v>n/a</v>
          </cell>
          <cell r="AW991">
            <v>0</v>
          </cell>
          <cell r="AX991">
            <v>0</v>
          </cell>
        </row>
        <row r="992">
          <cell r="A992">
            <v>23080880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</row>
        <row r="994">
          <cell r="A994" t="str">
            <v>23-C0437</v>
          </cell>
          <cell r="B994" t="str">
            <v>CONSTRUCTION SUPPLIES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str">
            <v>PDRRMO</v>
          </cell>
          <cell r="W994" t="str">
            <v>SVP</v>
          </cell>
          <cell r="X994" t="str">
            <v>n/a</v>
          </cell>
          <cell r="Y994">
            <v>45138</v>
          </cell>
          <cell r="Z994" t="str">
            <v>n/a</v>
          </cell>
          <cell r="AA994" t="str">
            <v>n/a</v>
          </cell>
          <cell r="AB994">
            <v>45153</v>
          </cell>
          <cell r="AC994" t="str">
            <v>n/a</v>
          </cell>
          <cell r="AD994" t="str">
            <v>n/a</v>
          </cell>
          <cell r="AE994">
            <v>45163</v>
          </cell>
          <cell r="AF994">
            <v>45173</v>
          </cell>
          <cell r="AG994" t="str">
            <v>09.05.2023</v>
          </cell>
          <cell r="AH994">
            <v>0</v>
          </cell>
          <cell r="AI994">
            <v>0</v>
          </cell>
          <cell r="AJ994">
            <v>0</v>
          </cell>
          <cell r="AK994">
            <v>57124</v>
          </cell>
          <cell r="AL994">
            <v>57124</v>
          </cell>
          <cell r="AM994">
            <v>0</v>
          </cell>
          <cell r="AN994">
            <v>55979</v>
          </cell>
          <cell r="AO994">
            <v>55979</v>
          </cell>
          <cell r="AP994">
            <v>0</v>
          </cell>
          <cell r="AQ994">
            <v>0</v>
          </cell>
          <cell r="AR994" t="str">
            <v>n/a</v>
          </cell>
          <cell r="AS994" t="str">
            <v>n/a</v>
          </cell>
          <cell r="AT994" t="str">
            <v>08.10.2023</v>
          </cell>
          <cell r="AU994" t="str">
            <v>n/a</v>
          </cell>
          <cell r="AV994" t="str">
            <v>n/a</v>
          </cell>
          <cell r="AW994">
            <v>0</v>
          </cell>
          <cell r="AX994">
            <v>0</v>
          </cell>
        </row>
        <row r="995">
          <cell r="A995">
            <v>23080881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</row>
        <row r="997">
          <cell r="A997" t="str">
            <v>23-C0637</v>
          </cell>
          <cell r="B997" t="str">
            <v>CONSTRUCTION SUPPLIES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str">
            <v>PICTO</v>
          </cell>
          <cell r="W997" t="str">
            <v>SVP</v>
          </cell>
          <cell r="X997" t="str">
            <v>n/a</v>
          </cell>
          <cell r="Y997">
            <v>45138</v>
          </cell>
          <cell r="Z997" t="str">
            <v>n/a</v>
          </cell>
          <cell r="AA997" t="str">
            <v>n/a</v>
          </cell>
          <cell r="AB997">
            <v>45153</v>
          </cell>
          <cell r="AC997" t="str">
            <v>n/a</v>
          </cell>
          <cell r="AD997" t="str">
            <v>n/a</v>
          </cell>
          <cell r="AE997">
            <v>45153</v>
          </cell>
          <cell r="AF997">
            <v>45170</v>
          </cell>
          <cell r="AG997" t="str">
            <v>09.04.2023</v>
          </cell>
          <cell r="AH997">
            <v>0</v>
          </cell>
          <cell r="AI997">
            <v>0</v>
          </cell>
          <cell r="AJ997">
            <v>0</v>
          </cell>
          <cell r="AK997">
            <v>36780</v>
          </cell>
          <cell r="AL997">
            <v>36780</v>
          </cell>
          <cell r="AM997">
            <v>0</v>
          </cell>
          <cell r="AN997">
            <v>36773.75</v>
          </cell>
          <cell r="AO997">
            <v>36773.75</v>
          </cell>
          <cell r="AP997">
            <v>0</v>
          </cell>
          <cell r="AQ997">
            <v>0</v>
          </cell>
          <cell r="AR997" t="str">
            <v>n/a</v>
          </cell>
          <cell r="AS997" t="str">
            <v>n/a</v>
          </cell>
          <cell r="AT997" t="str">
            <v>08.10.2023</v>
          </cell>
          <cell r="AU997" t="str">
            <v>n/a</v>
          </cell>
          <cell r="AV997" t="str">
            <v>n/a</v>
          </cell>
          <cell r="AW997">
            <v>0</v>
          </cell>
          <cell r="AX997">
            <v>0</v>
          </cell>
        </row>
        <row r="998">
          <cell r="A998">
            <v>23080882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</row>
        <row r="1000">
          <cell r="A1000" t="str">
            <v>23-3613</v>
          </cell>
          <cell r="B1000" t="str">
            <v>FURNITURES AND FIXTURES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str">
            <v>PTO</v>
          </cell>
          <cell r="W1000" t="str">
            <v>SVP</v>
          </cell>
          <cell r="X1000" t="str">
            <v>n/a</v>
          </cell>
          <cell r="Y1000">
            <v>45138</v>
          </cell>
          <cell r="Z1000" t="str">
            <v>n/a</v>
          </cell>
          <cell r="AA1000" t="str">
            <v>n/a</v>
          </cell>
          <cell r="AB1000">
            <v>45153</v>
          </cell>
          <cell r="AC1000" t="str">
            <v>n/a</v>
          </cell>
          <cell r="AD1000" t="str">
            <v>n/a</v>
          </cell>
          <cell r="AE1000">
            <v>45163</v>
          </cell>
          <cell r="AF1000">
            <v>45170</v>
          </cell>
          <cell r="AG1000" t="str">
            <v>09.04.2023</v>
          </cell>
          <cell r="AH1000">
            <v>0</v>
          </cell>
          <cell r="AI1000">
            <v>0</v>
          </cell>
          <cell r="AJ1000">
            <v>0</v>
          </cell>
          <cell r="AK1000">
            <v>50000</v>
          </cell>
          <cell r="AL1000">
            <v>50000</v>
          </cell>
          <cell r="AM1000">
            <v>0</v>
          </cell>
          <cell r="AN1000">
            <v>49941</v>
          </cell>
          <cell r="AO1000">
            <v>49941</v>
          </cell>
          <cell r="AP1000">
            <v>0</v>
          </cell>
          <cell r="AQ1000">
            <v>0</v>
          </cell>
          <cell r="AR1000" t="str">
            <v>n/a</v>
          </cell>
          <cell r="AS1000" t="str">
            <v>n/a</v>
          </cell>
          <cell r="AT1000" t="str">
            <v>08.10.2023</v>
          </cell>
          <cell r="AU1000" t="str">
            <v>n/a</v>
          </cell>
          <cell r="AV1000" t="str">
            <v>n/a</v>
          </cell>
          <cell r="AW1000">
            <v>0</v>
          </cell>
          <cell r="AX1000">
            <v>0</v>
          </cell>
        </row>
        <row r="1001">
          <cell r="A1001">
            <v>23080883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</row>
        <row r="1003">
          <cell r="A1003" t="str">
            <v>23-3968</v>
          </cell>
          <cell r="B1003" t="str">
            <v>ELECTRICAL SUPPLIES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str">
            <v>PDRRMO</v>
          </cell>
          <cell r="W1003" t="str">
            <v>SVP</v>
          </cell>
          <cell r="X1003" t="str">
            <v>n/a</v>
          </cell>
          <cell r="Y1003">
            <v>45141</v>
          </cell>
          <cell r="Z1003" t="str">
            <v>n/a</v>
          </cell>
          <cell r="AA1003" t="str">
            <v>n/a</v>
          </cell>
          <cell r="AB1003">
            <v>45153</v>
          </cell>
          <cell r="AC1003" t="str">
            <v>n/a</v>
          </cell>
          <cell r="AD1003" t="str">
            <v>n/a</v>
          </cell>
          <cell r="AE1003">
            <v>45153</v>
          </cell>
          <cell r="AF1003">
            <v>45173</v>
          </cell>
          <cell r="AG1003" t="str">
            <v>09.05.2023</v>
          </cell>
          <cell r="AH1003">
            <v>0</v>
          </cell>
          <cell r="AI1003">
            <v>0</v>
          </cell>
          <cell r="AJ1003">
            <v>0</v>
          </cell>
          <cell r="AK1003">
            <v>5720</v>
          </cell>
          <cell r="AL1003">
            <v>5720</v>
          </cell>
          <cell r="AM1003">
            <v>0</v>
          </cell>
          <cell r="AN1003">
            <v>5591</v>
          </cell>
          <cell r="AO1003">
            <v>5591</v>
          </cell>
          <cell r="AP1003">
            <v>0</v>
          </cell>
          <cell r="AQ1003">
            <v>0</v>
          </cell>
          <cell r="AR1003" t="str">
            <v>n/a</v>
          </cell>
          <cell r="AS1003" t="str">
            <v>n/a</v>
          </cell>
          <cell r="AT1003" t="str">
            <v>08.10.2023</v>
          </cell>
          <cell r="AU1003" t="str">
            <v>n/a</v>
          </cell>
          <cell r="AV1003" t="str">
            <v>n/a</v>
          </cell>
          <cell r="AW1003">
            <v>0</v>
          </cell>
          <cell r="AX1003">
            <v>0</v>
          </cell>
        </row>
        <row r="1004">
          <cell r="A1004">
            <v>23080884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</row>
        <row r="1006">
          <cell r="A1006" t="str">
            <v>23-4017</v>
          </cell>
          <cell r="B1006" t="str">
            <v>CONSTRUCTION SUPPLIES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str">
            <v>SEF</v>
          </cell>
          <cell r="W1006" t="str">
            <v>SVP</v>
          </cell>
          <cell r="X1006" t="str">
            <v>n/a</v>
          </cell>
          <cell r="Y1006">
            <v>45141</v>
          </cell>
          <cell r="Z1006" t="str">
            <v>n/a</v>
          </cell>
          <cell r="AA1006" t="str">
            <v>n/a</v>
          </cell>
          <cell r="AB1006">
            <v>45153</v>
          </cell>
          <cell r="AC1006" t="str">
            <v>n/a</v>
          </cell>
          <cell r="AD1006" t="str">
            <v>n/a</v>
          </cell>
          <cell r="AE1006">
            <v>45163</v>
          </cell>
          <cell r="AF1006">
            <v>45177</v>
          </cell>
          <cell r="AG1006" t="str">
            <v>09.11.2023</v>
          </cell>
          <cell r="AH1006">
            <v>0</v>
          </cell>
          <cell r="AI1006">
            <v>0</v>
          </cell>
          <cell r="AJ1006">
            <v>0</v>
          </cell>
          <cell r="AK1006">
            <v>69377.52</v>
          </cell>
          <cell r="AL1006">
            <v>69377.52</v>
          </cell>
          <cell r="AM1006">
            <v>0</v>
          </cell>
          <cell r="AN1006">
            <v>64954</v>
          </cell>
          <cell r="AO1006">
            <v>64954</v>
          </cell>
          <cell r="AP1006">
            <v>0</v>
          </cell>
          <cell r="AQ1006">
            <v>0</v>
          </cell>
          <cell r="AR1006" t="str">
            <v>n/a</v>
          </cell>
          <cell r="AS1006" t="str">
            <v>n/a</v>
          </cell>
          <cell r="AT1006" t="str">
            <v>08.10.2023</v>
          </cell>
          <cell r="AU1006" t="str">
            <v>n/a</v>
          </cell>
          <cell r="AV1006" t="str">
            <v>n/a</v>
          </cell>
          <cell r="AW1006">
            <v>0</v>
          </cell>
          <cell r="AX1006">
            <v>0</v>
          </cell>
        </row>
        <row r="1007">
          <cell r="A1007">
            <v>23080885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</row>
        <row r="1009">
          <cell r="A1009" t="str">
            <v>23-3813</v>
          </cell>
          <cell r="B1009" t="str">
            <v>FURNITURES AND FIXTURES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str">
            <v>SEF</v>
          </cell>
          <cell r="W1009" t="str">
            <v>SVP</v>
          </cell>
          <cell r="X1009" t="str">
            <v>n/a</v>
          </cell>
          <cell r="Y1009">
            <v>45141</v>
          </cell>
          <cell r="Z1009" t="str">
            <v>n/a</v>
          </cell>
          <cell r="AA1009" t="str">
            <v>n/a</v>
          </cell>
          <cell r="AB1009">
            <v>45153</v>
          </cell>
          <cell r="AC1009" t="str">
            <v>n/a</v>
          </cell>
          <cell r="AD1009" t="str">
            <v>n/a</v>
          </cell>
          <cell r="AE1009">
            <v>45153</v>
          </cell>
          <cell r="AF1009">
            <v>45177</v>
          </cell>
          <cell r="AG1009" t="str">
            <v>09.11.2023</v>
          </cell>
          <cell r="AH1009">
            <v>0</v>
          </cell>
          <cell r="AI1009">
            <v>0</v>
          </cell>
          <cell r="AJ1009">
            <v>0</v>
          </cell>
          <cell r="AK1009">
            <v>38700</v>
          </cell>
          <cell r="AL1009">
            <v>38700</v>
          </cell>
          <cell r="AM1009">
            <v>0</v>
          </cell>
          <cell r="AN1009">
            <v>38430</v>
          </cell>
          <cell r="AO1009">
            <v>38430</v>
          </cell>
          <cell r="AP1009">
            <v>0</v>
          </cell>
          <cell r="AQ1009">
            <v>0</v>
          </cell>
          <cell r="AR1009" t="str">
            <v>n/a</v>
          </cell>
          <cell r="AS1009" t="str">
            <v>n/a</v>
          </cell>
          <cell r="AT1009" t="str">
            <v>08.10.2023</v>
          </cell>
          <cell r="AU1009" t="str">
            <v>n/a</v>
          </cell>
          <cell r="AV1009" t="str">
            <v>n/a</v>
          </cell>
          <cell r="AW1009">
            <v>0</v>
          </cell>
          <cell r="AX1009">
            <v>0</v>
          </cell>
        </row>
        <row r="1010">
          <cell r="A1010">
            <v>23080886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</row>
        <row r="1012">
          <cell r="A1012" t="str">
            <v>23-C0586</v>
          </cell>
          <cell r="B1012" t="str">
            <v>FOOD/CATERING SERVICES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 t="str">
            <v>PHO</v>
          </cell>
          <cell r="W1012" t="str">
            <v>SVP</v>
          </cell>
          <cell r="X1012" t="str">
            <v>n/a</v>
          </cell>
          <cell r="Y1012">
            <v>45141</v>
          </cell>
          <cell r="Z1012" t="str">
            <v>n/a</v>
          </cell>
          <cell r="AA1012" t="str">
            <v>n/a</v>
          </cell>
          <cell r="AB1012">
            <v>45153</v>
          </cell>
          <cell r="AC1012" t="str">
            <v>n/a</v>
          </cell>
          <cell r="AD1012" t="str">
            <v>n/a</v>
          </cell>
          <cell r="AE1012">
            <v>45163</v>
          </cell>
          <cell r="AF1012">
            <v>45176</v>
          </cell>
          <cell r="AG1012" t="str">
            <v>09.08.2023</v>
          </cell>
          <cell r="AH1012">
            <v>0</v>
          </cell>
          <cell r="AI1012">
            <v>0</v>
          </cell>
          <cell r="AJ1012">
            <v>0</v>
          </cell>
          <cell r="AK1012">
            <v>281600</v>
          </cell>
          <cell r="AL1012">
            <v>281600</v>
          </cell>
          <cell r="AM1012">
            <v>0</v>
          </cell>
          <cell r="AN1012">
            <v>281424</v>
          </cell>
          <cell r="AO1012">
            <v>281424</v>
          </cell>
          <cell r="AP1012">
            <v>0</v>
          </cell>
          <cell r="AQ1012">
            <v>0</v>
          </cell>
          <cell r="AR1012" t="str">
            <v>n/a</v>
          </cell>
          <cell r="AS1012" t="str">
            <v>n/a</v>
          </cell>
          <cell r="AT1012" t="str">
            <v>08.10.2023</v>
          </cell>
          <cell r="AU1012" t="str">
            <v>n/a</v>
          </cell>
          <cell r="AV1012" t="str">
            <v>n/a</v>
          </cell>
          <cell r="AW1012">
            <v>0</v>
          </cell>
          <cell r="AX1012">
            <v>0</v>
          </cell>
        </row>
        <row r="1013">
          <cell r="A1013">
            <v>23080887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</row>
        <row r="1015">
          <cell r="A1015" t="str">
            <v>23-4070</v>
          </cell>
          <cell r="B1015" t="str">
            <v>JANITORIAL SUPPLIES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 t="str">
            <v>PHRMDO</v>
          </cell>
          <cell r="W1015" t="str">
            <v>SVP</v>
          </cell>
          <cell r="X1015" t="str">
            <v>n/a</v>
          </cell>
          <cell r="Y1015">
            <v>45141</v>
          </cell>
          <cell r="Z1015" t="str">
            <v>n/a</v>
          </cell>
          <cell r="AA1015" t="str">
            <v>n/a</v>
          </cell>
          <cell r="AB1015">
            <v>45153</v>
          </cell>
          <cell r="AC1015" t="str">
            <v>n/a</v>
          </cell>
          <cell r="AD1015" t="str">
            <v>n/a</v>
          </cell>
          <cell r="AE1015">
            <v>45153</v>
          </cell>
          <cell r="AF1015">
            <v>45169</v>
          </cell>
          <cell r="AG1015" t="str">
            <v>09.05.2023</v>
          </cell>
          <cell r="AH1015">
            <v>0</v>
          </cell>
          <cell r="AI1015">
            <v>0</v>
          </cell>
          <cell r="AJ1015">
            <v>0</v>
          </cell>
          <cell r="AK1015">
            <v>2500</v>
          </cell>
          <cell r="AL1015">
            <v>2500</v>
          </cell>
          <cell r="AM1015">
            <v>0</v>
          </cell>
          <cell r="AN1015">
            <v>2405</v>
          </cell>
          <cell r="AO1015">
            <v>2405</v>
          </cell>
          <cell r="AP1015">
            <v>0</v>
          </cell>
          <cell r="AQ1015">
            <v>0</v>
          </cell>
          <cell r="AR1015" t="str">
            <v>n/a</v>
          </cell>
          <cell r="AS1015" t="str">
            <v>n/a</v>
          </cell>
          <cell r="AT1015" t="str">
            <v>08.10.2023</v>
          </cell>
          <cell r="AU1015" t="str">
            <v>n/a</v>
          </cell>
          <cell r="AV1015" t="str">
            <v>n/a</v>
          </cell>
          <cell r="AW1015">
            <v>0</v>
          </cell>
          <cell r="AX1015">
            <v>0</v>
          </cell>
        </row>
        <row r="1016">
          <cell r="A1016">
            <v>23080888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</row>
        <row r="1018">
          <cell r="A1018" t="str">
            <v>23-3440</v>
          </cell>
          <cell r="B1018" t="str">
            <v>FURNITURES AND FIXTURES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 t="str">
            <v>PENRO</v>
          </cell>
          <cell r="W1018" t="str">
            <v>SVP</v>
          </cell>
          <cell r="X1018" t="str">
            <v>n/a</v>
          </cell>
          <cell r="Y1018">
            <v>45124</v>
          </cell>
          <cell r="Z1018" t="str">
            <v>n/a</v>
          </cell>
          <cell r="AA1018" t="str">
            <v>n/a</v>
          </cell>
          <cell r="AB1018">
            <v>45153</v>
          </cell>
          <cell r="AC1018" t="str">
            <v>n/a</v>
          </cell>
          <cell r="AD1018" t="str">
            <v>n/a</v>
          </cell>
          <cell r="AE1018">
            <v>45153</v>
          </cell>
          <cell r="AF1018">
            <v>45169</v>
          </cell>
          <cell r="AG1018" t="str">
            <v>09.04.2023</v>
          </cell>
          <cell r="AH1018">
            <v>0</v>
          </cell>
          <cell r="AI1018">
            <v>0</v>
          </cell>
          <cell r="AJ1018">
            <v>0</v>
          </cell>
          <cell r="AK1018">
            <v>13000</v>
          </cell>
          <cell r="AL1018">
            <v>13000</v>
          </cell>
          <cell r="AM1018">
            <v>0</v>
          </cell>
          <cell r="AN1018">
            <v>12299</v>
          </cell>
          <cell r="AO1018">
            <v>12299</v>
          </cell>
          <cell r="AP1018">
            <v>0</v>
          </cell>
          <cell r="AQ1018">
            <v>0</v>
          </cell>
          <cell r="AR1018" t="str">
            <v>n/a</v>
          </cell>
          <cell r="AS1018" t="str">
            <v>n/a</v>
          </cell>
          <cell r="AT1018" t="str">
            <v>08.10.2023</v>
          </cell>
          <cell r="AU1018" t="str">
            <v>n/a</v>
          </cell>
          <cell r="AV1018" t="str">
            <v>n/a</v>
          </cell>
          <cell r="AW1018">
            <v>0</v>
          </cell>
          <cell r="AX1018">
            <v>0</v>
          </cell>
        </row>
        <row r="1019">
          <cell r="A1019">
            <v>23080889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</row>
        <row r="1021">
          <cell r="A1021" t="str">
            <v>23-2923</v>
          </cell>
          <cell r="B1021" t="str">
            <v>SAFETY GEARS &amp; EQUIPMENT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 t="str">
            <v>PEO</v>
          </cell>
          <cell r="W1021" t="str">
            <v>SVP</v>
          </cell>
          <cell r="X1021" t="str">
            <v>n/a</v>
          </cell>
          <cell r="Y1021">
            <v>45138</v>
          </cell>
          <cell r="Z1021" t="str">
            <v>n/a</v>
          </cell>
          <cell r="AA1021" t="str">
            <v>n/a</v>
          </cell>
          <cell r="AB1021">
            <v>45153</v>
          </cell>
          <cell r="AC1021" t="str">
            <v>n/a</v>
          </cell>
          <cell r="AD1021" t="str">
            <v>n/a</v>
          </cell>
          <cell r="AE1021">
            <v>45153</v>
          </cell>
          <cell r="AF1021">
            <v>45170</v>
          </cell>
          <cell r="AG1021" t="str">
            <v>09.01.2023</v>
          </cell>
          <cell r="AH1021">
            <v>0</v>
          </cell>
          <cell r="AI1021">
            <v>0</v>
          </cell>
          <cell r="AJ1021">
            <v>0</v>
          </cell>
          <cell r="AK1021">
            <v>1925</v>
          </cell>
          <cell r="AL1021">
            <v>1925</v>
          </cell>
          <cell r="AM1021">
            <v>0</v>
          </cell>
          <cell r="AN1021">
            <v>1924</v>
          </cell>
          <cell r="AO1021">
            <v>1924</v>
          </cell>
          <cell r="AP1021">
            <v>0</v>
          </cell>
          <cell r="AQ1021">
            <v>0</v>
          </cell>
          <cell r="AR1021" t="str">
            <v>n/a</v>
          </cell>
          <cell r="AS1021" t="str">
            <v>n/a</v>
          </cell>
          <cell r="AT1021" t="str">
            <v>08.10.2023</v>
          </cell>
          <cell r="AU1021" t="str">
            <v>n/a</v>
          </cell>
          <cell r="AV1021" t="str">
            <v>n/a</v>
          </cell>
          <cell r="AW1021">
            <v>0</v>
          </cell>
          <cell r="AX1021">
            <v>0</v>
          </cell>
        </row>
        <row r="1022">
          <cell r="A1022">
            <v>23080890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  <cell r="AV1022">
            <v>0</v>
          </cell>
          <cell r="AW1022">
            <v>0</v>
          </cell>
          <cell r="AX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</row>
        <row r="1024">
          <cell r="A1024" t="str">
            <v>23-C0718</v>
          </cell>
          <cell r="B1024" t="str">
            <v>OTHER SUPPLIES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 t="str">
            <v>PAO</v>
          </cell>
          <cell r="W1024" t="str">
            <v>SVP</v>
          </cell>
          <cell r="X1024" t="str">
            <v>n/a</v>
          </cell>
          <cell r="Y1024">
            <v>45141</v>
          </cell>
          <cell r="Z1024" t="str">
            <v>n/a</v>
          </cell>
          <cell r="AA1024" t="str">
            <v>n/a</v>
          </cell>
          <cell r="AB1024">
            <v>45153</v>
          </cell>
          <cell r="AC1024" t="str">
            <v>n/a</v>
          </cell>
          <cell r="AD1024" t="str">
            <v>n/a</v>
          </cell>
          <cell r="AE1024">
            <v>45153</v>
          </cell>
          <cell r="AF1024">
            <v>45170</v>
          </cell>
          <cell r="AG1024" t="str">
            <v>09.04.2023</v>
          </cell>
          <cell r="AH1024">
            <v>0</v>
          </cell>
          <cell r="AI1024">
            <v>0</v>
          </cell>
          <cell r="AJ1024">
            <v>0</v>
          </cell>
          <cell r="AK1024">
            <v>29896</v>
          </cell>
          <cell r="AL1024">
            <v>29896</v>
          </cell>
          <cell r="AM1024">
            <v>0</v>
          </cell>
          <cell r="AN1024">
            <v>29705</v>
          </cell>
          <cell r="AO1024">
            <v>29705</v>
          </cell>
          <cell r="AP1024">
            <v>0</v>
          </cell>
          <cell r="AQ1024">
            <v>0</v>
          </cell>
          <cell r="AR1024" t="str">
            <v>n/a</v>
          </cell>
          <cell r="AS1024" t="str">
            <v>n/a</v>
          </cell>
          <cell r="AT1024" t="str">
            <v>08.10.2023</v>
          </cell>
          <cell r="AU1024" t="str">
            <v>n/a</v>
          </cell>
          <cell r="AV1024" t="str">
            <v>n/a</v>
          </cell>
          <cell r="AW1024">
            <v>0</v>
          </cell>
          <cell r="AX1024">
            <v>0</v>
          </cell>
        </row>
        <row r="1025">
          <cell r="A1025">
            <v>23080891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</row>
        <row r="1027">
          <cell r="A1027" t="str">
            <v>23-4039</v>
          </cell>
          <cell r="B1027" t="str">
            <v>JANITORIAL SUPPLIES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 t="str">
            <v>PDRRMO</v>
          </cell>
          <cell r="W1027" t="str">
            <v>SVP</v>
          </cell>
          <cell r="X1027" t="str">
            <v>n/a</v>
          </cell>
          <cell r="Y1027">
            <v>45141</v>
          </cell>
          <cell r="Z1027" t="str">
            <v>n/a</v>
          </cell>
          <cell r="AA1027" t="str">
            <v>n/a</v>
          </cell>
          <cell r="AB1027">
            <v>45153</v>
          </cell>
          <cell r="AC1027" t="str">
            <v>n/a</v>
          </cell>
          <cell r="AD1027" t="str">
            <v>n/a</v>
          </cell>
          <cell r="AE1027">
            <v>45153</v>
          </cell>
          <cell r="AF1027">
            <v>45170</v>
          </cell>
          <cell r="AG1027" t="str">
            <v>09.04.2023</v>
          </cell>
          <cell r="AH1027">
            <v>0</v>
          </cell>
          <cell r="AI1027">
            <v>0</v>
          </cell>
          <cell r="AJ1027">
            <v>0</v>
          </cell>
          <cell r="AK1027">
            <v>25000</v>
          </cell>
          <cell r="AL1027">
            <v>25000</v>
          </cell>
          <cell r="AM1027">
            <v>0</v>
          </cell>
          <cell r="AN1027">
            <v>24000</v>
          </cell>
          <cell r="AO1027">
            <v>24000</v>
          </cell>
          <cell r="AP1027">
            <v>0</v>
          </cell>
          <cell r="AQ1027">
            <v>0</v>
          </cell>
          <cell r="AR1027" t="str">
            <v>n/a</v>
          </cell>
          <cell r="AS1027" t="str">
            <v>n/a</v>
          </cell>
          <cell r="AT1027" t="str">
            <v>08.10.2023</v>
          </cell>
          <cell r="AU1027" t="str">
            <v>n/a</v>
          </cell>
          <cell r="AV1027" t="str">
            <v>n/a</v>
          </cell>
          <cell r="AW1027">
            <v>0</v>
          </cell>
          <cell r="AX1027">
            <v>0</v>
          </cell>
        </row>
        <row r="1028">
          <cell r="A1028">
            <v>23080892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</row>
        <row r="1030">
          <cell r="A1030" t="str">
            <v>23-2932</v>
          </cell>
          <cell r="B1030" t="str">
            <v>SERVICES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 t="str">
            <v>PLO</v>
          </cell>
          <cell r="W1030" t="str">
            <v>DC</v>
          </cell>
          <cell r="X1030" t="str">
            <v>n/a</v>
          </cell>
          <cell r="Y1030">
            <v>45079</v>
          </cell>
          <cell r="Z1030" t="str">
            <v>n/a</v>
          </cell>
          <cell r="AA1030" t="str">
            <v>n/a</v>
          </cell>
          <cell r="AB1030">
            <v>45153</v>
          </cell>
          <cell r="AC1030" t="str">
            <v>n/a</v>
          </cell>
          <cell r="AD1030" t="str">
            <v>n/a</v>
          </cell>
          <cell r="AE1030">
            <v>45153</v>
          </cell>
          <cell r="AF1030">
            <v>45170</v>
          </cell>
          <cell r="AG1030" t="str">
            <v>09.06.2023</v>
          </cell>
          <cell r="AH1030">
            <v>0</v>
          </cell>
          <cell r="AI1030">
            <v>0</v>
          </cell>
          <cell r="AJ1030">
            <v>0</v>
          </cell>
          <cell r="AK1030">
            <v>27828</v>
          </cell>
          <cell r="AL1030">
            <v>27828</v>
          </cell>
          <cell r="AM1030">
            <v>0</v>
          </cell>
          <cell r="AN1030">
            <v>25000</v>
          </cell>
          <cell r="AO1030">
            <v>25000</v>
          </cell>
          <cell r="AP1030">
            <v>0</v>
          </cell>
          <cell r="AQ1030">
            <v>0</v>
          </cell>
          <cell r="AR1030" t="str">
            <v>n/a</v>
          </cell>
          <cell r="AS1030" t="str">
            <v>n/a</v>
          </cell>
          <cell r="AT1030" t="str">
            <v>08.10.2023</v>
          </cell>
          <cell r="AU1030" t="str">
            <v>n/a</v>
          </cell>
          <cell r="AV1030" t="str">
            <v>n/a</v>
          </cell>
          <cell r="AW1030">
            <v>0</v>
          </cell>
          <cell r="AX1030">
            <v>0</v>
          </cell>
        </row>
        <row r="1031">
          <cell r="A1031">
            <v>23080893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</row>
        <row r="1033">
          <cell r="A1033" t="str">
            <v>23-3509</v>
          </cell>
          <cell r="B1033" t="str">
            <v>PTO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 t="str">
            <v>PTO</v>
          </cell>
          <cell r="W1033" t="str">
            <v>NP 53.5</v>
          </cell>
          <cell r="X1033" t="str">
            <v>n/a</v>
          </cell>
          <cell r="Y1033">
            <v>45124</v>
          </cell>
          <cell r="Z1033" t="str">
            <v>n/a</v>
          </cell>
          <cell r="AA1033" t="str">
            <v>n/a</v>
          </cell>
          <cell r="AB1033">
            <v>45153</v>
          </cell>
          <cell r="AC1033" t="str">
            <v>n/a</v>
          </cell>
          <cell r="AD1033" t="str">
            <v>n/a</v>
          </cell>
          <cell r="AE1033">
            <v>45153</v>
          </cell>
          <cell r="AF1033">
            <v>45170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437500</v>
          </cell>
          <cell r="AL1033">
            <v>437500</v>
          </cell>
          <cell r="AM1033">
            <v>0</v>
          </cell>
          <cell r="AN1033">
            <v>250250</v>
          </cell>
          <cell r="AO1033">
            <v>250250</v>
          </cell>
          <cell r="AP1033">
            <v>0</v>
          </cell>
          <cell r="AQ1033">
            <v>0</v>
          </cell>
          <cell r="AR1033" t="str">
            <v>n/a</v>
          </cell>
          <cell r="AS1033" t="str">
            <v>n/a</v>
          </cell>
          <cell r="AT1033" t="str">
            <v>08.10.2023</v>
          </cell>
          <cell r="AU1033" t="str">
            <v>n/a</v>
          </cell>
          <cell r="AV1033" t="str">
            <v>n/a</v>
          </cell>
          <cell r="AW1033">
            <v>0</v>
          </cell>
          <cell r="AX1033">
            <v>0</v>
          </cell>
        </row>
        <row r="1034">
          <cell r="A1034">
            <v>23080894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</row>
        <row r="1036">
          <cell r="A1036" t="str">
            <v>23-3405</v>
          </cell>
          <cell r="B1036" t="str">
            <v>PRINTED FORMS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 t="str">
            <v>PTO</v>
          </cell>
          <cell r="W1036" t="str">
            <v>NP 53.5</v>
          </cell>
          <cell r="X1036" t="str">
            <v>n/a</v>
          </cell>
          <cell r="Y1036">
            <v>45124</v>
          </cell>
          <cell r="Z1036" t="str">
            <v>n/a</v>
          </cell>
          <cell r="AA1036" t="str">
            <v>n/a</v>
          </cell>
          <cell r="AB1036">
            <v>45153</v>
          </cell>
          <cell r="AC1036" t="str">
            <v>n/a</v>
          </cell>
          <cell r="AD1036" t="str">
            <v>n/a</v>
          </cell>
          <cell r="AE1036">
            <v>45153</v>
          </cell>
          <cell r="AF1036">
            <v>45170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951925</v>
          </cell>
          <cell r="AL1036">
            <v>951925</v>
          </cell>
          <cell r="AM1036">
            <v>0</v>
          </cell>
          <cell r="AN1036">
            <v>919900</v>
          </cell>
          <cell r="AO1036">
            <v>919900</v>
          </cell>
          <cell r="AP1036">
            <v>0</v>
          </cell>
          <cell r="AQ1036">
            <v>0</v>
          </cell>
          <cell r="AR1036" t="str">
            <v>n/a</v>
          </cell>
          <cell r="AS1036" t="str">
            <v>n/a</v>
          </cell>
          <cell r="AT1036" t="str">
            <v>08.10.2023</v>
          </cell>
          <cell r="AU1036" t="str">
            <v>n/a</v>
          </cell>
          <cell r="AV1036" t="str">
            <v>n/a</v>
          </cell>
          <cell r="AW1036">
            <v>0</v>
          </cell>
          <cell r="AX1036">
            <v>0</v>
          </cell>
        </row>
        <row r="1037">
          <cell r="A1037">
            <v>23080895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</row>
        <row r="1039">
          <cell r="A1039" t="str">
            <v>23-4056</v>
          </cell>
          <cell r="B1039" t="str">
            <v>FOOD SUPPLIES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 t="str">
            <v>PGO</v>
          </cell>
          <cell r="W1039" t="str">
            <v>NP 53.5</v>
          </cell>
          <cell r="X1039">
            <v>45146</v>
          </cell>
          <cell r="Y1039">
            <v>45148</v>
          </cell>
          <cell r="Z1039" t="str">
            <v>n/a</v>
          </cell>
          <cell r="AA1039" t="str">
            <v>n/a</v>
          </cell>
          <cell r="AB1039">
            <v>45153</v>
          </cell>
          <cell r="AC1039" t="str">
            <v>n/a</v>
          </cell>
          <cell r="AD1039" t="str">
            <v>n/a</v>
          </cell>
          <cell r="AE1039">
            <v>45153</v>
          </cell>
          <cell r="AF1039">
            <v>45167</v>
          </cell>
          <cell r="AG1039" t="str">
            <v>08.29.2023</v>
          </cell>
          <cell r="AH1039">
            <v>0</v>
          </cell>
          <cell r="AI1039">
            <v>0</v>
          </cell>
          <cell r="AJ1039">
            <v>0</v>
          </cell>
          <cell r="AK1039">
            <v>450000</v>
          </cell>
          <cell r="AL1039">
            <v>450000</v>
          </cell>
          <cell r="AM1039">
            <v>0</v>
          </cell>
          <cell r="AN1039">
            <v>450000</v>
          </cell>
          <cell r="AO1039">
            <v>450000</v>
          </cell>
          <cell r="AP1039">
            <v>0</v>
          </cell>
          <cell r="AQ1039">
            <v>0</v>
          </cell>
          <cell r="AR1039" t="str">
            <v>n/a</v>
          </cell>
          <cell r="AS1039" t="str">
            <v>n/a</v>
          </cell>
          <cell r="AT1039" t="str">
            <v>08.10.2023</v>
          </cell>
          <cell r="AU1039" t="str">
            <v>n/a</v>
          </cell>
          <cell r="AV1039" t="str">
            <v>n/a</v>
          </cell>
          <cell r="AW1039">
            <v>0</v>
          </cell>
          <cell r="AX1039">
            <v>0</v>
          </cell>
        </row>
        <row r="1040">
          <cell r="A1040">
            <v>23080896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</row>
        <row r="1042">
          <cell r="A1042" t="str">
            <v>23-4021</v>
          </cell>
          <cell r="B1042" t="str">
            <v>MAINTENANCE OF 1 UNIT SERVICE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 t="str">
            <v>PGSO</v>
          </cell>
          <cell r="W1042" t="str">
            <v>DC</v>
          </cell>
          <cell r="X1042">
            <v>45160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25500</v>
          </cell>
          <cell r="AL1042">
            <v>25500</v>
          </cell>
          <cell r="AM1042">
            <v>0</v>
          </cell>
          <cell r="AN1042">
            <v>0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</row>
        <row r="1043">
          <cell r="A1043">
            <v>0</v>
          </cell>
          <cell r="B1043" t="str">
            <v>ELEVATOR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</row>
        <row r="1045">
          <cell r="A1045" t="str">
            <v>23-4090</v>
          </cell>
          <cell r="B1045" t="str">
            <v>SPAREPARTS 1101-266030 CADS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 t="str">
            <v>PGSO</v>
          </cell>
          <cell r="W1045" t="str">
            <v>SA</v>
          </cell>
          <cell r="X1045">
            <v>45160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1617</v>
          </cell>
          <cell r="AL1045">
            <v>1617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</row>
        <row r="1048">
          <cell r="A1048" t="str">
            <v>23-4093</v>
          </cell>
          <cell r="B1048" t="str">
            <v>SPAREPARTS PLATE # 1312-414988-BAC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 t="str">
            <v>PGSO</v>
          </cell>
          <cell r="W1048" t="str">
            <v>SA</v>
          </cell>
          <cell r="X1048">
            <v>45160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17050</v>
          </cell>
          <cell r="AL1048">
            <v>17050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>
            <v>0</v>
          </cell>
          <cell r="AW1049">
            <v>0</v>
          </cell>
          <cell r="AX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</row>
        <row r="1051">
          <cell r="A1051" t="str">
            <v>23-4089</v>
          </cell>
          <cell r="B1051" t="str">
            <v>SPAREPARTS PLATE # 1101-195969-PPDO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 t="str">
            <v>PGSO</v>
          </cell>
          <cell r="W1051" t="str">
            <v>SA</v>
          </cell>
          <cell r="X1051">
            <v>45160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4500</v>
          </cell>
          <cell r="AL1051">
            <v>4500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>
            <v>0</v>
          </cell>
          <cell r="AW1051">
            <v>0</v>
          </cell>
          <cell r="AX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</row>
        <row r="1054">
          <cell r="A1054" t="str">
            <v>23-4088</v>
          </cell>
          <cell r="B1054" t="str">
            <v>SPAREPARTS PLATE # 1101-225229 PGSO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 t="str">
            <v>PGSO</v>
          </cell>
          <cell r="W1054" t="str">
            <v>SA</v>
          </cell>
          <cell r="X1054">
            <v>45160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35080</v>
          </cell>
          <cell r="AL1054">
            <v>35080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</row>
        <row r="1057">
          <cell r="A1057" t="str">
            <v>23-4095</v>
          </cell>
          <cell r="B1057" t="str">
            <v>SPAREPARTS PLATE # 1101-1052165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 t="str">
            <v>PGSO</v>
          </cell>
          <cell r="W1057" t="str">
            <v>SA</v>
          </cell>
          <cell r="X1057">
            <v>45160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8400</v>
          </cell>
          <cell r="AL1057">
            <v>8400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</row>
        <row r="1060">
          <cell r="A1060" t="str">
            <v>23-C0723</v>
          </cell>
          <cell r="B1060" t="str">
            <v>SPAREPARTS PLATE # 1101-278376 PAGRO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 t="str">
            <v>PGSO</v>
          </cell>
          <cell r="W1060" t="str">
            <v>SA</v>
          </cell>
          <cell r="X1060">
            <v>45160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13800</v>
          </cell>
          <cell r="AL1060">
            <v>13800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</row>
        <row r="1063">
          <cell r="A1063" t="str">
            <v>23-4099</v>
          </cell>
          <cell r="B1063" t="str">
            <v>SPAREPARTS PLATE # 110-1052093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 t="str">
            <v>PGSO</v>
          </cell>
          <cell r="W1063" t="str">
            <v>SA</v>
          </cell>
          <cell r="X1063">
            <v>45160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5608</v>
          </cell>
          <cell r="AL1063">
            <v>5608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</row>
        <row r="1066">
          <cell r="A1066" t="str">
            <v>23-C0725</v>
          </cell>
          <cell r="B1066" t="str">
            <v>SPAREPARTS PLATE # 13008-CADS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 t="str">
            <v>PGSO</v>
          </cell>
          <cell r="W1066" t="str">
            <v>SA</v>
          </cell>
          <cell r="X1066">
            <v>45160</v>
          </cell>
          <cell r="Y1066">
            <v>45163</v>
          </cell>
          <cell r="Z1066" t="str">
            <v>n/a</v>
          </cell>
          <cell r="AA1066" t="str">
            <v>n/a</v>
          </cell>
          <cell r="AB1066">
            <v>45237</v>
          </cell>
          <cell r="AC1066" t="str">
            <v>n/a</v>
          </cell>
          <cell r="AD1066" t="str">
            <v>n/a</v>
          </cell>
          <cell r="AE1066">
            <v>45237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25000</v>
          </cell>
          <cell r="AL1066">
            <v>25000</v>
          </cell>
          <cell r="AM1066">
            <v>0</v>
          </cell>
          <cell r="AN1066">
            <v>25000</v>
          </cell>
          <cell r="AO1066">
            <v>25000</v>
          </cell>
          <cell r="AP1066">
            <v>0</v>
          </cell>
          <cell r="AQ1066">
            <v>0</v>
          </cell>
          <cell r="AR1066" t="str">
            <v>n/a</v>
          </cell>
          <cell r="AS1066" t="str">
            <v>n/a</v>
          </cell>
          <cell r="AT1066" t="str">
            <v>n/a</v>
          </cell>
          <cell r="AU1066" t="str">
            <v>n/a</v>
          </cell>
          <cell r="AV1066" t="str">
            <v>n/a</v>
          </cell>
          <cell r="AW1066" t="str">
            <v>n/a</v>
          </cell>
          <cell r="AX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</row>
        <row r="1069">
          <cell r="A1069" t="str">
            <v>23-4021</v>
          </cell>
          <cell r="B1069" t="str">
            <v>STEEL CASEMENT WINDOW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 t="str">
            <v>PEO</v>
          </cell>
          <cell r="W1069" t="str">
            <v>SVP</v>
          </cell>
          <cell r="X1069">
            <v>45160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45570</v>
          </cell>
          <cell r="AL1069">
            <v>45570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</row>
        <row r="1072">
          <cell r="A1072" t="str">
            <v>23-4082</v>
          </cell>
          <cell r="B1072" t="str">
            <v>GEMELINA LUMBER OR EQUIVALENT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 t="str">
            <v>PEO</v>
          </cell>
          <cell r="W1072" t="str">
            <v>SVP</v>
          </cell>
          <cell r="X1072">
            <v>45160</v>
          </cell>
          <cell r="Y1072">
            <v>45162</v>
          </cell>
          <cell r="Z1072" t="str">
            <v>n/a</v>
          </cell>
          <cell r="AA1072" t="str">
            <v>n/a</v>
          </cell>
          <cell r="AB1072">
            <v>45202</v>
          </cell>
          <cell r="AC1072" t="str">
            <v>n/a</v>
          </cell>
          <cell r="AD1072" t="str">
            <v>n/a</v>
          </cell>
          <cell r="AE1072">
            <v>45202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4700</v>
          </cell>
          <cell r="AL1072">
            <v>4700</v>
          </cell>
          <cell r="AM1072">
            <v>0</v>
          </cell>
          <cell r="AN1072">
            <v>4700</v>
          </cell>
          <cell r="AO1072">
            <v>4700</v>
          </cell>
          <cell r="AP1072">
            <v>0</v>
          </cell>
          <cell r="AQ1072">
            <v>0</v>
          </cell>
          <cell r="AR1072" t="str">
            <v>n/a</v>
          </cell>
          <cell r="AS1072" t="str">
            <v>n/a</v>
          </cell>
          <cell r="AT1072" t="str">
            <v>n/a</v>
          </cell>
          <cell r="AU1072" t="str">
            <v>n/a</v>
          </cell>
          <cell r="AV1072" t="str">
            <v>n/a</v>
          </cell>
          <cell r="AW1072" t="str">
            <v>n/a</v>
          </cell>
          <cell r="AX1072">
            <v>0</v>
          </cell>
        </row>
        <row r="1073">
          <cell r="A1073">
            <v>23101056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</row>
        <row r="1075">
          <cell r="A1075" t="str">
            <v>23-4083</v>
          </cell>
          <cell r="B1075" t="str">
            <v>TARPAULIN-AS PER DESIGN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 t="str">
            <v>PEO</v>
          </cell>
          <cell r="W1075" t="str">
            <v>SVP</v>
          </cell>
          <cell r="X1075">
            <v>45160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1792</v>
          </cell>
          <cell r="AL1075">
            <v>1792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</row>
        <row r="1078">
          <cell r="A1078" t="str">
            <v>23-C0672</v>
          </cell>
          <cell r="B1078" t="str">
            <v>OIL AND LUBRICANTS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 t="str">
            <v>PEEMO</v>
          </cell>
          <cell r="W1078" t="str">
            <v>SVP</v>
          </cell>
          <cell r="X1078">
            <v>45160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291569</v>
          </cell>
          <cell r="AL1078">
            <v>291569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</row>
        <row r="1081">
          <cell r="A1081" t="str">
            <v>23-C0676</v>
          </cell>
          <cell r="B1081" t="str">
            <v>JANITORIAL SUPPLIES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 t="str">
            <v>PEEMO</v>
          </cell>
          <cell r="W1081" t="str">
            <v>PB</v>
          </cell>
          <cell r="X1081">
            <v>45160</v>
          </cell>
          <cell r="Y1081">
            <v>45167</v>
          </cell>
          <cell r="Z1081" t="str">
            <v>n/a</v>
          </cell>
          <cell r="AA1081">
            <v>45188</v>
          </cell>
          <cell r="AB1081">
            <v>45188</v>
          </cell>
          <cell r="AC1081">
            <v>45188</v>
          </cell>
          <cell r="AD1081">
            <v>45205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663166</v>
          </cell>
          <cell r="AL1081">
            <v>663166</v>
          </cell>
          <cell r="AM1081">
            <v>0</v>
          </cell>
          <cell r="AN1081">
            <v>480869.05</v>
          </cell>
          <cell r="AO1081">
            <v>480869.05</v>
          </cell>
          <cell r="AP1081">
            <v>0</v>
          </cell>
          <cell r="AQ1081">
            <v>0</v>
          </cell>
          <cell r="AR1081" t="str">
            <v>n/a</v>
          </cell>
          <cell r="AS1081" t="str">
            <v>09.14.2023</v>
          </cell>
          <cell r="AT1081" t="str">
            <v>09.14.2023</v>
          </cell>
          <cell r="AU1081" t="str">
            <v>09.14.2023</v>
          </cell>
          <cell r="AV1081" t="str">
            <v>09.25.2023</v>
          </cell>
          <cell r="AW1081">
            <v>0</v>
          </cell>
          <cell r="AX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</row>
        <row r="1084">
          <cell r="A1084" t="str">
            <v>23-C0682</v>
          </cell>
          <cell r="B1084" t="str">
            <v>CONSTRUCTION MATERIALS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 t="str">
            <v>PEEMO</v>
          </cell>
          <cell r="W1084" t="str">
            <v>PB</v>
          </cell>
          <cell r="X1084">
            <v>45160</v>
          </cell>
          <cell r="Y1084">
            <v>45202</v>
          </cell>
          <cell r="Z1084" t="str">
            <v>n/a</v>
          </cell>
          <cell r="AA1084">
            <v>45216</v>
          </cell>
          <cell r="AB1084">
            <v>45216</v>
          </cell>
          <cell r="AC1084">
            <v>45216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375363</v>
          </cell>
          <cell r="AL1084">
            <v>375363</v>
          </cell>
          <cell r="AM1084">
            <v>0</v>
          </cell>
          <cell r="AN1084">
            <v>374897</v>
          </cell>
          <cell r="AO1084">
            <v>374897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</row>
        <row r="1087">
          <cell r="A1087" t="str">
            <v>23-4198</v>
          </cell>
          <cell r="B1087" t="str">
            <v>PRESSURE TANK 220 gals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 t="str">
            <v>PDRRMO</v>
          </cell>
          <cell r="W1087" t="str">
            <v>SVP</v>
          </cell>
          <cell r="X1087">
            <v>45160</v>
          </cell>
          <cell r="Y1087">
            <v>45162</v>
          </cell>
          <cell r="Z1087" t="str">
            <v>n/a</v>
          </cell>
          <cell r="AA1087" t="str">
            <v>n/a</v>
          </cell>
          <cell r="AB1087">
            <v>45202</v>
          </cell>
          <cell r="AC1087" t="str">
            <v>n/a</v>
          </cell>
          <cell r="AD1087" t="str">
            <v>n/a</v>
          </cell>
          <cell r="AE1087">
            <v>45202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25500</v>
          </cell>
          <cell r="AL1087">
            <v>25500</v>
          </cell>
          <cell r="AM1087">
            <v>0</v>
          </cell>
          <cell r="AN1087">
            <v>25500</v>
          </cell>
          <cell r="AO1087">
            <v>25500</v>
          </cell>
          <cell r="AP1087">
            <v>0</v>
          </cell>
          <cell r="AQ1087">
            <v>0</v>
          </cell>
          <cell r="AR1087" t="str">
            <v>n/a</v>
          </cell>
          <cell r="AS1087" t="str">
            <v>n/a</v>
          </cell>
          <cell r="AT1087" t="str">
            <v>n/a</v>
          </cell>
          <cell r="AU1087" t="str">
            <v>n/a</v>
          </cell>
          <cell r="AV1087" t="str">
            <v>n/a</v>
          </cell>
          <cell r="AW1087">
            <v>0</v>
          </cell>
          <cell r="AX1087">
            <v>0</v>
          </cell>
        </row>
        <row r="1088">
          <cell r="A1088">
            <v>23101067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  <cell r="AV1088">
            <v>0</v>
          </cell>
          <cell r="AW1088">
            <v>0</v>
          </cell>
          <cell r="AX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</row>
        <row r="1090">
          <cell r="A1090" t="str">
            <v>23-3893</v>
          </cell>
          <cell r="B1090" t="str">
            <v>ALUMINUM FOLDING LADDER-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 t="str">
            <v>PDRRMO</v>
          </cell>
          <cell r="W1090" t="str">
            <v>SVP</v>
          </cell>
          <cell r="X1090">
            <v>45160</v>
          </cell>
          <cell r="Y1090">
            <v>45163</v>
          </cell>
          <cell r="Z1090" t="str">
            <v>n/a</v>
          </cell>
          <cell r="AA1090" t="str">
            <v>n/a</v>
          </cell>
          <cell r="AB1090">
            <v>45259</v>
          </cell>
          <cell r="AC1090" t="str">
            <v>n/a</v>
          </cell>
          <cell r="AD1090" t="str">
            <v>n/a</v>
          </cell>
          <cell r="AE1090">
            <v>45259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11000</v>
          </cell>
          <cell r="AL1090">
            <v>11000</v>
          </cell>
          <cell r="AM1090">
            <v>0</v>
          </cell>
          <cell r="AN1090">
            <v>10500</v>
          </cell>
          <cell r="AO1090">
            <v>10500</v>
          </cell>
          <cell r="AP1090">
            <v>0</v>
          </cell>
          <cell r="AQ1090">
            <v>0</v>
          </cell>
          <cell r="AR1090" t="str">
            <v>n/a</v>
          </cell>
          <cell r="AS1090" t="str">
            <v>n/a</v>
          </cell>
          <cell r="AT1090" t="str">
            <v>n/a</v>
          </cell>
          <cell r="AU1090" t="str">
            <v>n/a</v>
          </cell>
          <cell r="AV1090" t="str">
            <v>n/a</v>
          </cell>
          <cell r="AW1090">
            <v>0</v>
          </cell>
          <cell r="AX1090">
            <v>0</v>
          </cell>
        </row>
        <row r="1091">
          <cell r="A1091">
            <v>23111288</v>
          </cell>
          <cell r="B1091" t="str">
            <v>HEAVY DUTY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  <cell r="AV1092">
            <v>0</v>
          </cell>
          <cell r="AW1092">
            <v>0</v>
          </cell>
          <cell r="AX1092">
            <v>0</v>
          </cell>
        </row>
        <row r="1093">
          <cell r="A1093" t="str">
            <v>23-3920</v>
          </cell>
          <cell r="B1093" t="str">
            <v>CLOTH SATIN-GOLD AND RED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 t="str">
            <v>PDRRMO</v>
          </cell>
          <cell r="W1093" t="str">
            <v>SVP</v>
          </cell>
          <cell r="X1093">
            <v>45160</v>
          </cell>
          <cell r="Y1093">
            <v>45162</v>
          </cell>
          <cell r="Z1093" t="str">
            <v>n/a</v>
          </cell>
          <cell r="AA1093" t="str">
            <v>n/a</v>
          </cell>
          <cell r="AB1093">
            <v>45202</v>
          </cell>
          <cell r="AC1093" t="str">
            <v>n/a</v>
          </cell>
          <cell r="AD1093" t="str">
            <v>n/a</v>
          </cell>
          <cell r="AE1093">
            <v>45202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4000</v>
          </cell>
          <cell r="AL1093">
            <v>4000</v>
          </cell>
          <cell r="AM1093">
            <v>0</v>
          </cell>
          <cell r="AN1093">
            <v>4000</v>
          </cell>
          <cell r="AO1093">
            <v>4000</v>
          </cell>
          <cell r="AP1093">
            <v>0</v>
          </cell>
          <cell r="AQ1093">
            <v>0</v>
          </cell>
          <cell r="AR1093" t="str">
            <v>n/a</v>
          </cell>
          <cell r="AS1093" t="str">
            <v>n/a</v>
          </cell>
          <cell r="AT1093" t="str">
            <v>n/a</v>
          </cell>
          <cell r="AU1093" t="str">
            <v>n/a</v>
          </cell>
          <cell r="AV1093" t="str">
            <v>n/a</v>
          </cell>
          <cell r="AW1093">
            <v>0</v>
          </cell>
          <cell r="AX1093">
            <v>0</v>
          </cell>
        </row>
        <row r="1094">
          <cell r="A1094">
            <v>23101066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</row>
        <row r="1096">
          <cell r="A1096" t="str">
            <v>23-C0687</v>
          </cell>
          <cell r="B1096" t="str">
            <v>COMPUTER SPAREPARTS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 t="str">
            <v>PICTO</v>
          </cell>
          <cell r="W1096" t="str">
            <v>SVP</v>
          </cell>
          <cell r="X1096">
            <v>45160</v>
          </cell>
          <cell r="Y1096">
            <v>45162</v>
          </cell>
          <cell r="Z1096" t="str">
            <v>n/a</v>
          </cell>
          <cell r="AA1096" t="str">
            <v>n/a</v>
          </cell>
          <cell r="AB1096">
            <v>45202</v>
          </cell>
          <cell r="AC1096" t="str">
            <v>n/a</v>
          </cell>
          <cell r="AD1096" t="str">
            <v>n/a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131526</v>
          </cell>
          <cell r="AL1096">
            <v>131526</v>
          </cell>
          <cell r="AM1096">
            <v>0</v>
          </cell>
          <cell r="AN1096">
            <v>131526</v>
          </cell>
          <cell r="AO1096">
            <v>131526</v>
          </cell>
          <cell r="AP1096">
            <v>0</v>
          </cell>
          <cell r="AQ1096">
            <v>0</v>
          </cell>
          <cell r="AR1096" t="str">
            <v>n/a</v>
          </cell>
          <cell r="AS1096" t="str">
            <v>n/a</v>
          </cell>
          <cell r="AT1096" t="str">
            <v>n/a</v>
          </cell>
          <cell r="AU1096" t="str">
            <v>n/a</v>
          </cell>
          <cell r="AV1096" t="str">
            <v>n/a</v>
          </cell>
          <cell r="AW1096">
            <v>0</v>
          </cell>
          <cell r="AX1096">
            <v>0</v>
          </cell>
        </row>
        <row r="1097">
          <cell r="A1097">
            <v>23101071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</row>
        <row r="1099">
          <cell r="A1099" t="str">
            <v>23-4004</v>
          </cell>
          <cell r="B1099" t="str">
            <v>DOCUMENT SCANNER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 t="str">
            <v>PBO</v>
          </cell>
          <cell r="W1099" t="str">
            <v>SVP</v>
          </cell>
          <cell r="X1099">
            <v>45160</v>
          </cell>
          <cell r="Y1099">
            <v>45167</v>
          </cell>
          <cell r="Z1099" t="str">
            <v>n/a</v>
          </cell>
          <cell r="AA1099">
            <v>45188</v>
          </cell>
          <cell r="AB1099">
            <v>45188</v>
          </cell>
          <cell r="AC1099">
            <v>45188</v>
          </cell>
          <cell r="AD1099">
            <v>45211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0</v>
          </cell>
          <cell r="AK1099">
            <v>200000</v>
          </cell>
          <cell r="AL1099">
            <v>200000</v>
          </cell>
          <cell r="AM1099">
            <v>0</v>
          </cell>
          <cell r="AN1099">
            <v>194888</v>
          </cell>
          <cell r="AO1099">
            <v>194888</v>
          </cell>
          <cell r="AP1099">
            <v>0</v>
          </cell>
          <cell r="AQ1099">
            <v>0</v>
          </cell>
          <cell r="AR1099" t="str">
            <v>n/a</v>
          </cell>
          <cell r="AS1099" t="str">
            <v>09.14.2023</v>
          </cell>
          <cell r="AT1099" t="str">
            <v>09.14.2023</v>
          </cell>
          <cell r="AU1099" t="str">
            <v>09.14.2023</v>
          </cell>
          <cell r="AV1099" t="str">
            <v>09.25.2023</v>
          </cell>
          <cell r="AW1099">
            <v>0</v>
          </cell>
          <cell r="AX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</row>
        <row r="1102">
          <cell r="A1102" t="str">
            <v>23-4006</v>
          </cell>
          <cell r="B1102" t="str">
            <v>MEALS VIP AND SNACKS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 t="str">
            <v>PBO</v>
          </cell>
          <cell r="W1102" t="str">
            <v>SVP</v>
          </cell>
          <cell r="X1102">
            <v>45160</v>
          </cell>
          <cell r="Y1102">
            <v>45163</v>
          </cell>
          <cell r="Z1102" t="str">
            <v>n/a</v>
          </cell>
          <cell r="AA1102" t="str">
            <v>n/a</v>
          </cell>
          <cell r="AB1102">
            <v>45202</v>
          </cell>
          <cell r="AC1102" t="str">
            <v>n/a</v>
          </cell>
          <cell r="AD1102" t="str">
            <v>n/a</v>
          </cell>
          <cell r="AE1102">
            <v>45202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29225</v>
          </cell>
          <cell r="AL1102">
            <v>29225</v>
          </cell>
          <cell r="AM1102">
            <v>0</v>
          </cell>
          <cell r="AN1102">
            <v>28782</v>
          </cell>
          <cell r="AO1102">
            <v>28782</v>
          </cell>
          <cell r="AP1102">
            <v>0</v>
          </cell>
          <cell r="AQ1102">
            <v>0</v>
          </cell>
          <cell r="AR1102" t="str">
            <v>n/a</v>
          </cell>
          <cell r="AS1102" t="str">
            <v>n/a</v>
          </cell>
          <cell r="AT1102" t="str">
            <v>n/a</v>
          </cell>
          <cell r="AU1102" t="str">
            <v>n/a</v>
          </cell>
          <cell r="AV1102" t="str">
            <v>n/a</v>
          </cell>
          <cell r="AW1102">
            <v>0</v>
          </cell>
          <cell r="AX1102">
            <v>0</v>
          </cell>
        </row>
        <row r="1103">
          <cell r="A1103">
            <v>23101088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  <cell r="AV1104">
            <v>0</v>
          </cell>
          <cell r="AW1104">
            <v>0</v>
          </cell>
          <cell r="AX1104">
            <v>0</v>
          </cell>
        </row>
        <row r="1105">
          <cell r="A1105" t="str">
            <v>23-2736</v>
          </cell>
          <cell r="B1105" t="str">
            <v>MEALS WITH ACCOMMODATION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 t="str">
            <v>PAO-IPRD</v>
          </cell>
          <cell r="W1105" t="str">
            <v>SVP</v>
          </cell>
          <cell r="X1105">
            <v>45160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24890</v>
          </cell>
          <cell r="AL1105">
            <v>24890</v>
          </cell>
          <cell r="AM1105">
            <v>0</v>
          </cell>
          <cell r="AN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 t="str">
            <v>RETURNED TO RO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</row>
        <row r="1108">
          <cell r="A1108" t="str">
            <v>23-4151</v>
          </cell>
          <cell r="B1108" t="str">
            <v>AIRCONDITIONING UNIT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 t="str">
            <v>PAO-ADMIN</v>
          </cell>
          <cell r="W1108" t="str">
            <v>PB</v>
          </cell>
          <cell r="X1108">
            <v>45160</v>
          </cell>
          <cell r="Y1108">
            <v>45173</v>
          </cell>
          <cell r="Z1108" t="str">
            <v>n/a</v>
          </cell>
          <cell r="AA1108">
            <v>45188</v>
          </cell>
          <cell r="AB1108">
            <v>45188</v>
          </cell>
          <cell r="AC1108">
            <v>45188</v>
          </cell>
          <cell r="AD1108">
            <v>45211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304336</v>
          </cell>
          <cell r="AL1108">
            <v>304336</v>
          </cell>
          <cell r="AM1108">
            <v>0</v>
          </cell>
          <cell r="AN1108">
            <v>237716</v>
          </cell>
          <cell r="AO1108">
            <v>237716</v>
          </cell>
          <cell r="AP1108">
            <v>0</v>
          </cell>
          <cell r="AQ1108">
            <v>0</v>
          </cell>
          <cell r="AR1108" t="str">
            <v>n/a</v>
          </cell>
          <cell r="AS1108" t="str">
            <v>09.14.2023</v>
          </cell>
          <cell r="AT1108" t="str">
            <v>09.14.2023</v>
          </cell>
          <cell r="AU1108" t="str">
            <v>09.14.2023</v>
          </cell>
          <cell r="AV1108" t="str">
            <v>10.06.2023</v>
          </cell>
          <cell r="AW1108">
            <v>0</v>
          </cell>
          <cell r="AX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</row>
        <row r="1111">
          <cell r="A1111" t="str">
            <v>23-C0716</v>
          </cell>
          <cell r="B1111" t="str">
            <v>MINERAL WATER, 5 GAL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 t="str">
            <v>PGO</v>
          </cell>
          <cell r="W1111" t="str">
            <v>SVP</v>
          </cell>
          <cell r="X1111">
            <v>45160</v>
          </cell>
          <cell r="Y1111">
            <v>45163</v>
          </cell>
          <cell r="Z1111" t="str">
            <v>n/a</v>
          </cell>
          <cell r="AA1111" t="str">
            <v>n/a</v>
          </cell>
          <cell r="AB1111">
            <v>45208</v>
          </cell>
          <cell r="AC1111" t="str">
            <v>n/a</v>
          </cell>
          <cell r="AD1111" t="str">
            <v>n/a</v>
          </cell>
          <cell r="AE1111">
            <v>45208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119925</v>
          </cell>
          <cell r="AL1111">
            <v>119925</v>
          </cell>
          <cell r="AM1111">
            <v>0</v>
          </cell>
          <cell r="AN1111">
            <v>117000</v>
          </cell>
          <cell r="AO1111">
            <v>117000</v>
          </cell>
          <cell r="AP1111">
            <v>0</v>
          </cell>
          <cell r="AQ1111">
            <v>0</v>
          </cell>
          <cell r="AR1111" t="str">
            <v>n/a</v>
          </cell>
          <cell r="AS1111" t="str">
            <v>n/a</v>
          </cell>
          <cell r="AT1111" t="str">
            <v>n/a</v>
          </cell>
          <cell r="AU1111" t="str">
            <v>n/a</v>
          </cell>
          <cell r="AV1111" t="str">
            <v>n/a</v>
          </cell>
          <cell r="AW1111">
            <v>0</v>
          </cell>
          <cell r="AX1111">
            <v>0</v>
          </cell>
        </row>
        <row r="1112">
          <cell r="A1112">
            <v>23101095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  <cell r="AV1112">
            <v>0</v>
          </cell>
          <cell r="AW1112">
            <v>0</v>
          </cell>
          <cell r="AX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</row>
        <row r="1114">
          <cell r="A1114" t="str">
            <v>23-3204</v>
          </cell>
          <cell r="B1114" t="str">
            <v>BOARD WITH RING 4*4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 t="str">
            <v>PGO-PS</v>
          </cell>
          <cell r="W1114" t="str">
            <v>SVP</v>
          </cell>
          <cell r="X1114">
            <v>45160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1282500</v>
          </cell>
          <cell r="AL1114">
            <v>1282500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  <cell r="AV1114">
            <v>0</v>
          </cell>
          <cell r="AW1114">
            <v>0</v>
          </cell>
          <cell r="AX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  <cell r="AV1116">
            <v>0</v>
          </cell>
          <cell r="AW1116">
            <v>0</v>
          </cell>
          <cell r="AX1116">
            <v>0</v>
          </cell>
        </row>
        <row r="1117">
          <cell r="A1117" t="str">
            <v>23-C0543</v>
          </cell>
          <cell r="B1117" t="str">
            <v>RICE (WELL MILLED)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 t="str">
            <v>PGO-PS</v>
          </cell>
          <cell r="W1117" t="str">
            <v>PB</v>
          </cell>
          <cell r="X1117">
            <v>45160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1282500</v>
          </cell>
          <cell r="AL1117">
            <v>1282500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</row>
        <row r="1120">
          <cell r="A1120" t="str">
            <v>23-4047</v>
          </cell>
          <cell r="B1120" t="str">
            <v>AIRCON WINDOW TYPE 2.0hp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 t="str">
            <v>PLO</v>
          </cell>
          <cell r="W1120" t="str">
            <v>SVP</v>
          </cell>
          <cell r="X1120">
            <v>45160</v>
          </cell>
          <cell r="Y1120">
            <v>45163</v>
          </cell>
          <cell r="Z1120" t="str">
            <v>n/a</v>
          </cell>
          <cell r="AA1120" t="str">
            <v>n/a</v>
          </cell>
          <cell r="AB1120">
            <v>45208</v>
          </cell>
          <cell r="AC1120" t="str">
            <v>n/a</v>
          </cell>
          <cell r="AD1120" t="str">
            <v>n/a</v>
          </cell>
          <cell r="AE1120">
            <v>45208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35000</v>
          </cell>
          <cell r="AL1120">
            <v>35000</v>
          </cell>
          <cell r="AM1120">
            <v>0</v>
          </cell>
          <cell r="AN1120">
            <v>44895</v>
          </cell>
          <cell r="AO1120">
            <v>44895</v>
          </cell>
          <cell r="AP1120">
            <v>0</v>
          </cell>
          <cell r="AQ1120">
            <v>0</v>
          </cell>
          <cell r="AR1120" t="str">
            <v>n/a</v>
          </cell>
          <cell r="AS1120" t="str">
            <v>n/a</v>
          </cell>
          <cell r="AT1120" t="str">
            <v>n/a</v>
          </cell>
          <cell r="AU1120" t="str">
            <v>n/a</v>
          </cell>
          <cell r="AV1120" t="str">
            <v>n/a</v>
          </cell>
          <cell r="AW1120">
            <v>0</v>
          </cell>
          <cell r="AX1120">
            <v>0</v>
          </cell>
        </row>
        <row r="1121">
          <cell r="A1121">
            <v>23101086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</row>
        <row r="1123">
          <cell r="A1123" t="str">
            <v>23-C0549</v>
          </cell>
          <cell r="B1123" t="str">
            <v>MEALS VIP AND SNACKS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 t="str">
            <v>SPO</v>
          </cell>
          <cell r="W1123" t="str">
            <v>SVP</v>
          </cell>
          <cell r="X1123">
            <v>45160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36525</v>
          </cell>
          <cell r="AL1123">
            <v>36525</v>
          </cell>
          <cell r="AM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</row>
        <row r="1126">
          <cell r="A1126" t="str">
            <v>23-3809</v>
          </cell>
          <cell r="B1126" t="str">
            <v>JOB ORDER (BOOKBINDING)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 t="str">
            <v>SEF</v>
          </cell>
          <cell r="W1126">
            <v>0</v>
          </cell>
          <cell r="X1126">
            <v>45160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1749960</v>
          </cell>
          <cell r="AL1126">
            <v>1749960</v>
          </cell>
          <cell r="AM1126">
            <v>0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 t="str">
            <v>CANCELLED PR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  <cell r="AH1127">
            <v>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</row>
        <row r="1129">
          <cell r="A1129" t="str">
            <v>23-3873</v>
          </cell>
          <cell r="B1129" t="str">
            <v>JOB ORDER (BOOKBINDING)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 t="str">
            <v>SEF</v>
          </cell>
          <cell r="W1129">
            <v>0</v>
          </cell>
          <cell r="X1129">
            <v>45160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0</v>
          </cell>
          <cell r="AJ1129">
            <v>0</v>
          </cell>
          <cell r="AK1129">
            <v>2500000</v>
          </cell>
          <cell r="AL1129">
            <v>2500000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 t="str">
            <v>CANCELLED PR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0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</row>
        <row r="1132">
          <cell r="A1132" t="str">
            <v>23-3940</v>
          </cell>
          <cell r="B1132" t="str">
            <v>JOB ORDER(REHABILITATION OF 80 FT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 t="str">
            <v>PDRRMO</v>
          </cell>
          <cell r="W1132">
            <v>0</v>
          </cell>
          <cell r="X1132">
            <v>45160</v>
          </cell>
          <cell r="Y1132">
            <v>45176</v>
          </cell>
          <cell r="Z1132" t="str">
            <v>n/a</v>
          </cell>
          <cell r="AA1132" t="str">
            <v>n/a</v>
          </cell>
          <cell r="AB1132">
            <v>45259</v>
          </cell>
          <cell r="AC1132" t="str">
            <v>n/a</v>
          </cell>
          <cell r="AD1132" t="str">
            <v>n/a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0</v>
          </cell>
          <cell r="AJ1132">
            <v>0</v>
          </cell>
          <cell r="AK1132">
            <v>300000</v>
          </cell>
          <cell r="AL1132">
            <v>300000</v>
          </cell>
          <cell r="AM1132">
            <v>0</v>
          </cell>
          <cell r="AN1132">
            <v>272000</v>
          </cell>
          <cell r="AO1132">
            <v>272000</v>
          </cell>
          <cell r="AP1132">
            <v>0</v>
          </cell>
          <cell r="AQ1132">
            <v>0</v>
          </cell>
          <cell r="AR1132" t="str">
            <v>n/a</v>
          </cell>
          <cell r="AS1132" t="str">
            <v>n/a</v>
          </cell>
          <cell r="AT1132" t="str">
            <v>n/a</v>
          </cell>
          <cell r="AU1132" t="str">
            <v>n/a</v>
          </cell>
          <cell r="AV1132" t="str">
            <v>n/a</v>
          </cell>
          <cell r="AW1132">
            <v>0</v>
          </cell>
          <cell r="AX1132">
            <v>0</v>
          </cell>
        </row>
        <row r="1133">
          <cell r="A1133">
            <v>23111302</v>
          </cell>
          <cell r="B1133" t="str">
            <v xml:space="preserve">ANTENNA TOWER WITH 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</row>
        <row r="1134">
          <cell r="A1134">
            <v>0</v>
          </cell>
          <cell r="B1134" t="str">
            <v>SPECIFICATIONS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0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</row>
        <row r="1135">
          <cell r="A1135" t="str">
            <v>23-C0581</v>
          </cell>
          <cell r="B1135" t="str">
            <v>HEAVY SNACKS (VIP) (A) (B)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 t="str">
            <v>PHO</v>
          </cell>
          <cell r="W1135" t="str">
            <v>PB</v>
          </cell>
          <cell r="X1135">
            <v>45160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  <cell r="AK1135">
            <v>332494</v>
          </cell>
          <cell r="AL1135">
            <v>332494</v>
          </cell>
          <cell r="AM1135">
            <v>0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  <cell r="AI1136">
            <v>0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0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</row>
        <row r="1138">
          <cell r="A1138" t="str">
            <v>23-3804</v>
          </cell>
          <cell r="B1138" t="str">
            <v>UNIFORM, ATHLETES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 t="str">
            <v>SEF</v>
          </cell>
          <cell r="W1138" t="str">
            <v>SVP</v>
          </cell>
          <cell r="X1138">
            <v>45160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0</v>
          </cell>
          <cell r="AH1138">
            <v>0</v>
          </cell>
          <cell r="AI1138">
            <v>0</v>
          </cell>
          <cell r="AJ1138">
            <v>0</v>
          </cell>
          <cell r="AK1138">
            <v>300000</v>
          </cell>
          <cell r="AL1138">
            <v>300000</v>
          </cell>
          <cell r="AM1138">
            <v>0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  <cell r="AI1139">
            <v>0</v>
          </cell>
          <cell r="AJ1139">
            <v>0</v>
          </cell>
          <cell r="AK1139">
            <v>0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  <cell r="AV1140">
            <v>0</v>
          </cell>
          <cell r="AW1140">
            <v>0</v>
          </cell>
          <cell r="AX1140">
            <v>0</v>
          </cell>
        </row>
        <row r="1141">
          <cell r="A1141" t="str">
            <v>23-C0698</v>
          </cell>
          <cell r="B1141" t="str">
            <v>BROCHURE, THREE FOLD-A4 SIZE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 t="str">
            <v>PAO</v>
          </cell>
          <cell r="W1141" t="str">
            <v>PB</v>
          </cell>
          <cell r="X1141">
            <v>45160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352400</v>
          </cell>
          <cell r="AL1141">
            <v>352400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</row>
        <row r="1142">
          <cell r="A1142">
            <v>0</v>
          </cell>
          <cell r="B1142" t="str">
            <v>AND MAGAZINE PRINTING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</row>
        <row r="1144">
          <cell r="A1144" t="str">
            <v>23-3987</v>
          </cell>
          <cell r="B1144" t="str">
            <v>SERVER  W/ COMPLETE ACCESSORIES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 t="str">
            <v>PICTO</v>
          </cell>
          <cell r="W1144" t="str">
            <v>PB</v>
          </cell>
          <cell r="X1144">
            <v>45160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>
            <v>0</v>
          </cell>
          <cell r="AJ1144">
            <v>0</v>
          </cell>
          <cell r="AK1144">
            <v>1947956</v>
          </cell>
          <cell r="AL1144">
            <v>1947956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  <cell r="AV1144">
            <v>0</v>
          </cell>
          <cell r="AW1144">
            <v>0</v>
          </cell>
          <cell r="AX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>
            <v>0</v>
          </cell>
          <cell r="AH1145">
            <v>0</v>
          </cell>
          <cell r="AI1145">
            <v>0</v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AS1145">
            <v>0</v>
          </cell>
          <cell r="AT1145">
            <v>0</v>
          </cell>
          <cell r="AU1145">
            <v>0</v>
          </cell>
          <cell r="AV1145">
            <v>0</v>
          </cell>
          <cell r="AW1145">
            <v>0</v>
          </cell>
          <cell r="AX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>
            <v>0</v>
          </cell>
          <cell r="AH1146">
            <v>0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  <cell r="AV1146">
            <v>0</v>
          </cell>
          <cell r="AW1146">
            <v>0</v>
          </cell>
          <cell r="AX1146">
            <v>0</v>
          </cell>
        </row>
        <row r="1147">
          <cell r="A1147" t="str">
            <v>23-3960</v>
          </cell>
          <cell r="B1147" t="str">
            <v>SYSTEM BATTERY (65 Ah)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 t="str">
            <v>DDOPH-</v>
          </cell>
          <cell r="W1147" t="str">
            <v>DC</v>
          </cell>
          <cell r="X1147">
            <v>45160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  <cell r="AI1147">
            <v>0</v>
          </cell>
          <cell r="AJ1147">
            <v>0</v>
          </cell>
          <cell r="AK1147">
            <v>337177</v>
          </cell>
          <cell r="AL1147">
            <v>337177</v>
          </cell>
          <cell r="AM1147">
            <v>0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 t="str">
            <v>Montevista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  <cell r="AV1148">
            <v>0</v>
          </cell>
          <cell r="AW1148">
            <v>0</v>
          </cell>
          <cell r="AX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</row>
        <row r="1150">
          <cell r="A1150" t="str">
            <v>23-3959</v>
          </cell>
          <cell r="B1150" t="str">
            <v>LI-ION BATTERY 11.1V 3800ma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 t="str">
            <v>DDOPH-</v>
          </cell>
          <cell r="W1150" t="str">
            <v>DC</v>
          </cell>
          <cell r="X1150">
            <v>45160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71082</v>
          </cell>
          <cell r="AL1150">
            <v>71082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  <cell r="AV1150">
            <v>0</v>
          </cell>
          <cell r="AW1150">
            <v>0</v>
          </cell>
          <cell r="AX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 t="str">
            <v>Montevista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  <cell r="AI1152">
            <v>0</v>
          </cell>
          <cell r="AJ1152">
            <v>0</v>
          </cell>
          <cell r="AK1152">
            <v>0</v>
          </cell>
          <cell r="AL1152">
            <v>0</v>
          </cell>
          <cell r="AM1152">
            <v>0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AS1152">
            <v>0</v>
          </cell>
          <cell r="AT1152">
            <v>0</v>
          </cell>
          <cell r="AU1152">
            <v>0</v>
          </cell>
          <cell r="AV1152">
            <v>0</v>
          </cell>
          <cell r="AW1152">
            <v>0</v>
          </cell>
          <cell r="AX1152">
            <v>0</v>
          </cell>
        </row>
        <row r="1153">
          <cell r="A1153" t="str">
            <v>23-4131</v>
          </cell>
          <cell r="B1153" t="str">
            <v>CLOUD SERVER SUBSCRIPTION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 t="str">
            <v>PICTO</v>
          </cell>
          <cell r="W1153" t="str">
            <v>SVP</v>
          </cell>
          <cell r="X1153">
            <v>45160</v>
          </cell>
          <cell r="Y1153">
            <v>45163</v>
          </cell>
          <cell r="Z1153" t="str">
            <v>n/a</v>
          </cell>
          <cell r="AA1153" t="str">
            <v>n/a</v>
          </cell>
          <cell r="AB1153">
            <v>45216</v>
          </cell>
          <cell r="AC1153" t="str">
            <v>n/a</v>
          </cell>
          <cell r="AD1153" t="str">
            <v>n/a</v>
          </cell>
          <cell r="AE1153">
            <v>45216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K1153">
            <v>245000</v>
          </cell>
          <cell r="AL1153">
            <v>245000</v>
          </cell>
          <cell r="AM1153">
            <v>0</v>
          </cell>
          <cell r="AN1153">
            <v>245000</v>
          </cell>
          <cell r="AO1153">
            <v>245000</v>
          </cell>
          <cell r="AP1153">
            <v>0</v>
          </cell>
          <cell r="AQ1153">
            <v>0</v>
          </cell>
          <cell r="AR1153" t="str">
            <v>n/a</v>
          </cell>
          <cell r="AS1153" t="str">
            <v>n/a</v>
          </cell>
          <cell r="AT1153" t="str">
            <v>n/a</v>
          </cell>
          <cell r="AU1153" t="str">
            <v>n/a</v>
          </cell>
          <cell r="AV1153" t="str">
            <v>n/a</v>
          </cell>
          <cell r="AW1153">
            <v>0</v>
          </cell>
          <cell r="AX1153">
            <v>0</v>
          </cell>
        </row>
        <row r="1154">
          <cell r="A1154">
            <v>23101121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  <cell r="AU1154">
            <v>0</v>
          </cell>
          <cell r="AV1154">
            <v>0</v>
          </cell>
          <cell r="AW1154">
            <v>0</v>
          </cell>
          <cell r="AX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>
            <v>0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</row>
        <row r="1156">
          <cell r="A1156" t="str">
            <v>23-3366</v>
          </cell>
          <cell r="B1156" t="str">
            <v>ELECTRICAL SUPPLIES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 t="str">
            <v>PGSO</v>
          </cell>
          <cell r="W1156" t="str">
            <v>PB</v>
          </cell>
          <cell r="X1156" t="str">
            <v>n/a</v>
          </cell>
          <cell r="Y1156">
            <v>45131</v>
          </cell>
          <cell r="Z1156" t="str">
            <v>n/a</v>
          </cell>
          <cell r="AA1156">
            <v>45146</v>
          </cell>
          <cell r="AB1156">
            <v>45146</v>
          </cell>
          <cell r="AC1156">
            <v>45146</v>
          </cell>
          <cell r="AD1156">
            <v>45156</v>
          </cell>
          <cell r="AE1156">
            <v>45170</v>
          </cell>
          <cell r="AF1156">
            <v>45182</v>
          </cell>
          <cell r="AG1156" t="str">
            <v>09.25.2023</v>
          </cell>
          <cell r="AH1156">
            <v>0</v>
          </cell>
          <cell r="AI1156">
            <v>0</v>
          </cell>
          <cell r="AJ1156">
            <v>0</v>
          </cell>
          <cell r="AK1156">
            <v>304230</v>
          </cell>
          <cell r="AL1156">
            <v>304230</v>
          </cell>
          <cell r="AM1156">
            <v>0</v>
          </cell>
          <cell r="AN1156">
            <v>251115</v>
          </cell>
          <cell r="AO1156">
            <v>251115</v>
          </cell>
          <cell r="AP1156">
            <v>0</v>
          </cell>
          <cell r="AQ1156">
            <v>0</v>
          </cell>
          <cell r="AR1156" t="str">
            <v>n/a</v>
          </cell>
          <cell r="AS1156" t="str">
            <v>08.03.2023</v>
          </cell>
          <cell r="AT1156" t="str">
            <v>08.03.2023</v>
          </cell>
          <cell r="AU1156" t="str">
            <v>08.03.2023</v>
          </cell>
          <cell r="AV1156" t="str">
            <v>08.14.2023</v>
          </cell>
          <cell r="AW1156">
            <v>0</v>
          </cell>
          <cell r="AX1156">
            <v>0</v>
          </cell>
        </row>
        <row r="1157">
          <cell r="A1157">
            <v>23080939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  <cell r="AI1157">
            <v>0</v>
          </cell>
          <cell r="AJ1157">
            <v>0</v>
          </cell>
          <cell r="AK1157">
            <v>0</v>
          </cell>
          <cell r="AL1157">
            <v>0</v>
          </cell>
          <cell r="AM1157">
            <v>0</v>
          </cell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</row>
        <row r="1159">
          <cell r="A1159" t="str">
            <v>23-3690</v>
          </cell>
          <cell r="B1159" t="str">
            <v>CONSTRUCTION SUPPLIES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 t="str">
            <v>PEO</v>
          </cell>
          <cell r="W1159" t="str">
            <v>PB</v>
          </cell>
          <cell r="X1159" t="str">
            <v>n/a</v>
          </cell>
          <cell r="Y1159">
            <v>45138</v>
          </cell>
          <cell r="Z1159" t="str">
            <v>n/a</v>
          </cell>
          <cell r="AA1159">
            <v>45146</v>
          </cell>
          <cell r="AB1159">
            <v>45146</v>
          </cell>
          <cell r="AC1159">
            <v>45146</v>
          </cell>
          <cell r="AD1159">
            <v>45156</v>
          </cell>
          <cell r="AE1159">
            <v>45170</v>
          </cell>
          <cell r="AF1159">
            <v>45177</v>
          </cell>
          <cell r="AG1159" t="str">
            <v>09.11.2023</v>
          </cell>
          <cell r="AH1159">
            <v>0</v>
          </cell>
          <cell r="AI1159">
            <v>0</v>
          </cell>
          <cell r="AJ1159">
            <v>0</v>
          </cell>
          <cell r="AK1159">
            <v>557859.75</v>
          </cell>
          <cell r="AL1159">
            <v>557859.75</v>
          </cell>
          <cell r="AM1159">
            <v>0</v>
          </cell>
          <cell r="AN1159">
            <v>510390</v>
          </cell>
          <cell r="AO1159">
            <v>510390</v>
          </cell>
          <cell r="AP1159">
            <v>0</v>
          </cell>
          <cell r="AQ1159">
            <v>0</v>
          </cell>
          <cell r="AR1159" t="str">
            <v>n/a</v>
          </cell>
          <cell r="AS1159" t="str">
            <v>08.03.2023</v>
          </cell>
          <cell r="AT1159" t="str">
            <v>08.03.2023</v>
          </cell>
          <cell r="AU1159" t="str">
            <v>08.03.2023</v>
          </cell>
          <cell r="AV1159" t="str">
            <v>08.14.2023</v>
          </cell>
          <cell r="AW1159">
            <v>0</v>
          </cell>
          <cell r="AX1159">
            <v>0</v>
          </cell>
        </row>
        <row r="1160">
          <cell r="A1160">
            <v>23080940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</row>
        <row r="1162">
          <cell r="A1162" t="str">
            <v>23-3477</v>
          </cell>
          <cell r="B1162" t="str">
            <v>CONSTRUCTION SUPPLIES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 t="str">
            <v>PEO</v>
          </cell>
          <cell r="W1162" t="str">
            <v>PB</v>
          </cell>
          <cell r="X1162" t="str">
            <v>n/a</v>
          </cell>
          <cell r="Y1162">
            <v>45138</v>
          </cell>
          <cell r="Z1162" t="str">
            <v>n/a</v>
          </cell>
          <cell r="AA1162">
            <v>45146</v>
          </cell>
          <cell r="AB1162">
            <v>45146</v>
          </cell>
          <cell r="AC1162">
            <v>45146</v>
          </cell>
          <cell r="AD1162">
            <v>45156</v>
          </cell>
          <cell r="AE1162">
            <v>45170</v>
          </cell>
          <cell r="AF1162">
            <v>45177</v>
          </cell>
          <cell r="AG1162" t="str">
            <v>09.11.2023</v>
          </cell>
          <cell r="AH1162">
            <v>0</v>
          </cell>
          <cell r="AI1162">
            <v>0</v>
          </cell>
          <cell r="AJ1162">
            <v>0</v>
          </cell>
          <cell r="AK1162">
            <v>895416.5</v>
          </cell>
          <cell r="AL1162">
            <v>895416.5</v>
          </cell>
          <cell r="AM1162">
            <v>0</v>
          </cell>
          <cell r="AN1162">
            <v>738130</v>
          </cell>
          <cell r="AO1162">
            <v>738130</v>
          </cell>
          <cell r="AP1162">
            <v>0</v>
          </cell>
          <cell r="AQ1162">
            <v>0</v>
          </cell>
          <cell r="AR1162" t="str">
            <v>n/a</v>
          </cell>
          <cell r="AS1162" t="str">
            <v>08.03.2023</v>
          </cell>
          <cell r="AT1162" t="str">
            <v>08.03.2023</v>
          </cell>
          <cell r="AU1162" t="str">
            <v>08.03.2023</v>
          </cell>
          <cell r="AV1162" t="str">
            <v>08.14.2023</v>
          </cell>
          <cell r="AW1162">
            <v>0</v>
          </cell>
          <cell r="AX1162">
            <v>0</v>
          </cell>
        </row>
        <row r="1163">
          <cell r="A1163">
            <v>23080941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>
            <v>0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M1164">
            <v>0</v>
          </cell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</row>
        <row r="1165">
          <cell r="A1165" t="str">
            <v>23-C0612</v>
          </cell>
          <cell r="B1165" t="str">
            <v>COMPUTER DESKTOP (HIGH END)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 t="str">
            <v>PAGRO</v>
          </cell>
          <cell r="W1165" t="str">
            <v>PB</v>
          </cell>
          <cell r="X1165" t="str">
            <v>n/a</v>
          </cell>
          <cell r="Y1165">
            <v>45138</v>
          </cell>
          <cell r="Z1165" t="str">
            <v>n/a</v>
          </cell>
          <cell r="AA1165">
            <v>45146</v>
          </cell>
          <cell r="AB1165">
            <v>45146</v>
          </cell>
          <cell r="AC1165">
            <v>45146</v>
          </cell>
          <cell r="AD1165">
            <v>45156</v>
          </cell>
          <cell r="AE1165">
            <v>45170</v>
          </cell>
          <cell r="AF1165">
            <v>45177</v>
          </cell>
          <cell r="AG1165" t="str">
            <v>09.11.2023</v>
          </cell>
          <cell r="AH1165">
            <v>0</v>
          </cell>
          <cell r="AI1165">
            <v>0</v>
          </cell>
          <cell r="AJ1165">
            <v>0</v>
          </cell>
          <cell r="AK1165">
            <v>334400</v>
          </cell>
          <cell r="AL1165">
            <v>334400</v>
          </cell>
          <cell r="AM1165">
            <v>0</v>
          </cell>
          <cell r="AN1165">
            <v>326600</v>
          </cell>
          <cell r="AO1165">
            <v>326600</v>
          </cell>
          <cell r="AP1165">
            <v>0</v>
          </cell>
          <cell r="AQ1165">
            <v>0</v>
          </cell>
          <cell r="AR1165" t="str">
            <v>n/a</v>
          </cell>
          <cell r="AS1165" t="str">
            <v>08.03.2023</v>
          </cell>
          <cell r="AT1165" t="str">
            <v>08.03.2023</v>
          </cell>
          <cell r="AU1165" t="str">
            <v>08.03.2023</v>
          </cell>
          <cell r="AV1165" t="str">
            <v>08.14.2023</v>
          </cell>
          <cell r="AW1165">
            <v>0</v>
          </cell>
          <cell r="AX1165">
            <v>0</v>
          </cell>
        </row>
        <row r="1166">
          <cell r="A1166">
            <v>23080942</v>
          </cell>
          <cell r="B1166" t="str">
            <v>LAPTOP (MID RANGE)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  <cell r="AV1166">
            <v>0</v>
          </cell>
          <cell r="AW1166">
            <v>0</v>
          </cell>
          <cell r="AX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H1167">
            <v>0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</row>
        <row r="1168">
          <cell r="A1168" t="str">
            <v>23-3783</v>
          </cell>
          <cell r="B1168" t="str">
            <v>GARMENTS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 t="str">
            <v>PHRMDO</v>
          </cell>
          <cell r="W1168" t="str">
            <v>SVP</v>
          </cell>
          <cell r="X1168" t="str">
            <v>n/a</v>
          </cell>
          <cell r="Y1168">
            <v>45151</v>
          </cell>
          <cell r="Z1168" t="str">
            <v>n/a</v>
          </cell>
          <cell r="AA1168" t="str">
            <v>n/a</v>
          </cell>
          <cell r="AB1168">
            <v>45160</v>
          </cell>
          <cell r="AC1168" t="str">
            <v>n/a</v>
          </cell>
          <cell r="AD1168" t="str">
            <v>n/a</v>
          </cell>
          <cell r="AE1168">
            <v>45160</v>
          </cell>
          <cell r="AF1168">
            <v>45177</v>
          </cell>
          <cell r="AG1168" t="str">
            <v>09.11.2023</v>
          </cell>
          <cell r="AH1168">
            <v>0</v>
          </cell>
          <cell r="AI1168">
            <v>0</v>
          </cell>
          <cell r="AJ1168">
            <v>0</v>
          </cell>
          <cell r="AK1168">
            <v>40040</v>
          </cell>
          <cell r="AL1168">
            <v>40040</v>
          </cell>
          <cell r="AM1168">
            <v>0</v>
          </cell>
          <cell r="AN1168">
            <v>39936</v>
          </cell>
          <cell r="AO1168">
            <v>39936</v>
          </cell>
          <cell r="AP1168">
            <v>0</v>
          </cell>
          <cell r="AQ1168">
            <v>0</v>
          </cell>
          <cell r="AR1168" t="str">
            <v>n/a</v>
          </cell>
          <cell r="AS1168" t="str">
            <v>n/a</v>
          </cell>
          <cell r="AT1168" t="str">
            <v>n/a</v>
          </cell>
          <cell r="AU1168" t="str">
            <v>n/a</v>
          </cell>
          <cell r="AV1168" t="str">
            <v>n/a</v>
          </cell>
          <cell r="AW1168">
            <v>0</v>
          </cell>
          <cell r="AX1168">
            <v>0</v>
          </cell>
        </row>
        <row r="1169">
          <cell r="A1169">
            <v>23080935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0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AS1170">
            <v>0</v>
          </cell>
          <cell r="AT1170">
            <v>0</v>
          </cell>
          <cell r="AU1170">
            <v>0</v>
          </cell>
          <cell r="AV1170">
            <v>0</v>
          </cell>
          <cell r="AW1170">
            <v>0</v>
          </cell>
          <cell r="AX1170">
            <v>0</v>
          </cell>
        </row>
        <row r="1171">
          <cell r="A1171" t="str">
            <v>23-3750</v>
          </cell>
          <cell r="B1171" t="str">
            <v>FOOD/CATERING SERVICE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 t="str">
            <v>PHRMDO</v>
          </cell>
          <cell r="W1171" t="str">
            <v>SVP</v>
          </cell>
          <cell r="X1171">
            <v>45153</v>
          </cell>
          <cell r="Y1171">
            <v>45155</v>
          </cell>
          <cell r="Z1171" t="str">
            <v>n/a</v>
          </cell>
          <cell r="AA1171" t="str">
            <v>n/a</v>
          </cell>
          <cell r="AB1171">
            <v>45160</v>
          </cell>
          <cell r="AC1171" t="str">
            <v>n/a</v>
          </cell>
          <cell r="AD1171" t="str">
            <v>n/a</v>
          </cell>
          <cell r="AE1171">
            <v>45160</v>
          </cell>
          <cell r="AF1171">
            <v>45177</v>
          </cell>
          <cell r="AG1171" t="str">
            <v>09.11.2023</v>
          </cell>
          <cell r="AH1171">
            <v>0</v>
          </cell>
          <cell r="AI1171">
            <v>0</v>
          </cell>
          <cell r="AJ1171">
            <v>0</v>
          </cell>
          <cell r="AK1171">
            <v>98725</v>
          </cell>
          <cell r="AL1171">
            <v>98725</v>
          </cell>
          <cell r="AM1171">
            <v>0</v>
          </cell>
          <cell r="AN1171">
            <v>97075</v>
          </cell>
          <cell r="AO1171">
            <v>97075</v>
          </cell>
          <cell r="AP1171">
            <v>0</v>
          </cell>
          <cell r="AQ1171">
            <v>0</v>
          </cell>
          <cell r="AR1171" t="str">
            <v>n/a</v>
          </cell>
          <cell r="AS1171" t="str">
            <v>n/a</v>
          </cell>
          <cell r="AT1171" t="str">
            <v>n/a</v>
          </cell>
          <cell r="AU1171" t="str">
            <v>n/a</v>
          </cell>
          <cell r="AV1171" t="str">
            <v>n/a</v>
          </cell>
          <cell r="AW1171">
            <v>0</v>
          </cell>
          <cell r="AX1171">
            <v>0</v>
          </cell>
        </row>
        <row r="1172">
          <cell r="A1172">
            <v>23080936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0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  <cell r="AV1172">
            <v>0</v>
          </cell>
          <cell r="AW1172">
            <v>0</v>
          </cell>
          <cell r="AX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</row>
        <row r="1174">
          <cell r="A1174" t="str">
            <v>23-3305</v>
          </cell>
          <cell r="B1174" t="str">
            <v>SPAREPARTS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 t="str">
            <v>PGSO</v>
          </cell>
          <cell r="W1174" t="str">
            <v>SA</v>
          </cell>
          <cell r="X1174">
            <v>45104</v>
          </cell>
          <cell r="Y1174">
            <v>45111</v>
          </cell>
          <cell r="Z1174" t="str">
            <v>n/a</v>
          </cell>
          <cell r="AA1174" t="str">
            <v>n/a</v>
          </cell>
          <cell r="AB1174">
            <v>45160</v>
          </cell>
          <cell r="AC1174" t="str">
            <v>n/a</v>
          </cell>
          <cell r="AD1174" t="str">
            <v>n/a</v>
          </cell>
          <cell r="AE1174">
            <v>45160</v>
          </cell>
          <cell r="AF1174">
            <v>45182</v>
          </cell>
          <cell r="AG1174" t="str">
            <v>09.14.2023</v>
          </cell>
          <cell r="AH1174">
            <v>0</v>
          </cell>
          <cell r="AI1174">
            <v>0</v>
          </cell>
          <cell r="AJ1174">
            <v>0</v>
          </cell>
          <cell r="AK1174">
            <v>11700</v>
          </cell>
          <cell r="AL1174">
            <v>11700</v>
          </cell>
          <cell r="AM1174">
            <v>0</v>
          </cell>
          <cell r="AN1174">
            <v>11700</v>
          </cell>
          <cell r="AO1174">
            <v>11700</v>
          </cell>
          <cell r="AP1174">
            <v>0</v>
          </cell>
          <cell r="AQ1174">
            <v>0</v>
          </cell>
          <cell r="AR1174" t="str">
            <v>n/a</v>
          </cell>
          <cell r="AS1174" t="str">
            <v>n/a</v>
          </cell>
          <cell r="AT1174" t="str">
            <v>n/a</v>
          </cell>
          <cell r="AU1174" t="str">
            <v>n/a</v>
          </cell>
          <cell r="AV1174" t="str">
            <v>n/a</v>
          </cell>
          <cell r="AW1174">
            <v>0</v>
          </cell>
          <cell r="AX1174">
            <v>0</v>
          </cell>
        </row>
        <row r="1175">
          <cell r="A1175">
            <v>23080899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0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T1176">
            <v>0</v>
          </cell>
          <cell r="AU1176">
            <v>0</v>
          </cell>
          <cell r="AV1176">
            <v>0</v>
          </cell>
          <cell r="AW1176">
            <v>0</v>
          </cell>
          <cell r="AX1176">
            <v>0</v>
          </cell>
        </row>
        <row r="1177">
          <cell r="A1177" t="str">
            <v>23-C0593</v>
          </cell>
          <cell r="B1177" t="str">
            <v>SPAREPARTS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 t="str">
            <v>PGSO</v>
          </cell>
          <cell r="W1177" t="str">
            <v>SA</v>
          </cell>
          <cell r="X1177">
            <v>45097</v>
          </cell>
          <cell r="Y1177">
            <v>45129</v>
          </cell>
          <cell r="Z1177" t="str">
            <v>n/a</v>
          </cell>
          <cell r="AA1177" t="str">
            <v>n/a</v>
          </cell>
          <cell r="AB1177">
            <v>45160</v>
          </cell>
          <cell r="AC1177" t="str">
            <v>n/a</v>
          </cell>
          <cell r="AD1177" t="str">
            <v>n/a</v>
          </cell>
          <cell r="AE1177">
            <v>45160</v>
          </cell>
          <cell r="AF1177">
            <v>45148</v>
          </cell>
          <cell r="AG1177" t="str">
            <v>08.11.2023</v>
          </cell>
          <cell r="AH1177">
            <v>0</v>
          </cell>
          <cell r="AI1177">
            <v>0</v>
          </cell>
          <cell r="AJ1177">
            <v>0</v>
          </cell>
          <cell r="AK1177">
            <v>5730</v>
          </cell>
          <cell r="AL1177">
            <v>5730</v>
          </cell>
          <cell r="AM1177">
            <v>0</v>
          </cell>
          <cell r="AN1177">
            <v>5730</v>
          </cell>
          <cell r="AO1177">
            <v>5730</v>
          </cell>
          <cell r="AP1177">
            <v>0</v>
          </cell>
          <cell r="AQ1177">
            <v>0</v>
          </cell>
          <cell r="AR1177" t="str">
            <v>n/a</v>
          </cell>
          <cell r="AS1177" t="str">
            <v>n/a</v>
          </cell>
          <cell r="AT1177" t="str">
            <v>n/a</v>
          </cell>
          <cell r="AU1177" t="str">
            <v>n/a</v>
          </cell>
          <cell r="AV1177" t="str">
            <v>n/a</v>
          </cell>
          <cell r="AW1177">
            <v>0</v>
          </cell>
          <cell r="AX1177">
            <v>0</v>
          </cell>
        </row>
        <row r="1178">
          <cell r="A1178">
            <v>23080923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  <cell r="AV1178">
            <v>0</v>
          </cell>
          <cell r="AW1178">
            <v>0</v>
          </cell>
          <cell r="AX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  <cell r="AO1179">
            <v>0</v>
          </cell>
          <cell r="AP1179">
            <v>0</v>
          </cell>
          <cell r="AQ1179">
            <v>0</v>
          </cell>
          <cell r="AR1179">
            <v>0</v>
          </cell>
          <cell r="AS1179">
            <v>0</v>
          </cell>
          <cell r="AT1179">
            <v>0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</row>
        <row r="1180">
          <cell r="A1180" t="str">
            <v>23-3805</v>
          </cell>
          <cell r="B1180" t="str">
            <v>OFFICE SUPPLIES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 t="str">
            <v>PGO-SEF</v>
          </cell>
          <cell r="W1180" t="str">
            <v>SB</v>
          </cell>
          <cell r="X1180" t="str">
            <v>n/a</v>
          </cell>
          <cell r="Y1180">
            <v>45141</v>
          </cell>
          <cell r="Z1180" t="str">
            <v>n/a</v>
          </cell>
          <cell r="AA1180" t="str">
            <v>n/a</v>
          </cell>
          <cell r="AB1180">
            <v>45160</v>
          </cell>
          <cell r="AC1180" t="str">
            <v>n/a</v>
          </cell>
          <cell r="AD1180" t="str">
            <v>n/a</v>
          </cell>
          <cell r="AE1180">
            <v>45160</v>
          </cell>
          <cell r="AF1180">
            <v>0</v>
          </cell>
          <cell r="AG1180">
            <v>0</v>
          </cell>
          <cell r="AH1180">
            <v>0</v>
          </cell>
          <cell r="AI1180">
            <v>0</v>
          </cell>
          <cell r="AJ1180">
            <v>0</v>
          </cell>
          <cell r="AK1180">
            <v>33890</v>
          </cell>
          <cell r="AL1180">
            <v>33890</v>
          </cell>
          <cell r="AM1180">
            <v>0</v>
          </cell>
          <cell r="AN1180">
            <v>32576</v>
          </cell>
          <cell r="AO1180">
            <v>32576</v>
          </cell>
          <cell r="AP1180">
            <v>0</v>
          </cell>
          <cell r="AQ1180">
            <v>0</v>
          </cell>
          <cell r="AR1180" t="str">
            <v>n/a</v>
          </cell>
          <cell r="AS1180" t="str">
            <v>n/a</v>
          </cell>
          <cell r="AT1180" t="str">
            <v>n/a</v>
          </cell>
          <cell r="AU1180" t="str">
            <v>n/a</v>
          </cell>
          <cell r="AV1180" t="str">
            <v>n/a</v>
          </cell>
          <cell r="AW1180">
            <v>0</v>
          </cell>
          <cell r="AX1180">
            <v>0</v>
          </cell>
        </row>
        <row r="1181">
          <cell r="A1181">
            <v>23080926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  <cell r="AT1181">
            <v>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  <cell r="AV1182">
            <v>0</v>
          </cell>
          <cell r="AW1182">
            <v>0</v>
          </cell>
          <cell r="AX1182">
            <v>0</v>
          </cell>
        </row>
        <row r="1183">
          <cell r="A1183" t="str">
            <v>23-3465</v>
          </cell>
          <cell r="B1183" t="str">
            <v>JOB ORDER: LABOR, MATERIALS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 t="str">
            <v>PDRRMO</v>
          </cell>
          <cell r="W1183" t="str">
            <v>SVP</v>
          </cell>
          <cell r="X1183" t="str">
            <v>n/a</v>
          </cell>
          <cell r="Y1183">
            <v>45124</v>
          </cell>
          <cell r="Z1183" t="str">
            <v>n/a</v>
          </cell>
          <cell r="AA1183" t="str">
            <v>n/a</v>
          </cell>
          <cell r="AB1183">
            <v>45160</v>
          </cell>
          <cell r="AC1183" t="str">
            <v>n/a</v>
          </cell>
          <cell r="AD1183" t="str">
            <v>n/a</v>
          </cell>
          <cell r="AE1183">
            <v>45160</v>
          </cell>
          <cell r="AF1183">
            <v>45175</v>
          </cell>
          <cell r="AG1183" t="str">
            <v>09.09.2023</v>
          </cell>
          <cell r="AH1183">
            <v>0</v>
          </cell>
          <cell r="AI1183">
            <v>0</v>
          </cell>
          <cell r="AJ1183">
            <v>0</v>
          </cell>
          <cell r="AK1183">
            <v>49500</v>
          </cell>
          <cell r="AL1183">
            <v>49500</v>
          </cell>
          <cell r="AM1183">
            <v>0</v>
          </cell>
          <cell r="AN1183">
            <v>49457</v>
          </cell>
          <cell r="AO1183">
            <v>49457</v>
          </cell>
          <cell r="AP1183">
            <v>0</v>
          </cell>
          <cell r="AQ1183">
            <v>0</v>
          </cell>
          <cell r="AR1183" t="str">
            <v>n/a</v>
          </cell>
          <cell r="AS1183" t="str">
            <v>n/a</v>
          </cell>
          <cell r="AT1183" t="str">
            <v>n/a</v>
          </cell>
          <cell r="AU1183" t="str">
            <v>n/a</v>
          </cell>
          <cell r="AV1183" t="str">
            <v>n/a</v>
          </cell>
          <cell r="AW1183">
            <v>0</v>
          </cell>
          <cell r="AX1183">
            <v>0</v>
          </cell>
        </row>
        <row r="1184">
          <cell r="A1184">
            <v>23080927</v>
          </cell>
          <cell r="B1184" t="str">
            <v>AND EQUIPMENT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>
            <v>0</v>
          </cell>
          <cell r="AW1184">
            <v>0</v>
          </cell>
          <cell r="AX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T1185">
            <v>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</row>
        <row r="1186">
          <cell r="A1186" t="str">
            <v>23-3860</v>
          </cell>
          <cell r="B1186" t="str">
            <v>OTHER SUPPLIES/MATERIALS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 t="str">
            <v>PGO</v>
          </cell>
          <cell r="W1186" t="str">
            <v>SVP</v>
          </cell>
          <cell r="X1186" t="str">
            <v>n/a</v>
          </cell>
          <cell r="Y1186">
            <v>45138</v>
          </cell>
          <cell r="Z1186" t="str">
            <v>n/a</v>
          </cell>
          <cell r="AA1186" t="str">
            <v>n/a</v>
          </cell>
          <cell r="AB1186">
            <v>45160</v>
          </cell>
          <cell r="AC1186" t="str">
            <v>n/a</v>
          </cell>
          <cell r="AD1186" t="str">
            <v>n/a</v>
          </cell>
          <cell r="AE1186">
            <v>45160</v>
          </cell>
          <cell r="AF1186">
            <v>45182</v>
          </cell>
          <cell r="AG1186" t="str">
            <v>09.14.2023</v>
          </cell>
          <cell r="AH1186">
            <v>0</v>
          </cell>
          <cell r="AI1186">
            <v>0</v>
          </cell>
          <cell r="AJ1186">
            <v>0</v>
          </cell>
          <cell r="AK1186">
            <v>5610</v>
          </cell>
          <cell r="AL1186">
            <v>5610</v>
          </cell>
          <cell r="AM1186">
            <v>0</v>
          </cell>
          <cell r="AN1186">
            <v>5604</v>
          </cell>
          <cell r="AO1186">
            <v>5604</v>
          </cell>
          <cell r="AP1186">
            <v>0</v>
          </cell>
          <cell r="AQ1186">
            <v>0</v>
          </cell>
          <cell r="AR1186" t="str">
            <v>n/a</v>
          </cell>
          <cell r="AS1186" t="str">
            <v>n/a</v>
          </cell>
          <cell r="AT1186" t="str">
            <v>n/a</v>
          </cell>
          <cell r="AU1186" t="str">
            <v>n/a</v>
          </cell>
          <cell r="AV1186" t="str">
            <v>n/a</v>
          </cell>
          <cell r="AW1186">
            <v>0</v>
          </cell>
          <cell r="AX1186">
            <v>0</v>
          </cell>
        </row>
        <row r="1187">
          <cell r="A1187">
            <v>23080928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T1187">
            <v>0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0</v>
          </cell>
          <cell r="AQ1188">
            <v>0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  <cell r="AV1188">
            <v>0</v>
          </cell>
          <cell r="AW1188">
            <v>0</v>
          </cell>
          <cell r="AX1188">
            <v>0</v>
          </cell>
        </row>
        <row r="1189">
          <cell r="A1189" t="str">
            <v>23-3918</v>
          </cell>
          <cell r="B1189" t="str">
            <v>PRINTING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 t="str">
            <v>PEO</v>
          </cell>
          <cell r="W1189" t="str">
            <v>SVP</v>
          </cell>
          <cell r="X1189" t="str">
            <v>n/a</v>
          </cell>
          <cell r="Y1189">
            <v>45141</v>
          </cell>
          <cell r="Z1189" t="str">
            <v>n/a</v>
          </cell>
          <cell r="AA1189" t="str">
            <v>n/a</v>
          </cell>
          <cell r="AB1189">
            <v>45160</v>
          </cell>
          <cell r="AC1189" t="str">
            <v>n/a</v>
          </cell>
          <cell r="AD1189" t="str">
            <v>n/a</v>
          </cell>
          <cell r="AE1189">
            <v>45160</v>
          </cell>
          <cell r="AF1189">
            <v>45177</v>
          </cell>
          <cell r="AG1189" t="str">
            <v>09.11.2023</v>
          </cell>
          <cell r="AH1189">
            <v>0</v>
          </cell>
          <cell r="AI1189">
            <v>0</v>
          </cell>
          <cell r="AJ1189">
            <v>0</v>
          </cell>
          <cell r="AK1189">
            <v>1792</v>
          </cell>
          <cell r="AL1189">
            <v>1792</v>
          </cell>
          <cell r="AM1189">
            <v>0</v>
          </cell>
          <cell r="AN1189">
            <v>1664</v>
          </cell>
          <cell r="AO1189">
            <v>1664</v>
          </cell>
          <cell r="AP1189">
            <v>0</v>
          </cell>
          <cell r="AQ1189">
            <v>0</v>
          </cell>
          <cell r="AR1189" t="str">
            <v>n/a</v>
          </cell>
          <cell r="AS1189" t="str">
            <v>n/a</v>
          </cell>
          <cell r="AT1189" t="str">
            <v>n/a</v>
          </cell>
          <cell r="AU1189" t="str">
            <v>n/a</v>
          </cell>
          <cell r="AV1189" t="str">
            <v>n/a</v>
          </cell>
          <cell r="AW1189">
            <v>0</v>
          </cell>
          <cell r="AX1189">
            <v>0</v>
          </cell>
        </row>
        <row r="1190">
          <cell r="A1190">
            <v>23080929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T1190">
            <v>0</v>
          </cell>
          <cell r="AU1190">
            <v>0</v>
          </cell>
          <cell r="AV1190">
            <v>0</v>
          </cell>
          <cell r="AW1190">
            <v>0</v>
          </cell>
          <cell r="AX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</row>
        <row r="1192">
          <cell r="A1192" t="str">
            <v>23-4018</v>
          </cell>
          <cell r="B1192" t="str">
            <v>PRINTING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 t="str">
            <v>PGO-SEF</v>
          </cell>
          <cell r="W1192" t="str">
            <v>SVP</v>
          </cell>
          <cell r="X1192" t="str">
            <v>n/a</v>
          </cell>
          <cell r="Y1192">
            <v>45141</v>
          </cell>
          <cell r="Z1192" t="str">
            <v>n/a</v>
          </cell>
          <cell r="AA1192" t="str">
            <v>n/a</v>
          </cell>
          <cell r="AB1192">
            <v>45160</v>
          </cell>
          <cell r="AC1192" t="str">
            <v>n/a</v>
          </cell>
          <cell r="AD1192" t="str">
            <v>n/a</v>
          </cell>
          <cell r="AE1192">
            <v>45160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1792</v>
          </cell>
          <cell r="AL1192">
            <v>1792</v>
          </cell>
          <cell r="AM1192">
            <v>0</v>
          </cell>
          <cell r="AN1192">
            <v>1664</v>
          </cell>
          <cell r="AO1192">
            <v>1664</v>
          </cell>
          <cell r="AP1192">
            <v>0</v>
          </cell>
          <cell r="AQ1192">
            <v>0</v>
          </cell>
          <cell r="AR1192" t="str">
            <v>n/a</v>
          </cell>
          <cell r="AS1192" t="str">
            <v>n/a</v>
          </cell>
          <cell r="AT1192" t="str">
            <v>n/a</v>
          </cell>
          <cell r="AU1192" t="str">
            <v>n/a</v>
          </cell>
          <cell r="AV1192" t="str">
            <v>n/a</v>
          </cell>
          <cell r="AW1192">
            <v>0</v>
          </cell>
          <cell r="AX1192">
            <v>0</v>
          </cell>
        </row>
        <row r="1193">
          <cell r="A1193">
            <v>23080930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  <cell r="AV1194">
            <v>0</v>
          </cell>
          <cell r="AW1194">
            <v>0</v>
          </cell>
          <cell r="AX1194">
            <v>0</v>
          </cell>
        </row>
        <row r="1195">
          <cell r="A1195" t="str">
            <v>23-3658</v>
          </cell>
          <cell r="B1195" t="str">
            <v>JANITORIAL SUPPLIES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 t="str">
            <v>PGO</v>
          </cell>
          <cell r="W1195" t="str">
            <v>SVP</v>
          </cell>
          <cell r="X1195" t="str">
            <v>n/a</v>
          </cell>
          <cell r="Y1195">
            <v>45141</v>
          </cell>
          <cell r="Z1195" t="str">
            <v>n/a</v>
          </cell>
          <cell r="AA1195" t="str">
            <v>n/a</v>
          </cell>
          <cell r="AB1195">
            <v>45160</v>
          </cell>
          <cell r="AC1195" t="str">
            <v>n/a</v>
          </cell>
          <cell r="AD1195" t="str">
            <v>n/a</v>
          </cell>
          <cell r="AE1195">
            <v>45160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4800</v>
          </cell>
          <cell r="AL1195">
            <v>4800</v>
          </cell>
          <cell r="AM1195">
            <v>0</v>
          </cell>
          <cell r="AN1195">
            <v>4750</v>
          </cell>
          <cell r="AO1195">
            <v>4750</v>
          </cell>
          <cell r="AP1195">
            <v>0</v>
          </cell>
          <cell r="AQ1195">
            <v>0</v>
          </cell>
          <cell r="AR1195" t="str">
            <v>n/a</v>
          </cell>
          <cell r="AS1195" t="str">
            <v>n/a</v>
          </cell>
          <cell r="AT1195" t="str">
            <v>n/a</v>
          </cell>
          <cell r="AU1195" t="str">
            <v>n/a</v>
          </cell>
          <cell r="AV1195" t="str">
            <v>n/a</v>
          </cell>
          <cell r="AW1195">
            <v>0</v>
          </cell>
          <cell r="AX1195">
            <v>0</v>
          </cell>
        </row>
        <row r="1196">
          <cell r="A1196">
            <v>23080931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>
            <v>0</v>
          </cell>
          <cell r="AW1196">
            <v>0</v>
          </cell>
          <cell r="AX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</row>
        <row r="1198">
          <cell r="A1198" t="str">
            <v>23-3158</v>
          </cell>
          <cell r="B1198" t="str">
            <v>OTHER SUPPLIES/MATERIALS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 t="str">
            <v>PHO</v>
          </cell>
          <cell r="W1198" t="str">
            <v>SVP</v>
          </cell>
          <cell r="X1198" t="str">
            <v>n/a</v>
          </cell>
          <cell r="Y1198">
            <v>45138</v>
          </cell>
          <cell r="Z1198" t="str">
            <v>n/a</v>
          </cell>
          <cell r="AA1198" t="str">
            <v>n/a</v>
          </cell>
          <cell r="AB1198">
            <v>45160</v>
          </cell>
          <cell r="AC1198" t="str">
            <v>n/a</v>
          </cell>
          <cell r="AD1198" t="str">
            <v>n/a</v>
          </cell>
          <cell r="AE1198">
            <v>45160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2400</v>
          </cell>
          <cell r="AL1198">
            <v>2400</v>
          </cell>
          <cell r="AM1198">
            <v>0</v>
          </cell>
          <cell r="AN1198">
            <v>21600</v>
          </cell>
          <cell r="AO1198">
            <v>21600</v>
          </cell>
          <cell r="AP1198">
            <v>0</v>
          </cell>
          <cell r="AQ1198">
            <v>0</v>
          </cell>
          <cell r="AR1198" t="str">
            <v>n/a</v>
          </cell>
          <cell r="AS1198" t="str">
            <v>n/a</v>
          </cell>
          <cell r="AT1198" t="str">
            <v>n/a</v>
          </cell>
          <cell r="AU1198" t="str">
            <v>n/a</v>
          </cell>
          <cell r="AV1198" t="str">
            <v>n/a</v>
          </cell>
          <cell r="AW1198">
            <v>0</v>
          </cell>
          <cell r="AX1198">
            <v>0</v>
          </cell>
        </row>
        <row r="1199">
          <cell r="A1199">
            <v>23080932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  <cell r="AV1200">
            <v>0</v>
          </cell>
          <cell r="AW1200">
            <v>0</v>
          </cell>
          <cell r="AX1200">
            <v>0</v>
          </cell>
        </row>
        <row r="1201">
          <cell r="A1201" t="str">
            <v>23-4120</v>
          </cell>
          <cell r="B1201" t="str">
            <v>OTHER SUPPLIES/MATERIALS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 t="str">
            <v>PHRMDO</v>
          </cell>
          <cell r="W1201" t="str">
            <v>SVP</v>
          </cell>
          <cell r="X1201" t="str">
            <v>n/a</v>
          </cell>
          <cell r="Y1201">
            <v>45152</v>
          </cell>
          <cell r="Z1201" t="str">
            <v>n/a</v>
          </cell>
          <cell r="AA1201" t="str">
            <v>n/a</v>
          </cell>
          <cell r="AB1201">
            <v>45160</v>
          </cell>
          <cell r="AC1201" t="str">
            <v>n/a</v>
          </cell>
          <cell r="AD1201" t="str">
            <v>n/a</v>
          </cell>
          <cell r="AE1201">
            <v>45160</v>
          </cell>
          <cell r="AF1201">
            <v>45177</v>
          </cell>
          <cell r="AG1201" t="str">
            <v>09.11.2023</v>
          </cell>
          <cell r="AH1201">
            <v>0</v>
          </cell>
          <cell r="AI1201">
            <v>0</v>
          </cell>
          <cell r="AJ1201">
            <v>0</v>
          </cell>
          <cell r="AK1201">
            <v>30300</v>
          </cell>
          <cell r="AL1201">
            <v>30300</v>
          </cell>
          <cell r="AM1201">
            <v>0</v>
          </cell>
          <cell r="AN1201">
            <v>30300</v>
          </cell>
          <cell r="AO1201">
            <v>30300</v>
          </cell>
          <cell r="AP1201">
            <v>0</v>
          </cell>
          <cell r="AQ1201">
            <v>0</v>
          </cell>
          <cell r="AR1201" t="str">
            <v>n/a</v>
          </cell>
          <cell r="AS1201" t="str">
            <v>n/a</v>
          </cell>
          <cell r="AT1201" t="str">
            <v>n/a</v>
          </cell>
          <cell r="AU1201" t="str">
            <v>n/a</v>
          </cell>
          <cell r="AV1201" t="str">
            <v>n/a</v>
          </cell>
          <cell r="AW1201">
            <v>0</v>
          </cell>
          <cell r="AX1201">
            <v>0</v>
          </cell>
        </row>
        <row r="1202">
          <cell r="A1202">
            <v>23080933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  <cell r="AV1202">
            <v>0</v>
          </cell>
          <cell r="AW1202">
            <v>0</v>
          </cell>
          <cell r="AX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</row>
        <row r="1204">
          <cell r="A1204" t="str">
            <v>23-3865</v>
          </cell>
          <cell r="B1204" t="str">
            <v>OTHER SUPPLIES/MATERIALS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 t="str">
            <v>PGO</v>
          </cell>
          <cell r="W1204" t="str">
            <v>SVP</v>
          </cell>
          <cell r="X1204" t="str">
            <v>n/a</v>
          </cell>
          <cell r="Y1204">
            <v>45138</v>
          </cell>
          <cell r="Z1204" t="str">
            <v>n/a</v>
          </cell>
          <cell r="AA1204" t="str">
            <v>n/a</v>
          </cell>
          <cell r="AB1204">
            <v>45160</v>
          </cell>
          <cell r="AC1204" t="str">
            <v>n/a</v>
          </cell>
          <cell r="AD1204" t="str">
            <v>n/a</v>
          </cell>
          <cell r="AE1204">
            <v>45160</v>
          </cell>
          <cell r="AF1204">
            <v>45182</v>
          </cell>
          <cell r="AG1204" t="str">
            <v>09.14.2023</v>
          </cell>
          <cell r="AH1204">
            <v>0</v>
          </cell>
          <cell r="AI1204">
            <v>0</v>
          </cell>
          <cell r="AJ1204">
            <v>0</v>
          </cell>
          <cell r="AK1204">
            <v>10500</v>
          </cell>
          <cell r="AL1204">
            <v>10500</v>
          </cell>
          <cell r="AM1204">
            <v>0</v>
          </cell>
          <cell r="AN1204">
            <v>8400</v>
          </cell>
          <cell r="AO1204">
            <v>8400</v>
          </cell>
          <cell r="AP1204">
            <v>0</v>
          </cell>
          <cell r="AQ1204">
            <v>0</v>
          </cell>
          <cell r="AR1204" t="str">
            <v>n/a</v>
          </cell>
          <cell r="AS1204" t="str">
            <v>n/a</v>
          </cell>
          <cell r="AT1204" t="str">
            <v>n/a</v>
          </cell>
          <cell r="AU1204" t="str">
            <v>n/a</v>
          </cell>
          <cell r="AV1204" t="str">
            <v>n/a</v>
          </cell>
          <cell r="AW1204">
            <v>0</v>
          </cell>
          <cell r="AX1204">
            <v>0</v>
          </cell>
        </row>
        <row r="1205">
          <cell r="A1205">
            <v>23080934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T1205">
            <v>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  <cell r="AV1206">
            <v>0</v>
          </cell>
          <cell r="AW1206">
            <v>0</v>
          </cell>
          <cell r="AX1206">
            <v>0</v>
          </cell>
        </row>
        <row r="1207">
          <cell r="A1207" t="str">
            <v>23-C0555</v>
          </cell>
          <cell r="B1207" t="str">
            <v>FOOD/CATERING SERVICES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 t="str">
            <v>NP 53.1</v>
          </cell>
          <cell r="W1207" t="str">
            <v>SVP</v>
          </cell>
          <cell r="X1207" t="str">
            <v>n/a</v>
          </cell>
          <cell r="Y1207">
            <v>45152</v>
          </cell>
          <cell r="Z1207" t="str">
            <v>n/a</v>
          </cell>
          <cell r="AA1207" t="str">
            <v>n/a</v>
          </cell>
          <cell r="AB1207">
            <v>45160</v>
          </cell>
          <cell r="AC1207" t="str">
            <v>n/a</v>
          </cell>
          <cell r="AD1207" t="str">
            <v>n/a</v>
          </cell>
          <cell r="AE1207">
            <v>45170</v>
          </cell>
          <cell r="AF1207">
            <v>45181</v>
          </cell>
          <cell r="AG1207" t="str">
            <v>09.14.2023</v>
          </cell>
          <cell r="AH1207">
            <v>0</v>
          </cell>
          <cell r="AI1207">
            <v>0</v>
          </cell>
          <cell r="AJ1207">
            <v>0</v>
          </cell>
          <cell r="AK1207">
            <v>508500</v>
          </cell>
          <cell r="AL1207">
            <v>508500</v>
          </cell>
          <cell r="AM1207">
            <v>0</v>
          </cell>
          <cell r="AN1207">
            <v>505000</v>
          </cell>
          <cell r="AO1207">
            <v>505000</v>
          </cell>
          <cell r="AP1207">
            <v>0</v>
          </cell>
          <cell r="AQ1207">
            <v>0</v>
          </cell>
          <cell r="AR1207" t="str">
            <v>n/a</v>
          </cell>
          <cell r="AS1207" t="str">
            <v>n/a</v>
          </cell>
          <cell r="AT1207" t="str">
            <v>n/a</v>
          </cell>
          <cell r="AU1207" t="str">
            <v>n/a</v>
          </cell>
          <cell r="AV1207" t="str">
            <v>n/a</v>
          </cell>
          <cell r="AW1207">
            <v>0</v>
          </cell>
          <cell r="AX1207">
            <v>0</v>
          </cell>
        </row>
        <row r="1208">
          <cell r="A1208">
            <v>23080935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</row>
        <row r="1210">
          <cell r="A1210" t="str">
            <v>23-C0712</v>
          </cell>
          <cell r="B1210" t="str">
            <v>DUPLICATING PRODUCTS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 t="str">
            <v>SPO</v>
          </cell>
          <cell r="W1210" t="str">
            <v>DC</v>
          </cell>
          <cell r="X1210" t="str">
            <v>n/a</v>
          </cell>
          <cell r="Y1210">
            <v>45138</v>
          </cell>
          <cell r="Z1210" t="str">
            <v>n/a</v>
          </cell>
          <cell r="AA1210" t="str">
            <v>n/a</v>
          </cell>
          <cell r="AB1210">
            <v>45160</v>
          </cell>
          <cell r="AC1210" t="str">
            <v>n/a</v>
          </cell>
          <cell r="AD1210" t="str">
            <v>n/a</v>
          </cell>
          <cell r="AE1210">
            <v>45160</v>
          </cell>
          <cell r="AF1210">
            <v>45177</v>
          </cell>
          <cell r="AG1210" t="str">
            <v>09.13.2023</v>
          </cell>
          <cell r="AH1210">
            <v>0</v>
          </cell>
          <cell r="AI1210">
            <v>0</v>
          </cell>
          <cell r="AJ1210">
            <v>0</v>
          </cell>
          <cell r="AK1210">
            <v>70702</v>
          </cell>
          <cell r="AL1210">
            <v>70702</v>
          </cell>
          <cell r="AM1210">
            <v>0</v>
          </cell>
          <cell r="AN1210">
            <v>67622</v>
          </cell>
          <cell r="AO1210">
            <v>67622</v>
          </cell>
          <cell r="AP1210">
            <v>0</v>
          </cell>
          <cell r="AQ1210">
            <v>0</v>
          </cell>
          <cell r="AR1210" t="str">
            <v>n/a</v>
          </cell>
          <cell r="AS1210" t="str">
            <v>n/a</v>
          </cell>
          <cell r="AT1210" t="str">
            <v>n/a</v>
          </cell>
          <cell r="AU1210" t="str">
            <v>n/a</v>
          </cell>
          <cell r="AV1210" t="str">
            <v>n/a</v>
          </cell>
          <cell r="AW1210">
            <v>0</v>
          </cell>
          <cell r="AX1210">
            <v>0</v>
          </cell>
        </row>
        <row r="1211">
          <cell r="A1211">
            <v>23080936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  <cell r="AV1211">
            <v>0</v>
          </cell>
          <cell r="AW1211">
            <v>0</v>
          </cell>
          <cell r="AX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</row>
        <row r="1213">
          <cell r="A1213" t="str">
            <v>23-3619</v>
          </cell>
          <cell r="B1213" t="str">
            <v>FOOD/CATERING SERVICES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 t="str">
            <v>PAO-ADMIN</v>
          </cell>
          <cell r="W1213" t="str">
            <v>SVP</v>
          </cell>
          <cell r="X1213" t="str">
            <v>n/a</v>
          </cell>
          <cell r="Y1213">
            <v>45141</v>
          </cell>
          <cell r="Z1213" t="str">
            <v>n/a</v>
          </cell>
          <cell r="AA1213" t="str">
            <v>n/a</v>
          </cell>
          <cell r="AB1213">
            <v>45168</v>
          </cell>
          <cell r="AC1213" t="str">
            <v>n/a</v>
          </cell>
          <cell r="AD1213" t="str">
            <v>n/a</v>
          </cell>
          <cell r="AE1213">
            <v>45177</v>
          </cell>
          <cell r="AF1213">
            <v>45188</v>
          </cell>
          <cell r="AG1213" t="str">
            <v>09.20.2023</v>
          </cell>
          <cell r="AH1213">
            <v>0</v>
          </cell>
          <cell r="AI1213">
            <v>0</v>
          </cell>
          <cell r="AJ1213">
            <v>0</v>
          </cell>
          <cell r="AK1213">
            <v>249900</v>
          </cell>
          <cell r="AL1213">
            <v>249900</v>
          </cell>
          <cell r="AM1213">
            <v>0</v>
          </cell>
          <cell r="AN1213">
            <v>249900</v>
          </cell>
          <cell r="AO1213">
            <v>249900</v>
          </cell>
          <cell r="AP1213">
            <v>0</v>
          </cell>
          <cell r="AQ1213">
            <v>0</v>
          </cell>
          <cell r="AR1213" t="str">
            <v>n/a</v>
          </cell>
          <cell r="AS1213" t="str">
            <v>n/a</v>
          </cell>
          <cell r="AT1213" t="str">
            <v>n/a</v>
          </cell>
          <cell r="AU1213" t="str">
            <v>n/a</v>
          </cell>
          <cell r="AV1213" t="str">
            <v>n/a</v>
          </cell>
          <cell r="AW1213">
            <v>0</v>
          </cell>
          <cell r="AX1213">
            <v>0</v>
          </cell>
        </row>
        <row r="1214">
          <cell r="A1214">
            <v>23080960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</row>
        <row r="1216">
          <cell r="A1216" t="str">
            <v>23-0206</v>
          </cell>
          <cell r="B1216" t="str">
            <v>OFFICE EQUIPMENT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 t="str">
            <v>SPO</v>
          </cell>
          <cell r="W1216" t="str">
            <v>SVP</v>
          </cell>
          <cell r="X1216" t="str">
            <v>n/a</v>
          </cell>
          <cell r="Y1216">
            <v>45124</v>
          </cell>
          <cell r="Z1216" t="str">
            <v>n/a</v>
          </cell>
          <cell r="AA1216" t="str">
            <v>n/a</v>
          </cell>
          <cell r="AB1216">
            <v>45168</v>
          </cell>
          <cell r="AC1216" t="str">
            <v>n/a</v>
          </cell>
          <cell r="AD1216" t="str">
            <v>n/a</v>
          </cell>
          <cell r="AE1216">
            <v>45168</v>
          </cell>
          <cell r="AF1216">
            <v>45188</v>
          </cell>
          <cell r="AG1216" t="str">
            <v>09.20.2023</v>
          </cell>
          <cell r="AH1216">
            <v>0</v>
          </cell>
          <cell r="AI1216">
            <v>0</v>
          </cell>
          <cell r="AJ1216">
            <v>0</v>
          </cell>
          <cell r="AK1216">
            <v>12000</v>
          </cell>
          <cell r="AL1216">
            <v>12000</v>
          </cell>
          <cell r="AM1216">
            <v>0</v>
          </cell>
          <cell r="AN1216">
            <v>11998</v>
          </cell>
          <cell r="AO1216">
            <v>11998</v>
          </cell>
          <cell r="AP1216">
            <v>0</v>
          </cell>
          <cell r="AQ1216">
            <v>0</v>
          </cell>
          <cell r="AR1216" t="str">
            <v>n/a</v>
          </cell>
          <cell r="AS1216" t="str">
            <v>n/a</v>
          </cell>
          <cell r="AT1216" t="str">
            <v>n/a</v>
          </cell>
          <cell r="AU1216" t="str">
            <v>n/a</v>
          </cell>
          <cell r="AV1216" t="str">
            <v>n/a</v>
          </cell>
          <cell r="AW1216">
            <v>0</v>
          </cell>
          <cell r="AX1216">
            <v>0</v>
          </cell>
        </row>
        <row r="1217">
          <cell r="A1217">
            <v>23080961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  <cell r="AO1217">
            <v>0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  <cell r="AT1217">
            <v>0</v>
          </cell>
          <cell r="AU1217">
            <v>0</v>
          </cell>
          <cell r="AV1217">
            <v>0</v>
          </cell>
          <cell r="AW1217">
            <v>0</v>
          </cell>
          <cell r="AX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0</v>
          </cell>
          <cell r="AO1218">
            <v>0</v>
          </cell>
          <cell r="AP1218">
            <v>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  <cell r="AV1218">
            <v>0</v>
          </cell>
          <cell r="AW1218">
            <v>0</v>
          </cell>
          <cell r="AX1218">
            <v>0</v>
          </cell>
        </row>
        <row r="1219">
          <cell r="A1219" t="str">
            <v>23-4071</v>
          </cell>
          <cell r="B1219" t="str">
            <v>PRINTING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 t="str">
            <v>PHRMDO</v>
          </cell>
          <cell r="W1219" t="str">
            <v>SVP</v>
          </cell>
          <cell r="X1219" t="str">
            <v>n/a</v>
          </cell>
          <cell r="Y1219">
            <v>45152</v>
          </cell>
          <cell r="Z1219" t="str">
            <v>n/a</v>
          </cell>
          <cell r="AA1219" t="str">
            <v>n/a</v>
          </cell>
          <cell r="AB1219">
            <v>45168</v>
          </cell>
          <cell r="AC1219" t="str">
            <v>n/a</v>
          </cell>
          <cell r="AD1219" t="str">
            <v>n/a</v>
          </cell>
          <cell r="AE1219">
            <v>45177</v>
          </cell>
          <cell r="AF1219">
            <v>45177</v>
          </cell>
          <cell r="AG1219" t="str">
            <v>09.11.2023</v>
          </cell>
          <cell r="AH1219">
            <v>0</v>
          </cell>
          <cell r="AI1219">
            <v>0</v>
          </cell>
          <cell r="AJ1219">
            <v>0</v>
          </cell>
          <cell r="AK1219">
            <v>5600</v>
          </cell>
          <cell r="AL1219">
            <v>5600</v>
          </cell>
          <cell r="AM1219">
            <v>0</v>
          </cell>
          <cell r="AN1219">
            <v>5400</v>
          </cell>
          <cell r="AO1219">
            <v>5400</v>
          </cell>
          <cell r="AP1219">
            <v>0</v>
          </cell>
          <cell r="AQ1219">
            <v>0</v>
          </cell>
          <cell r="AR1219" t="str">
            <v>n/a</v>
          </cell>
          <cell r="AS1219" t="str">
            <v>n/a</v>
          </cell>
          <cell r="AT1219" t="str">
            <v>n/a</v>
          </cell>
          <cell r="AU1219" t="str">
            <v>n/a</v>
          </cell>
          <cell r="AV1219" t="str">
            <v>n/a</v>
          </cell>
          <cell r="AW1219">
            <v>0</v>
          </cell>
          <cell r="AX1219">
            <v>0</v>
          </cell>
        </row>
        <row r="1220">
          <cell r="A1220">
            <v>23080963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  <cell r="AV1220">
            <v>0</v>
          </cell>
          <cell r="AW1220">
            <v>0</v>
          </cell>
          <cell r="AX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  <cell r="AU1221">
            <v>0</v>
          </cell>
          <cell r="AV1221">
            <v>0</v>
          </cell>
          <cell r="AW1221">
            <v>0</v>
          </cell>
          <cell r="AX1221">
            <v>0</v>
          </cell>
        </row>
        <row r="1222">
          <cell r="A1222" t="str">
            <v>23-3691</v>
          </cell>
          <cell r="B1222" t="str">
            <v>PRINTING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 t="str">
            <v>PEO</v>
          </cell>
          <cell r="W1222" t="str">
            <v>SVP</v>
          </cell>
          <cell r="X1222" t="str">
            <v>n/a</v>
          </cell>
          <cell r="Y1222">
            <v>45138</v>
          </cell>
          <cell r="Z1222" t="str">
            <v>n/a</v>
          </cell>
          <cell r="AA1222" t="str">
            <v>n/a</v>
          </cell>
          <cell r="AB1222">
            <v>45168</v>
          </cell>
          <cell r="AC1222" t="str">
            <v>n/a</v>
          </cell>
          <cell r="AD1222" t="str">
            <v>n/a</v>
          </cell>
          <cell r="AE1222">
            <v>45168</v>
          </cell>
          <cell r="AF1222">
            <v>45188</v>
          </cell>
          <cell r="AG1222" t="str">
            <v>09.20.2023</v>
          </cell>
          <cell r="AH1222">
            <v>0</v>
          </cell>
          <cell r="AI1222">
            <v>0</v>
          </cell>
          <cell r="AJ1222">
            <v>0</v>
          </cell>
          <cell r="AK1222">
            <v>1792</v>
          </cell>
          <cell r="AL1222">
            <v>1792</v>
          </cell>
          <cell r="AM1222">
            <v>0</v>
          </cell>
          <cell r="AN1222">
            <v>1728</v>
          </cell>
          <cell r="AO1222">
            <v>1728</v>
          </cell>
          <cell r="AP1222">
            <v>0</v>
          </cell>
          <cell r="AQ1222">
            <v>0</v>
          </cell>
          <cell r="AR1222" t="str">
            <v>n/a</v>
          </cell>
          <cell r="AS1222" t="str">
            <v>n/a</v>
          </cell>
          <cell r="AT1222" t="str">
            <v>n/a</v>
          </cell>
          <cell r="AU1222" t="str">
            <v>n/a</v>
          </cell>
          <cell r="AV1222" t="str">
            <v>n/a</v>
          </cell>
          <cell r="AW1222">
            <v>0</v>
          </cell>
          <cell r="AX1222">
            <v>0</v>
          </cell>
        </row>
        <row r="1223">
          <cell r="A1223">
            <v>23080964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  <cell r="AV1223">
            <v>0</v>
          </cell>
          <cell r="AW1223">
            <v>0</v>
          </cell>
          <cell r="AX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</row>
        <row r="1225">
          <cell r="A1225" t="str">
            <v>23-4011</v>
          </cell>
          <cell r="B1225" t="str">
            <v>PRINTING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 t="str">
            <v>PEO</v>
          </cell>
          <cell r="W1225" t="str">
            <v>SVP</v>
          </cell>
          <cell r="X1225" t="str">
            <v>n/a</v>
          </cell>
          <cell r="Y1225">
            <v>45152</v>
          </cell>
          <cell r="Z1225" t="str">
            <v>n/a</v>
          </cell>
          <cell r="AA1225" t="str">
            <v>n/a</v>
          </cell>
          <cell r="AB1225">
            <v>45168</v>
          </cell>
          <cell r="AC1225" t="str">
            <v>n/a</v>
          </cell>
          <cell r="AD1225" t="str">
            <v>n/a</v>
          </cell>
          <cell r="AE1225">
            <v>45168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  <cell r="AK1225">
            <v>1792</v>
          </cell>
          <cell r="AL1225">
            <v>1792</v>
          </cell>
          <cell r="AM1225">
            <v>0</v>
          </cell>
          <cell r="AN1225">
            <v>1792</v>
          </cell>
          <cell r="AO1225">
            <v>1792</v>
          </cell>
          <cell r="AP1225">
            <v>0</v>
          </cell>
          <cell r="AQ1225">
            <v>0</v>
          </cell>
          <cell r="AR1225" t="str">
            <v>n/a</v>
          </cell>
          <cell r="AS1225" t="str">
            <v>n/a</v>
          </cell>
          <cell r="AT1225" t="str">
            <v>n/a</v>
          </cell>
          <cell r="AU1225" t="str">
            <v>n/a</v>
          </cell>
          <cell r="AV1225" t="str">
            <v>n/a</v>
          </cell>
          <cell r="AW1225">
            <v>0</v>
          </cell>
          <cell r="AX1225">
            <v>0</v>
          </cell>
        </row>
        <row r="1226">
          <cell r="A1226">
            <v>23080965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0</v>
          </cell>
          <cell r="AO1227">
            <v>0</v>
          </cell>
          <cell r="AP1227">
            <v>0</v>
          </cell>
          <cell r="AQ1227">
            <v>0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>
            <v>0</v>
          </cell>
          <cell r="AW1227">
            <v>0</v>
          </cell>
          <cell r="AX1227">
            <v>0</v>
          </cell>
        </row>
        <row r="1228">
          <cell r="A1228" t="str">
            <v>23-C0710</v>
          </cell>
          <cell r="B1228" t="str">
            <v>CONSTRUCTION SUPPLIES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 t="str">
            <v>PENRO</v>
          </cell>
          <cell r="W1228" t="str">
            <v>SVP</v>
          </cell>
          <cell r="X1228" t="str">
            <v>n/a</v>
          </cell>
          <cell r="Y1228">
            <v>45152</v>
          </cell>
          <cell r="Z1228" t="str">
            <v>n/a</v>
          </cell>
          <cell r="AA1228" t="str">
            <v>n/a</v>
          </cell>
          <cell r="AB1228">
            <v>45168</v>
          </cell>
          <cell r="AC1228" t="str">
            <v>n/a</v>
          </cell>
          <cell r="AD1228" t="str">
            <v>n/a</v>
          </cell>
          <cell r="AE1228">
            <v>45177</v>
          </cell>
          <cell r="AF1228">
            <v>45183</v>
          </cell>
          <cell r="AG1228" t="str">
            <v>09.19.2023</v>
          </cell>
          <cell r="AH1228">
            <v>0</v>
          </cell>
          <cell r="AI1228">
            <v>0</v>
          </cell>
          <cell r="AJ1228">
            <v>0</v>
          </cell>
          <cell r="AK1228">
            <v>185500</v>
          </cell>
          <cell r="AL1228">
            <v>185500</v>
          </cell>
          <cell r="AM1228">
            <v>0</v>
          </cell>
          <cell r="AN1228">
            <v>181796.5</v>
          </cell>
          <cell r="AO1228">
            <v>181796.5</v>
          </cell>
          <cell r="AP1228">
            <v>0</v>
          </cell>
          <cell r="AQ1228">
            <v>0</v>
          </cell>
          <cell r="AR1228" t="str">
            <v>n/a</v>
          </cell>
          <cell r="AS1228" t="str">
            <v>n/a</v>
          </cell>
          <cell r="AT1228" t="str">
            <v>n/a</v>
          </cell>
          <cell r="AU1228" t="str">
            <v>n/a</v>
          </cell>
          <cell r="AV1228" t="str">
            <v>n/a</v>
          </cell>
          <cell r="AW1228">
            <v>0</v>
          </cell>
          <cell r="AX1228">
            <v>0</v>
          </cell>
        </row>
        <row r="1229">
          <cell r="A1229">
            <v>23080967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</row>
        <row r="1231">
          <cell r="A1231" t="str">
            <v>23-C0728</v>
          </cell>
          <cell r="B1231" t="str">
            <v>PAINTING MATERIALS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 t="str">
            <v>PAO-PESO</v>
          </cell>
          <cell r="W1231" t="str">
            <v>SVP</v>
          </cell>
          <cell r="X1231" t="str">
            <v>n/a</v>
          </cell>
          <cell r="Y1231">
            <v>45152</v>
          </cell>
          <cell r="Z1231" t="str">
            <v>n/a</v>
          </cell>
          <cell r="AA1231" t="str">
            <v>n/a</v>
          </cell>
          <cell r="AB1231">
            <v>45168</v>
          </cell>
          <cell r="AC1231" t="str">
            <v>n/a</v>
          </cell>
          <cell r="AD1231" t="str">
            <v>n/a</v>
          </cell>
          <cell r="AE1231">
            <v>45177</v>
          </cell>
          <cell r="AF1231">
            <v>45188</v>
          </cell>
          <cell r="AG1231" t="str">
            <v>09.22.2023</v>
          </cell>
          <cell r="AH1231">
            <v>0</v>
          </cell>
          <cell r="AI1231">
            <v>0</v>
          </cell>
          <cell r="AJ1231">
            <v>0</v>
          </cell>
          <cell r="AK1231">
            <v>4419</v>
          </cell>
          <cell r="AL1231">
            <v>4419</v>
          </cell>
          <cell r="AM1231">
            <v>0</v>
          </cell>
          <cell r="AN1231">
            <v>4330.7</v>
          </cell>
          <cell r="AO1231">
            <v>4330.7</v>
          </cell>
          <cell r="AP1231">
            <v>0</v>
          </cell>
          <cell r="AQ1231">
            <v>0</v>
          </cell>
          <cell r="AR1231" t="str">
            <v>n/a</v>
          </cell>
          <cell r="AS1231" t="str">
            <v>n/a</v>
          </cell>
          <cell r="AT1231" t="str">
            <v>n/a</v>
          </cell>
          <cell r="AU1231" t="str">
            <v>n/a</v>
          </cell>
          <cell r="AV1231" t="str">
            <v>n/a</v>
          </cell>
          <cell r="AW1231">
            <v>0</v>
          </cell>
          <cell r="AX1231">
            <v>0</v>
          </cell>
        </row>
        <row r="1232">
          <cell r="A1232">
            <v>23080968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</row>
        <row r="1234">
          <cell r="A1234" t="str">
            <v>23-C0647</v>
          </cell>
          <cell r="B1234" t="str">
            <v>CONSTRUCTION MATERIALS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 t="str">
            <v>PGO</v>
          </cell>
          <cell r="W1234" t="str">
            <v>SVP</v>
          </cell>
          <cell r="X1234" t="str">
            <v>n/a</v>
          </cell>
          <cell r="Y1234">
            <v>45152</v>
          </cell>
          <cell r="Z1234" t="str">
            <v>n/a</v>
          </cell>
          <cell r="AA1234" t="str">
            <v>n/a</v>
          </cell>
          <cell r="AB1234">
            <v>45168</v>
          </cell>
          <cell r="AC1234" t="str">
            <v>n/a</v>
          </cell>
          <cell r="AD1234" t="str">
            <v>n/a</v>
          </cell>
          <cell r="AE1234">
            <v>45177</v>
          </cell>
          <cell r="AF1234">
            <v>45188</v>
          </cell>
          <cell r="AG1234" t="str">
            <v>09.20.2023</v>
          </cell>
          <cell r="AH1234">
            <v>0</v>
          </cell>
          <cell r="AI1234">
            <v>0</v>
          </cell>
          <cell r="AJ1234">
            <v>0</v>
          </cell>
          <cell r="AK1234">
            <v>268905.59999999998</v>
          </cell>
          <cell r="AL1234">
            <v>268905.59999999998</v>
          </cell>
          <cell r="AM1234">
            <v>0</v>
          </cell>
          <cell r="AN1234">
            <v>199867</v>
          </cell>
          <cell r="AO1234">
            <v>199867</v>
          </cell>
          <cell r="AP1234">
            <v>0</v>
          </cell>
          <cell r="AQ1234">
            <v>0</v>
          </cell>
          <cell r="AR1234" t="str">
            <v>n/a</v>
          </cell>
          <cell r="AS1234" t="str">
            <v>n/a</v>
          </cell>
          <cell r="AT1234" t="str">
            <v>n/a</v>
          </cell>
          <cell r="AU1234" t="str">
            <v>n/a</v>
          </cell>
          <cell r="AV1234" t="str">
            <v>n/a</v>
          </cell>
          <cell r="AW1234">
            <v>0</v>
          </cell>
          <cell r="AX1234">
            <v>0</v>
          </cell>
        </row>
        <row r="1235">
          <cell r="A1235">
            <v>23080969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</row>
        <row r="1237">
          <cell r="A1237" t="str">
            <v>23-C0727</v>
          </cell>
          <cell r="B1237" t="str">
            <v>CONSTRUCTION SUPPLIES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 t="str">
            <v>PAO-PESO</v>
          </cell>
          <cell r="W1237" t="str">
            <v>SVP</v>
          </cell>
          <cell r="X1237" t="str">
            <v>n/a</v>
          </cell>
          <cell r="Y1237">
            <v>45152</v>
          </cell>
          <cell r="Z1237" t="str">
            <v>n/a</v>
          </cell>
          <cell r="AA1237" t="str">
            <v>n/a</v>
          </cell>
          <cell r="AB1237">
            <v>45168</v>
          </cell>
          <cell r="AC1237" t="str">
            <v>n/a</v>
          </cell>
          <cell r="AD1237" t="str">
            <v>n/a</v>
          </cell>
          <cell r="AE1237">
            <v>45168</v>
          </cell>
          <cell r="AF1237">
            <v>45188</v>
          </cell>
          <cell r="AG1237" t="str">
            <v>09.22.2023</v>
          </cell>
          <cell r="AH1237">
            <v>0</v>
          </cell>
          <cell r="AI1237">
            <v>0</v>
          </cell>
          <cell r="AJ1237">
            <v>0</v>
          </cell>
          <cell r="AK1237">
            <v>37806</v>
          </cell>
          <cell r="AL1237">
            <v>37806</v>
          </cell>
          <cell r="AM1237">
            <v>0</v>
          </cell>
          <cell r="AN1237">
            <v>35537.1</v>
          </cell>
          <cell r="AO1237">
            <v>35537.1</v>
          </cell>
          <cell r="AP1237">
            <v>0</v>
          </cell>
          <cell r="AQ1237">
            <v>0</v>
          </cell>
          <cell r="AR1237" t="str">
            <v>n/a</v>
          </cell>
          <cell r="AS1237" t="str">
            <v>n/a</v>
          </cell>
          <cell r="AT1237" t="str">
            <v>n/a</v>
          </cell>
          <cell r="AU1237" t="str">
            <v>n/a</v>
          </cell>
          <cell r="AV1237" t="str">
            <v>n/a</v>
          </cell>
          <cell r="AW1237">
            <v>0</v>
          </cell>
          <cell r="AX1237">
            <v>0</v>
          </cell>
        </row>
        <row r="1238">
          <cell r="A1238">
            <v>23080970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</row>
        <row r="1240">
          <cell r="A1240" t="str">
            <v>23-4149</v>
          </cell>
          <cell r="B1240" t="str">
            <v>OFFICE EQUIPMENT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 t="str">
            <v>PENRO</v>
          </cell>
          <cell r="W1240" t="str">
            <v>SVP</v>
          </cell>
          <cell r="X1240" t="str">
            <v>n/a</v>
          </cell>
          <cell r="Y1240">
            <v>45155</v>
          </cell>
          <cell r="Z1240" t="str">
            <v>n/a</v>
          </cell>
          <cell r="AA1240" t="str">
            <v>n/a</v>
          </cell>
          <cell r="AB1240">
            <v>45168</v>
          </cell>
          <cell r="AC1240" t="str">
            <v>n/a</v>
          </cell>
          <cell r="AD1240" t="str">
            <v>n/a</v>
          </cell>
          <cell r="AE1240">
            <v>45168</v>
          </cell>
          <cell r="AF1240">
            <v>45183</v>
          </cell>
          <cell r="AG1240" t="str">
            <v>09.19.2023</v>
          </cell>
          <cell r="AH1240">
            <v>0</v>
          </cell>
          <cell r="AI1240">
            <v>0</v>
          </cell>
          <cell r="AJ1240">
            <v>0</v>
          </cell>
          <cell r="AK1240">
            <v>49500</v>
          </cell>
          <cell r="AL1240">
            <v>49500</v>
          </cell>
          <cell r="AM1240">
            <v>0</v>
          </cell>
          <cell r="AN1240">
            <v>45495</v>
          </cell>
          <cell r="AO1240">
            <v>45495</v>
          </cell>
          <cell r="AP1240">
            <v>0</v>
          </cell>
          <cell r="AQ1240">
            <v>0</v>
          </cell>
          <cell r="AR1240" t="str">
            <v>n/a</v>
          </cell>
          <cell r="AS1240" t="str">
            <v>n/a</v>
          </cell>
          <cell r="AT1240" t="str">
            <v>n/a</v>
          </cell>
          <cell r="AU1240" t="str">
            <v>n/a</v>
          </cell>
          <cell r="AV1240" t="str">
            <v>n/a</v>
          </cell>
          <cell r="AW1240">
            <v>0</v>
          </cell>
          <cell r="AX1240">
            <v>0</v>
          </cell>
        </row>
        <row r="1241">
          <cell r="A1241">
            <v>23080971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</row>
        <row r="1243">
          <cell r="A1243" t="str">
            <v>23-3751</v>
          </cell>
          <cell r="B1243" t="str">
            <v>PRINTING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 t="str">
            <v>PTO</v>
          </cell>
          <cell r="W1243" t="str">
            <v>SVP</v>
          </cell>
          <cell r="X1243" t="str">
            <v>n/a</v>
          </cell>
          <cell r="Y1243">
            <v>45141</v>
          </cell>
          <cell r="Z1243" t="str">
            <v>n/a</v>
          </cell>
          <cell r="AA1243" t="str">
            <v>n/a</v>
          </cell>
          <cell r="AB1243">
            <v>45168</v>
          </cell>
          <cell r="AC1243" t="str">
            <v>n/a</v>
          </cell>
          <cell r="AD1243" t="str">
            <v>n/a</v>
          </cell>
          <cell r="AE1243">
            <v>45177</v>
          </cell>
          <cell r="AF1243">
            <v>45188</v>
          </cell>
          <cell r="AG1243" t="str">
            <v>09.20.2023</v>
          </cell>
          <cell r="AH1243">
            <v>0</v>
          </cell>
          <cell r="AI1243">
            <v>0</v>
          </cell>
          <cell r="AJ1243">
            <v>0</v>
          </cell>
          <cell r="AK1243">
            <v>84000</v>
          </cell>
          <cell r="AL1243">
            <v>84000</v>
          </cell>
          <cell r="AM1243">
            <v>0</v>
          </cell>
          <cell r="AN1243">
            <v>83700</v>
          </cell>
          <cell r="AO1243">
            <v>83700</v>
          </cell>
          <cell r="AP1243">
            <v>0</v>
          </cell>
          <cell r="AQ1243">
            <v>0</v>
          </cell>
          <cell r="AR1243" t="str">
            <v>n/a</v>
          </cell>
          <cell r="AS1243" t="str">
            <v>n/a</v>
          </cell>
          <cell r="AT1243" t="str">
            <v>n/a</v>
          </cell>
          <cell r="AU1243" t="str">
            <v>n/a</v>
          </cell>
          <cell r="AV1243" t="str">
            <v>n/a</v>
          </cell>
          <cell r="AW1243">
            <v>0</v>
          </cell>
          <cell r="AX1243">
            <v>0</v>
          </cell>
        </row>
        <row r="1244">
          <cell r="A1244">
            <v>23080972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</row>
        <row r="1246">
          <cell r="A1246" t="str">
            <v>23-C0684</v>
          </cell>
          <cell r="B1246" t="str">
            <v>PRINTING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 t="str">
            <v>PSWDO</v>
          </cell>
          <cell r="W1246" t="str">
            <v>SVP</v>
          </cell>
          <cell r="X1246" t="str">
            <v>n/a</v>
          </cell>
          <cell r="Y1246">
            <v>45138</v>
          </cell>
          <cell r="Z1246" t="str">
            <v>n/a</v>
          </cell>
          <cell r="AA1246" t="str">
            <v>n/a</v>
          </cell>
          <cell r="AB1246">
            <v>45168</v>
          </cell>
          <cell r="AC1246" t="str">
            <v>n/a</v>
          </cell>
          <cell r="AD1246" t="str">
            <v>n/a</v>
          </cell>
          <cell r="AE1246">
            <v>45168</v>
          </cell>
          <cell r="AF1246">
            <v>45188</v>
          </cell>
          <cell r="AG1246" t="str">
            <v>09.20.2023</v>
          </cell>
          <cell r="AH1246">
            <v>0</v>
          </cell>
          <cell r="AI1246">
            <v>0</v>
          </cell>
          <cell r="AJ1246">
            <v>0</v>
          </cell>
          <cell r="AK1246">
            <v>32200</v>
          </cell>
          <cell r="AL1246">
            <v>32200</v>
          </cell>
          <cell r="AM1246">
            <v>0</v>
          </cell>
          <cell r="AN1246">
            <v>31050</v>
          </cell>
          <cell r="AO1246">
            <v>31050</v>
          </cell>
          <cell r="AP1246">
            <v>0</v>
          </cell>
          <cell r="AQ1246">
            <v>0</v>
          </cell>
          <cell r="AR1246" t="str">
            <v>n/a</v>
          </cell>
          <cell r="AS1246" t="str">
            <v>n/a</v>
          </cell>
          <cell r="AT1246" t="str">
            <v>n/a</v>
          </cell>
          <cell r="AU1246" t="str">
            <v>n/a</v>
          </cell>
          <cell r="AV1246" t="str">
            <v>n/a</v>
          </cell>
          <cell r="AW1246">
            <v>0</v>
          </cell>
          <cell r="AX1246">
            <v>0</v>
          </cell>
        </row>
        <row r="1247">
          <cell r="A1247">
            <v>23080987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</row>
        <row r="1249">
          <cell r="A1249" t="str">
            <v>23-3511</v>
          </cell>
          <cell r="B1249" t="str">
            <v>PRINTING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 t="str">
            <v>PEO</v>
          </cell>
          <cell r="W1249" t="str">
            <v>SVP</v>
          </cell>
          <cell r="X1249" t="str">
            <v>n/a</v>
          </cell>
          <cell r="Y1249">
            <v>45138</v>
          </cell>
          <cell r="Z1249" t="str">
            <v>n/a</v>
          </cell>
          <cell r="AA1249" t="str">
            <v>n/a</v>
          </cell>
          <cell r="AB1249">
            <v>45168</v>
          </cell>
          <cell r="AC1249" t="str">
            <v>n/a</v>
          </cell>
          <cell r="AD1249" t="str">
            <v>n/a</v>
          </cell>
          <cell r="AE1249">
            <v>45168</v>
          </cell>
          <cell r="AF1249">
            <v>45189</v>
          </cell>
          <cell r="AG1249" t="str">
            <v>09.22.2023</v>
          </cell>
          <cell r="AH1249">
            <v>0</v>
          </cell>
          <cell r="AI1249">
            <v>0</v>
          </cell>
          <cell r="AJ1249">
            <v>0</v>
          </cell>
          <cell r="AK1249">
            <v>1792</v>
          </cell>
          <cell r="AL1249">
            <v>1792</v>
          </cell>
          <cell r="AM1249">
            <v>0</v>
          </cell>
          <cell r="AN1249">
            <v>1728</v>
          </cell>
          <cell r="AO1249">
            <v>1728</v>
          </cell>
          <cell r="AP1249">
            <v>0</v>
          </cell>
          <cell r="AQ1249">
            <v>0</v>
          </cell>
          <cell r="AR1249" t="str">
            <v>n/a</v>
          </cell>
          <cell r="AS1249" t="str">
            <v>n/a</v>
          </cell>
          <cell r="AT1249" t="str">
            <v>n/a</v>
          </cell>
          <cell r="AU1249" t="str">
            <v>n/a</v>
          </cell>
          <cell r="AV1249" t="str">
            <v>n/a</v>
          </cell>
          <cell r="AW1249">
            <v>0</v>
          </cell>
          <cell r="AX1249">
            <v>0</v>
          </cell>
        </row>
        <row r="1250">
          <cell r="A1250">
            <v>23080988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</row>
        <row r="1252">
          <cell r="A1252" t="str">
            <v>23-2896</v>
          </cell>
          <cell r="B1252" t="str">
            <v>PRINTING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 t="str">
            <v>PEO</v>
          </cell>
          <cell r="W1252" t="str">
            <v>SVP</v>
          </cell>
          <cell r="X1252" t="str">
            <v>n/a</v>
          </cell>
          <cell r="Y1252">
            <v>45138</v>
          </cell>
          <cell r="Z1252" t="str">
            <v>n/a</v>
          </cell>
          <cell r="AA1252" t="str">
            <v>n/a</v>
          </cell>
          <cell r="AB1252">
            <v>45168</v>
          </cell>
          <cell r="AC1252" t="str">
            <v>n/a</v>
          </cell>
          <cell r="AD1252" t="str">
            <v>n/a</v>
          </cell>
          <cell r="AE1252">
            <v>45168</v>
          </cell>
          <cell r="AF1252">
            <v>45188</v>
          </cell>
          <cell r="AG1252" t="str">
            <v>09.20.2023</v>
          </cell>
          <cell r="AH1252">
            <v>0</v>
          </cell>
          <cell r="AI1252">
            <v>0</v>
          </cell>
          <cell r="AJ1252">
            <v>0</v>
          </cell>
          <cell r="AK1252">
            <v>1792</v>
          </cell>
          <cell r="AL1252">
            <v>1792</v>
          </cell>
          <cell r="AM1252">
            <v>0</v>
          </cell>
          <cell r="AN1252">
            <v>1728</v>
          </cell>
          <cell r="AO1252">
            <v>1728</v>
          </cell>
          <cell r="AP1252">
            <v>0</v>
          </cell>
          <cell r="AQ1252">
            <v>0</v>
          </cell>
          <cell r="AR1252" t="str">
            <v>n/a</v>
          </cell>
          <cell r="AS1252" t="str">
            <v>n/a</v>
          </cell>
          <cell r="AT1252" t="str">
            <v>n/a</v>
          </cell>
          <cell r="AU1252" t="str">
            <v>n/a</v>
          </cell>
          <cell r="AV1252" t="str">
            <v>n/a</v>
          </cell>
          <cell r="AW1252">
            <v>0</v>
          </cell>
          <cell r="AX1252">
            <v>0</v>
          </cell>
        </row>
        <row r="1253">
          <cell r="A1253">
            <v>23080989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  <cell r="AV1253">
            <v>0</v>
          </cell>
          <cell r="AW1253">
            <v>0</v>
          </cell>
          <cell r="AX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</row>
        <row r="1255">
          <cell r="A1255" t="str">
            <v>23-3834</v>
          </cell>
          <cell r="B1255" t="str">
            <v>PRINTING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 t="str">
            <v>PEO</v>
          </cell>
          <cell r="W1255" t="str">
            <v>SVP</v>
          </cell>
          <cell r="X1255" t="str">
            <v>n/a</v>
          </cell>
          <cell r="Y1255">
            <v>45152</v>
          </cell>
          <cell r="Z1255" t="str">
            <v>n/a</v>
          </cell>
          <cell r="AA1255" t="str">
            <v>n/a</v>
          </cell>
          <cell r="AB1255">
            <v>45168</v>
          </cell>
          <cell r="AC1255" t="str">
            <v>n/a</v>
          </cell>
          <cell r="AD1255" t="str">
            <v>n/a</v>
          </cell>
          <cell r="AE1255">
            <v>45168</v>
          </cell>
          <cell r="AF1255">
            <v>45189</v>
          </cell>
          <cell r="AG1255" t="str">
            <v>09.22.2023</v>
          </cell>
          <cell r="AH1255">
            <v>0</v>
          </cell>
          <cell r="AI1255">
            <v>0</v>
          </cell>
          <cell r="AJ1255">
            <v>0</v>
          </cell>
          <cell r="AK1255">
            <v>3584</v>
          </cell>
          <cell r="AL1255">
            <v>3584</v>
          </cell>
          <cell r="AM1255">
            <v>0</v>
          </cell>
          <cell r="AN1255">
            <v>3456</v>
          </cell>
          <cell r="AO1255">
            <v>3456</v>
          </cell>
          <cell r="AP1255">
            <v>0</v>
          </cell>
          <cell r="AQ1255">
            <v>0</v>
          </cell>
          <cell r="AR1255" t="str">
            <v>n/a</v>
          </cell>
          <cell r="AS1255" t="str">
            <v>n/a</v>
          </cell>
          <cell r="AT1255" t="str">
            <v>n/a</v>
          </cell>
          <cell r="AU1255" t="str">
            <v>n/a</v>
          </cell>
          <cell r="AV1255" t="str">
            <v>n/a</v>
          </cell>
          <cell r="AW1255">
            <v>0</v>
          </cell>
          <cell r="AX1255">
            <v>0</v>
          </cell>
        </row>
        <row r="1256">
          <cell r="A1256">
            <v>23080990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</row>
        <row r="1258">
          <cell r="A1258" t="str">
            <v>23-C0726</v>
          </cell>
          <cell r="B1258" t="str">
            <v>CONSTRUCTION SUPPLIES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 t="str">
            <v>PGO</v>
          </cell>
          <cell r="W1258" t="str">
            <v>SVP</v>
          </cell>
          <cell r="X1258" t="str">
            <v>n/a</v>
          </cell>
          <cell r="Y1258">
            <v>45152</v>
          </cell>
          <cell r="Z1258" t="str">
            <v>n/a</v>
          </cell>
          <cell r="AA1258" t="str">
            <v>n/a</v>
          </cell>
          <cell r="AB1258">
            <v>45168</v>
          </cell>
          <cell r="AC1258" t="str">
            <v>n/a</v>
          </cell>
          <cell r="AD1258" t="str">
            <v>n/a</v>
          </cell>
          <cell r="AE1258">
            <v>45177</v>
          </cell>
          <cell r="AF1258">
            <v>45188</v>
          </cell>
          <cell r="AG1258" t="str">
            <v>09.22.2023</v>
          </cell>
          <cell r="AH1258">
            <v>0</v>
          </cell>
          <cell r="AI1258">
            <v>0</v>
          </cell>
          <cell r="AJ1258">
            <v>0</v>
          </cell>
          <cell r="AK1258">
            <v>186029</v>
          </cell>
          <cell r="AL1258">
            <v>186029</v>
          </cell>
          <cell r="AM1258">
            <v>0</v>
          </cell>
          <cell r="AN1258">
            <v>182316.4</v>
          </cell>
          <cell r="AO1258">
            <v>182316.4</v>
          </cell>
          <cell r="AP1258">
            <v>0</v>
          </cell>
          <cell r="AQ1258">
            <v>0</v>
          </cell>
          <cell r="AR1258" t="str">
            <v>n/a</v>
          </cell>
          <cell r="AS1258" t="str">
            <v>n/a</v>
          </cell>
          <cell r="AT1258" t="str">
            <v>n/a</v>
          </cell>
          <cell r="AU1258" t="str">
            <v>n/a</v>
          </cell>
          <cell r="AV1258" t="str">
            <v>n/a</v>
          </cell>
          <cell r="AW1258">
            <v>0</v>
          </cell>
          <cell r="AX1258">
            <v>0</v>
          </cell>
        </row>
        <row r="1259">
          <cell r="A1259">
            <v>23080991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0</v>
          </cell>
          <cell r="AO1260">
            <v>0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0</v>
          </cell>
          <cell r="AV1260">
            <v>0</v>
          </cell>
          <cell r="AW1260">
            <v>0</v>
          </cell>
          <cell r="AX1260">
            <v>0</v>
          </cell>
        </row>
        <row r="1261">
          <cell r="A1261" t="str">
            <v>23-2751</v>
          </cell>
          <cell r="B1261" t="str">
            <v>SPAREPARTS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 t="str">
            <v>PGSO</v>
          </cell>
          <cell r="W1261" t="str">
            <v>SVP</v>
          </cell>
          <cell r="X1261" t="str">
            <v>n/a</v>
          </cell>
          <cell r="Y1261">
            <v>45124</v>
          </cell>
          <cell r="Z1261" t="str">
            <v>n/a</v>
          </cell>
          <cell r="AA1261" t="str">
            <v>n/a</v>
          </cell>
          <cell r="AB1261">
            <v>45168</v>
          </cell>
          <cell r="AC1261" t="str">
            <v>n/a</v>
          </cell>
          <cell r="AD1261" t="str">
            <v>n/a</v>
          </cell>
          <cell r="AE1261">
            <v>45168</v>
          </cell>
          <cell r="AF1261">
            <v>45197</v>
          </cell>
          <cell r="AG1261" t="str">
            <v>09.29.2023</v>
          </cell>
          <cell r="AH1261">
            <v>0</v>
          </cell>
          <cell r="AI1261">
            <v>0</v>
          </cell>
          <cell r="AJ1261">
            <v>0</v>
          </cell>
          <cell r="AK1261">
            <v>13060</v>
          </cell>
          <cell r="AL1261">
            <v>13060</v>
          </cell>
          <cell r="AM1261">
            <v>0</v>
          </cell>
          <cell r="AN1261">
            <v>12680</v>
          </cell>
          <cell r="AO1261">
            <v>12680</v>
          </cell>
          <cell r="AP1261">
            <v>0</v>
          </cell>
          <cell r="AQ1261">
            <v>0</v>
          </cell>
          <cell r="AR1261" t="str">
            <v>n/a</v>
          </cell>
          <cell r="AS1261" t="str">
            <v>n/a</v>
          </cell>
          <cell r="AT1261" t="str">
            <v>n/a</v>
          </cell>
          <cell r="AU1261" t="str">
            <v>n/a</v>
          </cell>
          <cell r="AV1261" t="str">
            <v>n/a</v>
          </cell>
          <cell r="AW1261">
            <v>0</v>
          </cell>
          <cell r="AX1261">
            <v>0</v>
          </cell>
        </row>
        <row r="1262">
          <cell r="A1262">
            <v>23080992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  <cell r="AV1262">
            <v>0</v>
          </cell>
          <cell r="AW1262">
            <v>0</v>
          </cell>
          <cell r="AX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</row>
        <row r="1264">
          <cell r="A1264" t="str">
            <v>23-3682</v>
          </cell>
          <cell r="B1264" t="str">
            <v>JOB ORDER (LABOR &amp; MATERIALS)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 t="str">
            <v>SPO</v>
          </cell>
          <cell r="W1264" t="str">
            <v>SVP</v>
          </cell>
          <cell r="X1264">
            <v>45132</v>
          </cell>
          <cell r="Y1264">
            <v>45138</v>
          </cell>
          <cell r="Z1264" t="str">
            <v>n/a</v>
          </cell>
          <cell r="AA1264" t="str">
            <v>n/a</v>
          </cell>
          <cell r="AB1264">
            <v>45168</v>
          </cell>
          <cell r="AC1264" t="str">
            <v>n/a</v>
          </cell>
          <cell r="AD1264" t="str">
            <v>n/a</v>
          </cell>
          <cell r="AE1264">
            <v>45177</v>
          </cell>
          <cell r="AF1264">
            <v>45188</v>
          </cell>
          <cell r="AG1264" t="str">
            <v>09.20.2023</v>
          </cell>
          <cell r="AH1264">
            <v>0</v>
          </cell>
          <cell r="AI1264">
            <v>0</v>
          </cell>
          <cell r="AJ1264">
            <v>0</v>
          </cell>
          <cell r="AK1264">
            <v>134500</v>
          </cell>
          <cell r="AL1264">
            <v>134500</v>
          </cell>
          <cell r="AM1264">
            <v>0</v>
          </cell>
          <cell r="AN1264">
            <v>134500</v>
          </cell>
          <cell r="AO1264">
            <v>134500</v>
          </cell>
          <cell r="AP1264">
            <v>0</v>
          </cell>
          <cell r="AQ1264">
            <v>0</v>
          </cell>
          <cell r="AR1264" t="str">
            <v>n/a</v>
          </cell>
          <cell r="AS1264" t="str">
            <v>n/a</v>
          </cell>
          <cell r="AT1264" t="str">
            <v>n/a</v>
          </cell>
          <cell r="AU1264" t="str">
            <v>n/a</v>
          </cell>
          <cell r="AV1264" t="str">
            <v>n/a</v>
          </cell>
          <cell r="AW1264">
            <v>0</v>
          </cell>
          <cell r="AX1264">
            <v>0</v>
          </cell>
        </row>
        <row r="1265">
          <cell r="A1265">
            <v>23080993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</row>
        <row r="1267">
          <cell r="A1267" t="str">
            <v>23-3915</v>
          </cell>
          <cell r="B1267" t="str">
            <v>PRINTING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 t="str">
            <v>PAO</v>
          </cell>
          <cell r="W1267" t="str">
            <v>SVP</v>
          </cell>
          <cell r="X1267" t="str">
            <v>n/a</v>
          </cell>
          <cell r="Y1267">
            <v>45141</v>
          </cell>
          <cell r="Z1267" t="str">
            <v>n/a</v>
          </cell>
          <cell r="AA1267" t="str">
            <v>n/a</v>
          </cell>
          <cell r="AB1267">
            <v>45168</v>
          </cell>
          <cell r="AC1267" t="str">
            <v>n/a</v>
          </cell>
          <cell r="AD1267" t="str">
            <v>n/a</v>
          </cell>
          <cell r="AE1267">
            <v>45168</v>
          </cell>
          <cell r="AF1267">
            <v>45188</v>
          </cell>
          <cell r="AG1267" t="str">
            <v>09.20.2023</v>
          </cell>
          <cell r="AH1267">
            <v>0</v>
          </cell>
          <cell r="AI1267">
            <v>0</v>
          </cell>
          <cell r="AJ1267">
            <v>0</v>
          </cell>
          <cell r="AK1267">
            <v>19600</v>
          </cell>
          <cell r="AL1267">
            <v>19600</v>
          </cell>
          <cell r="AM1267">
            <v>0</v>
          </cell>
          <cell r="AN1267">
            <v>18900</v>
          </cell>
          <cell r="AO1267">
            <v>18900</v>
          </cell>
          <cell r="AP1267">
            <v>0</v>
          </cell>
          <cell r="AQ1267">
            <v>0</v>
          </cell>
          <cell r="AR1267" t="str">
            <v>n/a</v>
          </cell>
          <cell r="AS1267" t="str">
            <v>n/a</v>
          </cell>
          <cell r="AT1267" t="str">
            <v>n/a</v>
          </cell>
          <cell r="AU1267" t="str">
            <v>n/a</v>
          </cell>
          <cell r="AV1267" t="str">
            <v>n/a</v>
          </cell>
          <cell r="AW1267">
            <v>0</v>
          </cell>
          <cell r="AX1267">
            <v>0</v>
          </cell>
        </row>
        <row r="1268">
          <cell r="A1268">
            <v>23080994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  <cell r="AE1268">
            <v>0</v>
          </cell>
          <cell r="AF1268">
            <v>0</v>
          </cell>
          <cell r="AG1268">
            <v>0</v>
          </cell>
          <cell r="AH1268">
            <v>0</v>
          </cell>
          <cell r="AI1268">
            <v>0</v>
          </cell>
          <cell r="AJ1268">
            <v>0</v>
          </cell>
          <cell r="AK1268">
            <v>0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AS1268">
            <v>0</v>
          </cell>
          <cell r="AT1268">
            <v>0</v>
          </cell>
          <cell r="AU1268">
            <v>0</v>
          </cell>
          <cell r="AV1268">
            <v>0</v>
          </cell>
          <cell r="AW1268">
            <v>0</v>
          </cell>
          <cell r="AX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J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>
            <v>0</v>
          </cell>
          <cell r="AW1269">
            <v>0</v>
          </cell>
          <cell r="AX1269">
            <v>0</v>
          </cell>
        </row>
        <row r="1270">
          <cell r="A1270" t="str">
            <v>23-2918</v>
          </cell>
          <cell r="B1270" t="str">
            <v>PRINTING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 t="str">
            <v>PEO</v>
          </cell>
          <cell r="W1270" t="str">
            <v>SVP</v>
          </cell>
          <cell r="X1270">
            <v>45132</v>
          </cell>
          <cell r="Y1270">
            <v>45138</v>
          </cell>
          <cell r="Z1270" t="str">
            <v>n/a</v>
          </cell>
          <cell r="AA1270" t="str">
            <v>n/a</v>
          </cell>
          <cell r="AB1270">
            <v>45168</v>
          </cell>
          <cell r="AC1270" t="str">
            <v>n/a</v>
          </cell>
          <cell r="AD1270" t="str">
            <v>n/a</v>
          </cell>
          <cell r="AE1270">
            <v>45168</v>
          </cell>
          <cell r="AF1270">
            <v>45189</v>
          </cell>
          <cell r="AG1270" t="str">
            <v>09.22.2023</v>
          </cell>
          <cell r="AH1270">
            <v>0</v>
          </cell>
          <cell r="AI1270">
            <v>0</v>
          </cell>
          <cell r="AJ1270">
            <v>0</v>
          </cell>
          <cell r="AK1270">
            <v>1732</v>
          </cell>
          <cell r="AL1270">
            <v>1732</v>
          </cell>
          <cell r="AM1270">
            <v>0</v>
          </cell>
          <cell r="AN1270">
            <v>1728</v>
          </cell>
          <cell r="AO1270">
            <v>1728</v>
          </cell>
          <cell r="AP1270">
            <v>0</v>
          </cell>
          <cell r="AQ1270">
            <v>0</v>
          </cell>
          <cell r="AR1270" t="str">
            <v>n/a</v>
          </cell>
          <cell r="AS1270" t="str">
            <v>n/a</v>
          </cell>
          <cell r="AT1270" t="str">
            <v>n/a</v>
          </cell>
          <cell r="AU1270" t="str">
            <v>n/a</v>
          </cell>
          <cell r="AV1270" t="str">
            <v>n/a</v>
          </cell>
          <cell r="AW1270">
            <v>0</v>
          </cell>
          <cell r="AX1270">
            <v>0</v>
          </cell>
        </row>
        <row r="1271">
          <cell r="A1271">
            <v>23080995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  <cell r="AF1271">
            <v>0</v>
          </cell>
          <cell r="AG1271">
            <v>0</v>
          </cell>
          <cell r="AH1271">
            <v>0</v>
          </cell>
          <cell r="AI1271">
            <v>0</v>
          </cell>
          <cell r="AJ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O1271">
            <v>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O1272">
            <v>0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T1272">
            <v>0</v>
          </cell>
          <cell r="AU1272">
            <v>0</v>
          </cell>
          <cell r="AV1272">
            <v>0</v>
          </cell>
          <cell r="AW1272">
            <v>0</v>
          </cell>
          <cell r="AX1272">
            <v>0</v>
          </cell>
        </row>
        <row r="1273">
          <cell r="A1273" t="str">
            <v>23-C0633</v>
          </cell>
          <cell r="B1273" t="str">
            <v>OFFICE EQUIPMENT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 t="str">
            <v>PGO</v>
          </cell>
          <cell r="W1273" t="str">
            <v>SVP</v>
          </cell>
          <cell r="X1273" t="str">
            <v>n/a</v>
          </cell>
          <cell r="Y1273">
            <v>45152</v>
          </cell>
          <cell r="Z1273" t="str">
            <v>n/a</v>
          </cell>
          <cell r="AA1273" t="str">
            <v>n/a</v>
          </cell>
          <cell r="AB1273">
            <v>45168</v>
          </cell>
          <cell r="AC1273" t="str">
            <v>n/a</v>
          </cell>
          <cell r="AD1273" t="str">
            <v>n/a</v>
          </cell>
          <cell r="AE1273">
            <v>45177</v>
          </cell>
          <cell r="AF1273">
            <v>45188</v>
          </cell>
          <cell r="AG1273" t="str">
            <v>09.20.2023</v>
          </cell>
          <cell r="AH1273">
            <v>0</v>
          </cell>
          <cell r="AI1273">
            <v>0</v>
          </cell>
          <cell r="AJ1273">
            <v>0</v>
          </cell>
          <cell r="AK1273">
            <v>61500</v>
          </cell>
          <cell r="AL1273">
            <v>61500</v>
          </cell>
          <cell r="AM1273">
            <v>0</v>
          </cell>
          <cell r="AN1273">
            <v>61300</v>
          </cell>
          <cell r="AO1273">
            <v>61300</v>
          </cell>
          <cell r="AP1273">
            <v>0</v>
          </cell>
          <cell r="AQ1273">
            <v>0</v>
          </cell>
          <cell r="AR1273" t="str">
            <v>n/a</v>
          </cell>
          <cell r="AS1273" t="str">
            <v>n/a</v>
          </cell>
          <cell r="AT1273" t="str">
            <v>n/a</v>
          </cell>
          <cell r="AU1273" t="str">
            <v>n/a</v>
          </cell>
          <cell r="AV1273" t="str">
            <v>n/a</v>
          </cell>
          <cell r="AW1273">
            <v>0</v>
          </cell>
          <cell r="AX1273">
            <v>0</v>
          </cell>
        </row>
        <row r="1274">
          <cell r="A1274">
            <v>23080996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  <cell r="AT1275">
            <v>0</v>
          </cell>
          <cell r="AU1275">
            <v>0</v>
          </cell>
          <cell r="AV1275">
            <v>0</v>
          </cell>
          <cell r="AW1275">
            <v>0</v>
          </cell>
          <cell r="AX1275">
            <v>0</v>
          </cell>
        </row>
        <row r="1276">
          <cell r="A1276" t="str">
            <v>23-C0542</v>
          </cell>
          <cell r="B1276" t="str">
            <v>RESCUE TOOLS AND EQUIPMENT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 t="str">
            <v>PGO</v>
          </cell>
          <cell r="W1276" t="str">
            <v>SVP</v>
          </cell>
          <cell r="X1276" t="str">
            <v>n/a</v>
          </cell>
          <cell r="Y1276">
            <v>45152</v>
          </cell>
          <cell r="Z1276" t="str">
            <v>n/a</v>
          </cell>
          <cell r="AA1276" t="str">
            <v>n/a</v>
          </cell>
          <cell r="AB1276">
            <v>45168</v>
          </cell>
          <cell r="AC1276" t="str">
            <v>n/a</v>
          </cell>
          <cell r="AD1276" t="str">
            <v>n/a</v>
          </cell>
          <cell r="AE1276">
            <v>45177</v>
          </cell>
          <cell r="AF1276">
            <v>45188</v>
          </cell>
          <cell r="AG1276" t="str">
            <v>09.20.2023</v>
          </cell>
          <cell r="AH1276">
            <v>0</v>
          </cell>
          <cell r="AI1276">
            <v>0</v>
          </cell>
          <cell r="AJ1276">
            <v>0</v>
          </cell>
          <cell r="AK1276">
            <v>84800</v>
          </cell>
          <cell r="AL1276">
            <v>84800</v>
          </cell>
          <cell r="AM1276">
            <v>0</v>
          </cell>
          <cell r="AN1276">
            <v>84714</v>
          </cell>
          <cell r="AO1276">
            <v>84714</v>
          </cell>
          <cell r="AP1276">
            <v>0</v>
          </cell>
          <cell r="AQ1276">
            <v>0</v>
          </cell>
          <cell r="AR1276" t="str">
            <v>n/a</v>
          </cell>
          <cell r="AS1276" t="str">
            <v>n/a</v>
          </cell>
          <cell r="AT1276" t="str">
            <v>n/a</v>
          </cell>
          <cell r="AU1276" t="str">
            <v>n/a</v>
          </cell>
          <cell r="AV1276" t="str">
            <v>n/a</v>
          </cell>
          <cell r="AW1276">
            <v>0</v>
          </cell>
          <cell r="AX1276">
            <v>0</v>
          </cell>
        </row>
        <row r="1277">
          <cell r="A1277">
            <v>23080997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  <cell r="AG1277">
            <v>0</v>
          </cell>
          <cell r="AH1277">
            <v>0</v>
          </cell>
          <cell r="AI1277">
            <v>0</v>
          </cell>
          <cell r="AJ1277">
            <v>0</v>
          </cell>
          <cell r="AK1277">
            <v>0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0</v>
          </cell>
          <cell r="AQ1277">
            <v>0</v>
          </cell>
          <cell r="AR1277">
            <v>0</v>
          </cell>
          <cell r="AS1277">
            <v>0</v>
          </cell>
          <cell r="AT1277">
            <v>0</v>
          </cell>
          <cell r="AU1277">
            <v>0</v>
          </cell>
          <cell r="AV1277">
            <v>0</v>
          </cell>
          <cell r="AW1277">
            <v>0</v>
          </cell>
          <cell r="AX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  <cell r="AG1278">
            <v>0</v>
          </cell>
          <cell r="AH1278">
            <v>0</v>
          </cell>
          <cell r="AI1278">
            <v>0</v>
          </cell>
          <cell r="AJ1278">
            <v>0</v>
          </cell>
          <cell r="AK1278">
            <v>0</v>
          </cell>
          <cell r="AL1278">
            <v>0</v>
          </cell>
          <cell r="AM1278">
            <v>0</v>
          </cell>
          <cell r="AN1278">
            <v>0</v>
          </cell>
          <cell r="AO1278">
            <v>0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0</v>
          </cell>
          <cell r="AV1278">
            <v>0</v>
          </cell>
          <cell r="AW1278">
            <v>0</v>
          </cell>
          <cell r="AX1278">
            <v>0</v>
          </cell>
        </row>
        <row r="1279">
          <cell r="A1279" t="str">
            <v>23-3847</v>
          </cell>
          <cell r="B1279" t="str">
            <v>OFFICE EQUIPMENT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 t="str">
            <v>PPDO</v>
          </cell>
          <cell r="W1279" t="str">
            <v>SVP</v>
          </cell>
          <cell r="X1279" t="str">
            <v>n/a</v>
          </cell>
          <cell r="Y1279">
            <v>45152</v>
          </cell>
          <cell r="Z1279" t="str">
            <v>n/a</v>
          </cell>
          <cell r="AA1279" t="str">
            <v>n/a</v>
          </cell>
          <cell r="AB1279">
            <v>45168</v>
          </cell>
          <cell r="AC1279" t="str">
            <v>n/a</v>
          </cell>
          <cell r="AD1279" t="str">
            <v>n/a</v>
          </cell>
          <cell r="AE1279">
            <v>45177</v>
          </cell>
          <cell r="AF1279">
            <v>45184</v>
          </cell>
          <cell r="AG1279" t="str">
            <v>09.19.2023</v>
          </cell>
          <cell r="AH1279">
            <v>0</v>
          </cell>
          <cell r="AI1279">
            <v>0</v>
          </cell>
          <cell r="AJ1279">
            <v>0</v>
          </cell>
          <cell r="AK1279">
            <v>50000</v>
          </cell>
          <cell r="AL1279">
            <v>50000</v>
          </cell>
          <cell r="AM1279">
            <v>0</v>
          </cell>
          <cell r="AN1279">
            <v>49900</v>
          </cell>
          <cell r="AO1279">
            <v>49900</v>
          </cell>
          <cell r="AP1279">
            <v>0</v>
          </cell>
          <cell r="AQ1279">
            <v>0</v>
          </cell>
          <cell r="AR1279" t="str">
            <v>n/a</v>
          </cell>
          <cell r="AS1279" t="str">
            <v>n/a</v>
          </cell>
          <cell r="AT1279" t="str">
            <v>n/a</v>
          </cell>
          <cell r="AU1279" t="str">
            <v>n/a</v>
          </cell>
          <cell r="AV1279" t="str">
            <v>n/a</v>
          </cell>
          <cell r="AW1279">
            <v>0</v>
          </cell>
          <cell r="AX1279">
            <v>0</v>
          </cell>
        </row>
        <row r="1280">
          <cell r="A1280">
            <v>23080998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  <cell r="AH1281">
            <v>0</v>
          </cell>
          <cell r="AI1281">
            <v>0</v>
          </cell>
          <cell r="AJ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</row>
        <row r="1282">
          <cell r="A1282" t="str">
            <v>23-3967</v>
          </cell>
          <cell r="B1282" t="str">
            <v>ELECTRICAL SUPPLIES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 t="str">
            <v>PDRRMO</v>
          </cell>
          <cell r="W1282" t="str">
            <v>SVP</v>
          </cell>
          <cell r="X1282" t="str">
            <v>n/a</v>
          </cell>
          <cell r="Y1282">
            <v>45152</v>
          </cell>
          <cell r="Z1282" t="str">
            <v>n/a</v>
          </cell>
          <cell r="AA1282" t="str">
            <v>n/a</v>
          </cell>
          <cell r="AB1282">
            <v>45168</v>
          </cell>
          <cell r="AC1282" t="str">
            <v>n/a</v>
          </cell>
          <cell r="AD1282" t="str">
            <v>n/a</v>
          </cell>
          <cell r="AE1282">
            <v>45177</v>
          </cell>
          <cell r="AF1282">
            <v>45184</v>
          </cell>
          <cell r="AG1282" t="str">
            <v>09.19.2023</v>
          </cell>
          <cell r="AH1282">
            <v>0</v>
          </cell>
          <cell r="AI1282">
            <v>0</v>
          </cell>
          <cell r="AJ1282">
            <v>0</v>
          </cell>
          <cell r="AK1282">
            <v>95000</v>
          </cell>
          <cell r="AL1282">
            <v>95000</v>
          </cell>
          <cell r="AM1282">
            <v>0</v>
          </cell>
          <cell r="AN1282">
            <v>94000</v>
          </cell>
          <cell r="AO1282">
            <v>94000</v>
          </cell>
          <cell r="AP1282">
            <v>0</v>
          </cell>
          <cell r="AQ1282">
            <v>0</v>
          </cell>
          <cell r="AR1282" t="str">
            <v>n/a</v>
          </cell>
          <cell r="AS1282" t="str">
            <v>n/a</v>
          </cell>
          <cell r="AT1282" t="str">
            <v>n/a</v>
          </cell>
          <cell r="AU1282" t="str">
            <v>n/a</v>
          </cell>
          <cell r="AV1282" t="str">
            <v>n/a</v>
          </cell>
          <cell r="AW1282">
            <v>0</v>
          </cell>
          <cell r="AX1282">
            <v>0</v>
          </cell>
        </row>
        <row r="1283">
          <cell r="A1283">
            <v>23080972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0</v>
          </cell>
          <cell r="AS1284">
            <v>0</v>
          </cell>
          <cell r="AT1284">
            <v>0</v>
          </cell>
          <cell r="AU1284">
            <v>0</v>
          </cell>
          <cell r="AV1284">
            <v>0</v>
          </cell>
          <cell r="AW1284">
            <v>0</v>
          </cell>
          <cell r="AX1284">
            <v>0</v>
          </cell>
        </row>
        <row r="1285">
          <cell r="A1285" t="str">
            <v>23-3952</v>
          </cell>
          <cell r="B1285" t="str">
            <v>OTHER SUPPLIES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 t="str">
            <v>PAO-ADMIN</v>
          </cell>
          <cell r="W1285" t="str">
            <v>SVP</v>
          </cell>
          <cell r="X1285" t="str">
            <v>n/a</v>
          </cell>
          <cell r="Y1285">
            <v>45152</v>
          </cell>
          <cell r="Z1285" t="str">
            <v>n/a</v>
          </cell>
          <cell r="AA1285" t="str">
            <v>n/a</v>
          </cell>
          <cell r="AB1285">
            <v>45168</v>
          </cell>
          <cell r="AC1285" t="str">
            <v>n/a</v>
          </cell>
          <cell r="AD1285" t="str">
            <v>n/a</v>
          </cell>
          <cell r="AE1285">
            <v>45177</v>
          </cell>
          <cell r="AF1285">
            <v>45188</v>
          </cell>
          <cell r="AG1285" t="str">
            <v>09.20.2023</v>
          </cell>
          <cell r="AH1285">
            <v>0</v>
          </cell>
          <cell r="AI1285">
            <v>0</v>
          </cell>
          <cell r="AJ1285">
            <v>0</v>
          </cell>
          <cell r="AK1285">
            <v>113400</v>
          </cell>
          <cell r="AL1285">
            <v>113400</v>
          </cell>
          <cell r="AM1285">
            <v>0</v>
          </cell>
          <cell r="AN1285">
            <v>108000</v>
          </cell>
          <cell r="AO1285">
            <v>108000</v>
          </cell>
          <cell r="AP1285">
            <v>0</v>
          </cell>
          <cell r="AQ1285">
            <v>0</v>
          </cell>
          <cell r="AR1285" t="str">
            <v>n/a</v>
          </cell>
          <cell r="AS1285" t="str">
            <v>n/a</v>
          </cell>
          <cell r="AT1285" t="str">
            <v>n/a</v>
          </cell>
          <cell r="AU1285" t="str">
            <v>n/a</v>
          </cell>
          <cell r="AV1285" t="str">
            <v>n/a</v>
          </cell>
          <cell r="AW1285">
            <v>0</v>
          </cell>
          <cell r="AX1285">
            <v>0</v>
          </cell>
        </row>
        <row r="1286">
          <cell r="A1286">
            <v>23080973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G1286">
            <v>0</v>
          </cell>
          <cell r="AH1286">
            <v>0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0</v>
          </cell>
          <cell r="AE1287">
            <v>0</v>
          </cell>
          <cell r="AF1287">
            <v>0</v>
          </cell>
          <cell r="AG1287">
            <v>0</v>
          </cell>
          <cell r="AH1287">
            <v>0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</row>
        <row r="1288">
          <cell r="A1288" t="str">
            <v>23-4102</v>
          </cell>
          <cell r="B1288" t="str">
            <v>SPAREPARTS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 t="str">
            <v>PENRO</v>
          </cell>
          <cell r="W1288" t="str">
            <v>SVP</v>
          </cell>
          <cell r="X1288" t="str">
            <v>n/a</v>
          </cell>
          <cell r="Y1288">
            <v>45152</v>
          </cell>
          <cell r="Z1288" t="str">
            <v>n/a</v>
          </cell>
          <cell r="AA1288" t="str">
            <v>n/a</v>
          </cell>
          <cell r="AB1288">
            <v>45168</v>
          </cell>
          <cell r="AC1288" t="str">
            <v>n/a</v>
          </cell>
          <cell r="AD1288" t="str">
            <v>n/a</v>
          </cell>
          <cell r="AE1288">
            <v>45168</v>
          </cell>
          <cell r="AF1288">
            <v>45183</v>
          </cell>
          <cell r="AG1288" t="str">
            <v>09.19.2023</v>
          </cell>
          <cell r="AH1288">
            <v>0</v>
          </cell>
          <cell r="AI1288">
            <v>0</v>
          </cell>
          <cell r="AJ1288">
            <v>0</v>
          </cell>
          <cell r="AK1288">
            <v>25800</v>
          </cell>
          <cell r="AL1288">
            <v>25800</v>
          </cell>
          <cell r="AM1288">
            <v>0</v>
          </cell>
          <cell r="AN1288">
            <v>25600</v>
          </cell>
          <cell r="AO1288">
            <v>25600</v>
          </cell>
          <cell r="AP1288">
            <v>0</v>
          </cell>
          <cell r="AQ1288">
            <v>0</v>
          </cell>
          <cell r="AR1288" t="str">
            <v>n/a</v>
          </cell>
          <cell r="AS1288" t="str">
            <v>n/a</v>
          </cell>
          <cell r="AT1288" t="str">
            <v>n/a</v>
          </cell>
          <cell r="AU1288" t="str">
            <v>n/a</v>
          </cell>
          <cell r="AV1288" t="str">
            <v>n/a</v>
          </cell>
          <cell r="AW1288">
            <v>0</v>
          </cell>
          <cell r="AX1288">
            <v>0</v>
          </cell>
        </row>
        <row r="1289">
          <cell r="A1289">
            <v>23080974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</row>
        <row r="1291">
          <cell r="A1291" t="str">
            <v>23-2416</v>
          </cell>
          <cell r="B1291" t="str">
            <v>FEEDS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 t="str">
            <v>PGO</v>
          </cell>
          <cell r="W1291" t="str">
            <v>SVP</v>
          </cell>
          <cell r="X1291" t="str">
            <v>n/a</v>
          </cell>
          <cell r="Y1291">
            <v>45138</v>
          </cell>
          <cell r="Z1291" t="str">
            <v>n/a</v>
          </cell>
          <cell r="AA1291" t="str">
            <v>n/a</v>
          </cell>
          <cell r="AB1291">
            <v>45168</v>
          </cell>
          <cell r="AC1291" t="str">
            <v>n/a</v>
          </cell>
          <cell r="AD1291" t="str">
            <v>n/a</v>
          </cell>
          <cell r="AE1291">
            <v>45168</v>
          </cell>
          <cell r="AF1291">
            <v>45188</v>
          </cell>
          <cell r="AG1291" t="str">
            <v>09.20.2023</v>
          </cell>
          <cell r="AH1291">
            <v>0</v>
          </cell>
          <cell r="AI1291">
            <v>0</v>
          </cell>
          <cell r="AJ1291">
            <v>0</v>
          </cell>
          <cell r="AK1291">
            <v>48300</v>
          </cell>
          <cell r="AL1291">
            <v>48300</v>
          </cell>
          <cell r="AM1291">
            <v>0</v>
          </cell>
          <cell r="AN1291">
            <v>47800</v>
          </cell>
          <cell r="AO1291">
            <v>47800</v>
          </cell>
          <cell r="AP1291">
            <v>0</v>
          </cell>
          <cell r="AQ1291">
            <v>0</v>
          </cell>
          <cell r="AR1291" t="str">
            <v>n/a</v>
          </cell>
          <cell r="AS1291" t="str">
            <v>n/a</v>
          </cell>
          <cell r="AT1291" t="str">
            <v>n/a</v>
          </cell>
          <cell r="AU1291" t="str">
            <v>n/a</v>
          </cell>
          <cell r="AV1291" t="str">
            <v>n/a</v>
          </cell>
          <cell r="AW1291">
            <v>0</v>
          </cell>
          <cell r="AX1291">
            <v>0</v>
          </cell>
        </row>
        <row r="1292">
          <cell r="A1292">
            <v>23080975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>
            <v>0</v>
          </cell>
          <cell r="AW1292">
            <v>0</v>
          </cell>
          <cell r="AX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  <cell r="AG1293">
            <v>0</v>
          </cell>
          <cell r="AH1293">
            <v>0</v>
          </cell>
          <cell r="AI1293">
            <v>0</v>
          </cell>
          <cell r="AJ1293">
            <v>0</v>
          </cell>
          <cell r="AK1293">
            <v>0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T1293">
            <v>0</v>
          </cell>
          <cell r="AU1293">
            <v>0</v>
          </cell>
          <cell r="AV1293">
            <v>0</v>
          </cell>
          <cell r="AW1293">
            <v>0</v>
          </cell>
          <cell r="AX1293">
            <v>0</v>
          </cell>
        </row>
        <row r="1294">
          <cell r="A1294" t="str">
            <v>23-3837</v>
          </cell>
          <cell r="B1294" t="str">
            <v>LUMBER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 t="str">
            <v>PEO</v>
          </cell>
          <cell r="W1294" t="str">
            <v>SVP</v>
          </cell>
          <cell r="X1294" t="str">
            <v>n/a</v>
          </cell>
          <cell r="Y1294">
            <v>45152</v>
          </cell>
          <cell r="Z1294" t="str">
            <v>n/a</v>
          </cell>
          <cell r="AA1294" t="str">
            <v>n/a</v>
          </cell>
          <cell r="AB1294">
            <v>45168</v>
          </cell>
          <cell r="AC1294" t="str">
            <v>n/a</v>
          </cell>
          <cell r="AD1294" t="str">
            <v>n/a</v>
          </cell>
          <cell r="AE1294">
            <v>45168</v>
          </cell>
          <cell r="AF1294">
            <v>45189</v>
          </cell>
          <cell r="AG1294" t="str">
            <v>09.22.2023</v>
          </cell>
          <cell r="AH1294">
            <v>0</v>
          </cell>
          <cell r="AI1294">
            <v>0</v>
          </cell>
          <cell r="AJ1294">
            <v>0</v>
          </cell>
          <cell r="AK1294">
            <v>23625.49</v>
          </cell>
          <cell r="AL1294">
            <v>23625.49</v>
          </cell>
          <cell r="AM1294">
            <v>0</v>
          </cell>
          <cell r="AN1294">
            <v>23625.49</v>
          </cell>
          <cell r="AO1294">
            <v>23625.49</v>
          </cell>
          <cell r="AP1294">
            <v>0</v>
          </cell>
          <cell r="AQ1294">
            <v>0</v>
          </cell>
          <cell r="AR1294" t="str">
            <v>n/a</v>
          </cell>
          <cell r="AS1294" t="str">
            <v>n/a</v>
          </cell>
          <cell r="AT1294" t="str">
            <v>n/a</v>
          </cell>
          <cell r="AU1294" t="str">
            <v>n/a</v>
          </cell>
          <cell r="AV1294" t="str">
            <v>n/a</v>
          </cell>
          <cell r="AW1294">
            <v>0</v>
          </cell>
          <cell r="AX1294">
            <v>0</v>
          </cell>
        </row>
        <row r="1295">
          <cell r="A1295">
            <v>23080976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H1295">
            <v>0</v>
          </cell>
          <cell r="AI1295">
            <v>0</v>
          </cell>
          <cell r="AJ1295">
            <v>0</v>
          </cell>
          <cell r="AK1295">
            <v>0</v>
          </cell>
          <cell r="AL1295">
            <v>0</v>
          </cell>
          <cell r="AM1295">
            <v>0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  <cell r="AG1296">
            <v>0</v>
          </cell>
          <cell r="AH1296">
            <v>0</v>
          </cell>
          <cell r="AI1296">
            <v>0</v>
          </cell>
          <cell r="AJ1296">
            <v>0</v>
          </cell>
          <cell r="AK1296">
            <v>0</v>
          </cell>
          <cell r="AL1296">
            <v>0</v>
          </cell>
          <cell r="AM1296">
            <v>0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</row>
        <row r="1297">
          <cell r="A1297" t="str">
            <v>23-C0660</v>
          </cell>
          <cell r="B1297" t="str">
            <v>COMPUTER SUPPLIES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 t="str">
            <v>PGO-SEF</v>
          </cell>
          <cell r="W1297" t="str">
            <v>SVP</v>
          </cell>
          <cell r="X1297" t="str">
            <v>n/a</v>
          </cell>
          <cell r="Y1297">
            <v>45152</v>
          </cell>
          <cell r="Z1297" t="str">
            <v>n/a</v>
          </cell>
          <cell r="AA1297" t="str">
            <v>n/a</v>
          </cell>
          <cell r="AB1297">
            <v>45168</v>
          </cell>
          <cell r="AC1297" t="str">
            <v>n/a</v>
          </cell>
          <cell r="AD1297" t="str">
            <v>n/a</v>
          </cell>
          <cell r="AE1297">
            <v>45177</v>
          </cell>
          <cell r="AF1297">
            <v>0</v>
          </cell>
          <cell r="AG1297">
            <v>0</v>
          </cell>
          <cell r="AH1297">
            <v>0</v>
          </cell>
          <cell r="AI1297">
            <v>0</v>
          </cell>
          <cell r="AJ1297">
            <v>0</v>
          </cell>
          <cell r="AK1297">
            <v>189891</v>
          </cell>
          <cell r="AL1297">
            <v>189891</v>
          </cell>
          <cell r="AM1297">
            <v>0</v>
          </cell>
          <cell r="AN1297">
            <v>188220</v>
          </cell>
          <cell r="AO1297">
            <v>188220</v>
          </cell>
          <cell r="AP1297">
            <v>0</v>
          </cell>
          <cell r="AQ1297">
            <v>0</v>
          </cell>
          <cell r="AR1297" t="str">
            <v>n/a</v>
          </cell>
          <cell r="AS1297" t="str">
            <v>n/a</v>
          </cell>
          <cell r="AT1297" t="str">
            <v>n/a</v>
          </cell>
          <cell r="AU1297" t="str">
            <v>n/a</v>
          </cell>
          <cell r="AV1297" t="str">
            <v>n/a</v>
          </cell>
          <cell r="AW1297">
            <v>0</v>
          </cell>
          <cell r="AX1297">
            <v>0</v>
          </cell>
        </row>
        <row r="1298">
          <cell r="A1298">
            <v>23080977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G1298">
            <v>0</v>
          </cell>
          <cell r="AH1298">
            <v>0</v>
          </cell>
          <cell r="AI1298">
            <v>0</v>
          </cell>
          <cell r="AJ1298">
            <v>0</v>
          </cell>
          <cell r="AK1298">
            <v>0</v>
          </cell>
          <cell r="AL1298">
            <v>0</v>
          </cell>
          <cell r="AM1298">
            <v>0</v>
          </cell>
          <cell r="AN1298">
            <v>0</v>
          </cell>
          <cell r="AO1298">
            <v>0</v>
          </cell>
          <cell r="AP1298">
            <v>0</v>
          </cell>
          <cell r="AQ1298">
            <v>0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>
            <v>0</v>
          </cell>
          <cell r="AW1298">
            <v>0</v>
          </cell>
          <cell r="AX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  <cell r="AG1299">
            <v>0</v>
          </cell>
          <cell r="AH1299">
            <v>0</v>
          </cell>
          <cell r="AI1299">
            <v>0</v>
          </cell>
          <cell r="AJ1299">
            <v>0</v>
          </cell>
          <cell r="AK1299">
            <v>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</row>
        <row r="1300">
          <cell r="A1300" t="str">
            <v>23-4117</v>
          </cell>
          <cell r="B1300" t="str">
            <v>FOOD/CATERING SERVICES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 t="str">
            <v>PICTO</v>
          </cell>
          <cell r="W1300" t="str">
            <v>SVP</v>
          </cell>
          <cell r="X1300" t="str">
            <v>n/a</v>
          </cell>
          <cell r="Y1300">
            <v>45152</v>
          </cell>
          <cell r="Z1300" t="str">
            <v>n/a</v>
          </cell>
          <cell r="AA1300" t="str">
            <v>n/a</v>
          </cell>
          <cell r="AB1300">
            <v>45168</v>
          </cell>
          <cell r="AC1300" t="str">
            <v>n/a</v>
          </cell>
          <cell r="AD1300" t="str">
            <v>n/a</v>
          </cell>
          <cell r="AE1300">
            <v>45177</v>
          </cell>
          <cell r="AF1300">
            <v>45183</v>
          </cell>
          <cell r="AG1300" t="str">
            <v>09.19.2023</v>
          </cell>
          <cell r="AH1300">
            <v>0</v>
          </cell>
          <cell r="AI1300">
            <v>0</v>
          </cell>
          <cell r="AJ1300">
            <v>0</v>
          </cell>
          <cell r="AK1300">
            <v>54437</v>
          </cell>
          <cell r="AL1300">
            <v>54437</v>
          </cell>
          <cell r="AM1300">
            <v>0</v>
          </cell>
          <cell r="AN1300">
            <v>53734</v>
          </cell>
          <cell r="AO1300">
            <v>53734</v>
          </cell>
          <cell r="AP1300">
            <v>0</v>
          </cell>
          <cell r="AQ1300">
            <v>0</v>
          </cell>
          <cell r="AR1300" t="str">
            <v>n/a</v>
          </cell>
          <cell r="AS1300" t="str">
            <v>n/a</v>
          </cell>
          <cell r="AT1300" t="str">
            <v>n/a</v>
          </cell>
          <cell r="AU1300" t="str">
            <v>n/a</v>
          </cell>
          <cell r="AV1300" t="str">
            <v>n/a</v>
          </cell>
          <cell r="AW1300">
            <v>0</v>
          </cell>
          <cell r="AX1300">
            <v>0</v>
          </cell>
        </row>
        <row r="1301">
          <cell r="A1301">
            <v>23080978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  <cell r="AG1301">
            <v>0</v>
          </cell>
          <cell r="AH1301">
            <v>0</v>
          </cell>
          <cell r="AI1301">
            <v>0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0</v>
          </cell>
          <cell r="AH1302">
            <v>0</v>
          </cell>
          <cell r="AI1302">
            <v>0</v>
          </cell>
          <cell r="AJ1302">
            <v>0</v>
          </cell>
          <cell r="AK1302">
            <v>0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>
            <v>0</v>
          </cell>
          <cell r="AW1302">
            <v>0</v>
          </cell>
          <cell r="AX1302">
            <v>0</v>
          </cell>
        </row>
        <row r="1303">
          <cell r="A1303" t="str">
            <v>23-3043</v>
          </cell>
          <cell r="B1303" t="str">
            <v>FOOD SUPPLIES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 t="str">
            <v>PGO</v>
          </cell>
          <cell r="W1303" t="str">
            <v>SVP</v>
          </cell>
          <cell r="X1303" t="str">
            <v>n/a</v>
          </cell>
          <cell r="Y1303">
            <v>45152</v>
          </cell>
          <cell r="Z1303" t="str">
            <v>n/a</v>
          </cell>
          <cell r="AA1303" t="str">
            <v>n/a</v>
          </cell>
          <cell r="AB1303">
            <v>45168</v>
          </cell>
          <cell r="AC1303" t="str">
            <v>n/a</v>
          </cell>
          <cell r="AD1303" t="str">
            <v>n/a</v>
          </cell>
          <cell r="AE1303">
            <v>45168</v>
          </cell>
          <cell r="AF1303">
            <v>45188</v>
          </cell>
          <cell r="AG1303" t="str">
            <v>09.20.2023</v>
          </cell>
          <cell r="AH1303">
            <v>0</v>
          </cell>
          <cell r="AI1303">
            <v>0</v>
          </cell>
          <cell r="AJ1303">
            <v>0</v>
          </cell>
          <cell r="AK1303">
            <v>26400</v>
          </cell>
          <cell r="AL1303">
            <v>26400</v>
          </cell>
          <cell r="AM1303">
            <v>0</v>
          </cell>
          <cell r="AN1303">
            <v>25960</v>
          </cell>
          <cell r="AO1303">
            <v>25960</v>
          </cell>
          <cell r="AP1303">
            <v>0</v>
          </cell>
          <cell r="AQ1303">
            <v>0</v>
          </cell>
          <cell r="AR1303" t="str">
            <v>n/a</v>
          </cell>
          <cell r="AS1303" t="str">
            <v>n/a</v>
          </cell>
          <cell r="AT1303" t="str">
            <v>n/a</v>
          </cell>
          <cell r="AU1303" t="str">
            <v>n/a</v>
          </cell>
          <cell r="AV1303" t="str">
            <v>n/a</v>
          </cell>
          <cell r="AW1303">
            <v>0</v>
          </cell>
          <cell r="AX1303">
            <v>0</v>
          </cell>
        </row>
        <row r="1304">
          <cell r="A1304">
            <v>23080979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H1304">
            <v>0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0</v>
          </cell>
          <cell r="AE1305">
            <v>0</v>
          </cell>
          <cell r="AF1305">
            <v>0</v>
          </cell>
          <cell r="AG1305">
            <v>0</v>
          </cell>
          <cell r="AH1305">
            <v>0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</row>
        <row r="1306">
          <cell r="A1306" t="str">
            <v>23-4066</v>
          </cell>
          <cell r="B1306" t="str">
            <v>OTHER SUPPLIES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 t="str">
            <v>PHRMDO</v>
          </cell>
          <cell r="W1306" t="str">
            <v>SVP</v>
          </cell>
          <cell r="X1306" t="str">
            <v>n/a</v>
          </cell>
          <cell r="Y1306">
            <v>45163</v>
          </cell>
          <cell r="Z1306" t="str">
            <v>n/a</v>
          </cell>
          <cell r="AA1306" t="str">
            <v>n/a</v>
          </cell>
          <cell r="AB1306">
            <v>45168</v>
          </cell>
          <cell r="AC1306" t="str">
            <v>n/a</v>
          </cell>
          <cell r="AD1306" t="str">
            <v>n/a</v>
          </cell>
          <cell r="AE1306">
            <v>45168</v>
          </cell>
          <cell r="AF1306">
            <v>45188</v>
          </cell>
          <cell r="AG1306" t="str">
            <v>09.20.2023</v>
          </cell>
          <cell r="AH1306">
            <v>0</v>
          </cell>
          <cell r="AI1306">
            <v>0</v>
          </cell>
          <cell r="AJ1306">
            <v>0</v>
          </cell>
          <cell r="AK1306">
            <v>9700</v>
          </cell>
          <cell r="AL1306">
            <v>9700</v>
          </cell>
          <cell r="AM1306">
            <v>0</v>
          </cell>
          <cell r="AN1306">
            <v>9396</v>
          </cell>
          <cell r="AO1306">
            <v>9396</v>
          </cell>
          <cell r="AP1306">
            <v>0</v>
          </cell>
          <cell r="AQ1306">
            <v>0</v>
          </cell>
          <cell r="AR1306" t="str">
            <v>n/a</v>
          </cell>
          <cell r="AS1306" t="str">
            <v>n/a</v>
          </cell>
          <cell r="AT1306" t="str">
            <v>n/a</v>
          </cell>
          <cell r="AU1306" t="str">
            <v>n/a</v>
          </cell>
          <cell r="AV1306" t="str">
            <v>n/a</v>
          </cell>
          <cell r="AW1306">
            <v>0</v>
          </cell>
          <cell r="AX1306">
            <v>0</v>
          </cell>
        </row>
        <row r="1307">
          <cell r="A1307">
            <v>23080980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J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T1307">
            <v>0</v>
          </cell>
          <cell r="AU1307">
            <v>0</v>
          </cell>
          <cell r="AV1307">
            <v>0</v>
          </cell>
          <cell r="AW1307">
            <v>0</v>
          </cell>
          <cell r="AX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  <cell r="AE1308">
            <v>0</v>
          </cell>
          <cell r="AF1308">
            <v>0</v>
          </cell>
          <cell r="AG1308">
            <v>0</v>
          </cell>
          <cell r="AH1308">
            <v>0</v>
          </cell>
          <cell r="AI1308">
            <v>0</v>
          </cell>
          <cell r="AJ1308">
            <v>0</v>
          </cell>
          <cell r="AK1308">
            <v>0</v>
          </cell>
          <cell r="AL1308">
            <v>0</v>
          </cell>
          <cell r="AM1308">
            <v>0</v>
          </cell>
          <cell r="AN1308">
            <v>0</v>
          </cell>
          <cell r="AO1308">
            <v>0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</row>
        <row r="1309">
          <cell r="A1309" t="str">
            <v>23-4123</v>
          </cell>
          <cell r="B1309" t="str">
            <v>OTHER SUPPLIES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 t="str">
            <v>PHRMDO</v>
          </cell>
          <cell r="W1309" t="str">
            <v>SVP</v>
          </cell>
          <cell r="X1309" t="str">
            <v>n/a</v>
          </cell>
          <cell r="Y1309">
            <v>45152</v>
          </cell>
          <cell r="Z1309" t="str">
            <v>n/a</v>
          </cell>
          <cell r="AA1309" t="str">
            <v>n/a</v>
          </cell>
          <cell r="AB1309">
            <v>45168</v>
          </cell>
          <cell r="AC1309" t="str">
            <v>n/a</v>
          </cell>
          <cell r="AD1309" t="str">
            <v>n/a</v>
          </cell>
          <cell r="AE1309">
            <v>45168</v>
          </cell>
          <cell r="AF1309">
            <v>45188</v>
          </cell>
          <cell r="AG1309" t="str">
            <v>09.20.2023</v>
          </cell>
          <cell r="AH1309">
            <v>0</v>
          </cell>
          <cell r="AI1309">
            <v>0</v>
          </cell>
          <cell r="AJ1309">
            <v>0</v>
          </cell>
          <cell r="AK1309">
            <v>9100</v>
          </cell>
          <cell r="AL1309">
            <v>9100</v>
          </cell>
          <cell r="AM1309">
            <v>0</v>
          </cell>
          <cell r="AN1309">
            <v>8750</v>
          </cell>
          <cell r="AO1309">
            <v>8750</v>
          </cell>
          <cell r="AP1309">
            <v>0</v>
          </cell>
          <cell r="AQ1309">
            <v>0</v>
          </cell>
          <cell r="AR1309" t="str">
            <v>n/a</v>
          </cell>
          <cell r="AS1309" t="str">
            <v>n/a</v>
          </cell>
          <cell r="AT1309" t="str">
            <v>n/a</v>
          </cell>
          <cell r="AU1309" t="str">
            <v>n/a</v>
          </cell>
          <cell r="AV1309" t="str">
            <v>n/a</v>
          </cell>
          <cell r="AW1309">
            <v>0</v>
          </cell>
          <cell r="AX1309">
            <v>0</v>
          </cell>
        </row>
        <row r="1310">
          <cell r="A1310">
            <v>23080981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>
            <v>0</v>
          </cell>
          <cell r="AH1310">
            <v>0</v>
          </cell>
          <cell r="AI1310">
            <v>0</v>
          </cell>
          <cell r="AJ1310">
            <v>0</v>
          </cell>
          <cell r="AK1310">
            <v>0</v>
          </cell>
          <cell r="AL1310">
            <v>0</v>
          </cell>
          <cell r="AM1310">
            <v>0</v>
          </cell>
          <cell r="AN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H1311">
            <v>0</v>
          </cell>
          <cell r="AI1311">
            <v>0</v>
          </cell>
          <cell r="AJ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0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  <cell r="AV1311">
            <v>0</v>
          </cell>
          <cell r="AW1311">
            <v>0</v>
          </cell>
          <cell r="AX1311">
            <v>0</v>
          </cell>
        </row>
        <row r="1312">
          <cell r="A1312" t="str">
            <v>23-3693</v>
          </cell>
          <cell r="B1312" t="str">
            <v>OFFICE EQUIPMENT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 t="str">
            <v>SPO</v>
          </cell>
          <cell r="W1312" t="str">
            <v>SVP</v>
          </cell>
          <cell r="X1312" t="str">
            <v>n/a</v>
          </cell>
          <cell r="Y1312">
            <v>45124</v>
          </cell>
          <cell r="Z1312" t="str">
            <v>n/a</v>
          </cell>
          <cell r="AA1312" t="str">
            <v>n/a</v>
          </cell>
          <cell r="AB1312">
            <v>45168</v>
          </cell>
          <cell r="AC1312" t="str">
            <v>n/a</v>
          </cell>
          <cell r="AD1312" t="str">
            <v>n/a</v>
          </cell>
          <cell r="AE1312">
            <v>45168</v>
          </cell>
          <cell r="AF1312">
            <v>45188</v>
          </cell>
          <cell r="AG1312" t="str">
            <v>09.29.2023</v>
          </cell>
          <cell r="AH1312">
            <v>0</v>
          </cell>
          <cell r="AI1312">
            <v>0</v>
          </cell>
          <cell r="AJ1312">
            <v>0</v>
          </cell>
          <cell r="AK1312">
            <v>8408</v>
          </cell>
          <cell r="AL1312">
            <v>8408</v>
          </cell>
          <cell r="AM1312">
            <v>0</v>
          </cell>
          <cell r="AN1312">
            <v>8408</v>
          </cell>
          <cell r="AO1312">
            <v>8408</v>
          </cell>
          <cell r="AP1312">
            <v>0</v>
          </cell>
          <cell r="AQ1312">
            <v>0</v>
          </cell>
          <cell r="AR1312" t="str">
            <v>n/a</v>
          </cell>
          <cell r="AS1312" t="str">
            <v>n/a</v>
          </cell>
          <cell r="AT1312" t="str">
            <v>n/a</v>
          </cell>
          <cell r="AU1312" t="str">
            <v>n/a</v>
          </cell>
          <cell r="AV1312" t="str">
            <v>n/a</v>
          </cell>
          <cell r="AW1312">
            <v>0</v>
          </cell>
          <cell r="AX1312">
            <v>0</v>
          </cell>
        </row>
        <row r="1313">
          <cell r="A1313">
            <v>23080984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0</v>
          </cell>
          <cell r="AU1313">
            <v>0</v>
          </cell>
          <cell r="AV1313">
            <v>0</v>
          </cell>
          <cell r="AW1313">
            <v>0</v>
          </cell>
          <cell r="AX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</row>
        <row r="1315">
          <cell r="A1315" t="str">
            <v>23-3434</v>
          </cell>
          <cell r="B1315" t="str">
            <v>JANITORIAL SUPPLIES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 t="str">
            <v>VGO</v>
          </cell>
          <cell r="W1315" t="str">
            <v>SVP</v>
          </cell>
          <cell r="X1315" t="str">
            <v>n/a</v>
          </cell>
          <cell r="Y1315">
            <v>45138</v>
          </cell>
          <cell r="Z1315" t="str">
            <v>n/a</v>
          </cell>
          <cell r="AA1315" t="str">
            <v>n/a</v>
          </cell>
          <cell r="AB1315">
            <v>45168</v>
          </cell>
          <cell r="AC1315" t="str">
            <v>n/a</v>
          </cell>
          <cell r="AD1315" t="str">
            <v>n/a</v>
          </cell>
          <cell r="AE1315">
            <v>45168</v>
          </cell>
          <cell r="AF1315">
            <v>45188</v>
          </cell>
          <cell r="AG1315" t="str">
            <v>09.20.2023</v>
          </cell>
          <cell r="AH1315">
            <v>0</v>
          </cell>
          <cell r="AI1315">
            <v>0</v>
          </cell>
          <cell r="AJ1315">
            <v>0</v>
          </cell>
          <cell r="AK1315">
            <v>36848</v>
          </cell>
          <cell r="AL1315">
            <v>36848</v>
          </cell>
          <cell r="AM1315">
            <v>0</v>
          </cell>
          <cell r="AN1315">
            <v>36761</v>
          </cell>
          <cell r="AO1315">
            <v>36761</v>
          </cell>
          <cell r="AP1315">
            <v>0</v>
          </cell>
          <cell r="AQ1315">
            <v>0</v>
          </cell>
          <cell r="AR1315" t="str">
            <v>n/a</v>
          </cell>
          <cell r="AS1315" t="str">
            <v>n/a</v>
          </cell>
          <cell r="AT1315" t="str">
            <v>n/a</v>
          </cell>
          <cell r="AU1315" t="str">
            <v>n/a</v>
          </cell>
          <cell r="AV1315" t="str">
            <v>n/a</v>
          </cell>
          <cell r="AW1315">
            <v>0</v>
          </cell>
          <cell r="AX1315">
            <v>0</v>
          </cell>
        </row>
        <row r="1316">
          <cell r="A1316">
            <v>23080985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0</v>
          </cell>
          <cell r="AE1316">
            <v>0</v>
          </cell>
          <cell r="AF1316">
            <v>0</v>
          </cell>
          <cell r="AG1316">
            <v>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</row>
        <row r="1318">
          <cell r="A1318" t="str">
            <v>23-C0629</v>
          </cell>
          <cell r="B1318" t="str">
            <v>OFFICE EQUIPMENT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 t="str">
            <v>PGO</v>
          </cell>
          <cell r="W1318" t="str">
            <v>SVP</v>
          </cell>
          <cell r="X1318" t="str">
            <v>n/a</v>
          </cell>
          <cell r="Y1318">
            <v>45141</v>
          </cell>
          <cell r="Z1318" t="str">
            <v>n/a</v>
          </cell>
          <cell r="AA1318" t="str">
            <v>n/a</v>
          </cell>
          <cell r="AB1318">
            <v>45168</v>
          </cell>
          <cell r="AC1318" t="str">
            <v>n/a</v>
          </cell>
          <cell r="AD1318" t="str">
            <v>n/a</v>
          </cell>
          <cell r="AE1318">
            <v>45177</v>
          </cell>
          <cell r="AF1318">
            <v>45194</v>
          </cell>
          <cell r="AG1318" t="str">
            <v>09.29.2023</v>
          </cell>
          <cell r="AH1318">
            <v>0</v>
          </cell>
          <cell r="AI1318">
            <v>0</v>
          </cell>
          <cell r="AJ1318">
            <v>0</v>
          </cell>
          <cell r="AK1318">
            <v>83420</v>
          </cell>
          <cell r="AL1318">
            <v>83420</v>
          </cell>
          <cell r="AM1318">
            <v>0</v>
          </cell>
          <cell r="AN1318">
            <v>82500</v>
          </cell>
          <cell r="AO1318">
            <v>82500</v>
          </cell>
          <cell r="AP1318">
            <v>0</v>
          </cell>
          <cell r="AQ1318">
            <v>0</v>
          </cell>
          <cell r="AR1318" t="str">
            <v>n/a</v>
          </cell>
          <cell r="AS1318" t="str">
            <v>n/a</v>
          </cell>
          <cell r="AT1318" t="str">
            <v>n/a</v>
          </cell>
          <cell r="AU1318" t="str">
            <v>n/a</v>
          </cell>
          <cell r="AV1318" t="str">
            <v>n/a</v>
          </cell>
          <cell r="AW1318">
            <v>0</v>
          </cell>
          <cell r="AX1318">
            <v>0</v>
          </cell>
        </row>
        <row r="1319">
          <cell r="A1319">
            <v>230801000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  <cell r="AG1319">
            <v>0</v>
          </cell>
          <cell r="AH1319">
            <v>0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  <cell r="AG1320">
            <v>0</v>
          </cell>
          <cell r="AH1320">
            <v>0</v>
          </cell>
          <cell r="AI1320">
            <v>0</v>
          </cell>
          <cell r="AJ1320">
            <v>0</v>
          </cell>
          <cell r="AK1320">
            <v>0</v>
          </cell>
          <cell r="AL1320">
            <v>0</v>
          </cell>
          <cell r="AM1320">
            <v>0</v>
          </cell>
          <cell r="AN1320">
            <v>0</v>
          </cell>
          <cell r="AO1320">
            <v>0</v>
          </cell>
          <cell r="AP1320">
            <v>0</v>
          </cell>
          <cell r="AQ1320">
            <v>0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</row>
        <row r="1321">
          <cell r="A1321" t="str">
            <v>23-C0611</v>
          </cell>
          <cell r="B1321" t="str">
            <v>OFFICE SUPPLIES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 t="str">
            <v>PHRMDO</v>
          </cell>
          <cell r="W1321" t="str">
            <v>SB</v>
          </cell>
          <cell r="X1321" t="str">
            <v>n/a</v>
          </cell>
          <cell r="Y1321">
            <v>45124</v>
          </cell>
          <cell r="Z1321" t="str">
            <v>n/a</v>
          </cell>
          <cell r="AA1321" t="str">
            <v>n/a</v>
          </cell>
          <cell r="AB1321">
            <v>45168</v>
          </cell>
          <cell r="AC1321" t="str">
            <v>n/a</v>
          </cell>
          <cell r="AD1321" t="str">
            <v>n/a</v>
          </cell>
          <cell r="AE1321">
            <v>45177</v>
          </cell>
          <cell r="AF1321">
            <v>45188</v>
          </cell>
          <cell r="AG1321" t="str">
            <v>09.20.2023</v>
          </cell>
          <cell r="AH1321">
            <v>0</v>
          </cell>
          <cell r="AI1321">
            <v>0</v>
          </cell>
          <cell r="AJ1321">
            <v>0</v>
          </cell>
          <cell r="AK1321">
            <v>89821.1</v>
          </cell>
          <cell r="AL1321">
            <v>89821.1</v>
          </cell>
          <cell r="AM1321">
            <v>0</v>
          </cell>
          <cell r="AN1321">
            <v>88649</v>
          </cell>
          <cell r="AO1321">
            <v>88649</v>
          </cell>
          <cell r="AP1321">
            <v>0</v>
          </cell>
          <cell r="AQ1321">
            <v>0</v>
          </cell>
          <cell r="AR1321" t="str">
            <v>n/a</v>
          </cell>
          <cell r="AS1321" t="str">
            <v>n/a</v>
          </cell>
          <cell r="AT1321" t="str">
            <v>n/a</v>
          </cell>
          <cell r="AU1321" t="str">
            <v>n/a</v>
          </cell>
          <cell r="AV1321" t="str">
            <v>n/a</v>
          </cell>
          <cell r="AW1321">
            <v>0</v>
          </cell>
          <cell r="AX1321">
            <v>0</v>
          </cell>
        </row>
        <row r="1322">
          <cell r="A1322">
            <v>23080958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>
            <v>0</v>
          </cell>
          <cell r="AH1322">
            <v>0</v>
          </cell>
          <cell r="AI1322">
            <v>0</v>
          </cell>
          <cell r="AJ1322">
            <v>0</v>
          </cell>
          <cell r="AK1322">
            <v>0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  <cell r="AG1323">
            <v>0</v>
          </cell>
          <cell r="AH1323">
            <v>0</v>
          </cell>
          <cell r="AI1323">
            <v>0</v>
          </cell>
          <cell r="AJ1323">
            <v>0</v>
          </cell>
          <cell r="AK1323">
            <v>0</v>
          </cell>
          <cell r="AL1323">
            <v>0</v>
          </cell>
          <cell r="AM1323">
            <v>0</v>
          </cell>
          <cell r="AN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</row>
        <row r="1324">
          <cell r="A1324" t="str">
            <v>23-C0635</v>
          </cell>
          <cell r="B1324" t="str">
            <v>OFFICE SUPPLIES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 t="str">
            <v>PGO</v>
          </cell>
          <cell r="W1324" t="str">
            <v>SB</v>
          </cell>
          <cell r="X1324" t="str">
            <v>n/a</v>
          </cell>
          <cell r="Y1324">
            <v>45138</v>
          </cell>
          <cell r="Z1324" t="str">
            <v>n/a</v>
          </cell>
          <cell r="AA1324" t="str">
            <v>n/a</v>
          </cell>
          <cell r="AB1324">
            <v>45168</v>
          </cell>
          <cell r="AC1324" t="str">
            <v>n/a</v>
          </cell>
          <cell r="AD1324" t="str">
            <v>n/a</v>
          </cell>
          <cell r="AE1324">
            <v>45168</v>
          </cell>
          <cell r="AF1324">
            <v>0</v>
          </cell>
          <cell r="AG1324">
            <v>0</v>
          </cell>
          <cell r="AH1324">
            <v>0</v>
          </cell>
          <cell r="AI1324">
            <v>0</v>
          </cell>
          <cell r="AJ1324">
            <v>0</v>
          </cell>
          <cell r="AK1324">
            <v>10820</v>
          </cell>
          <cell r="AL1324">
            <v>10820</v>
          </cell>
          <cell r="AM1324">
            <v>0</v>
          </cell>
          <cell r="AN1324">
            <v>10721</v>
          </cell>
          <cell r="AO1324">
            <v>10721</v>
          </cell>
          <cell r="AP1324">
            <v>0</v>
          </cell>
          <cell r="AQ1324">
            <v>0</v>
          </cell>
          <cell r="AR1324" t="str">
            <v>n/a</v>
          </cell>
          <cell r="AS1324" t="str">
            <v>n/a</v>
          </cell>
          <cell r="AT1324" t="str">
            <v>n/a</v>
          </cell>
          <cell r="AU1324" t="str">
            <v>n/a</v>
          </cell>
          <cell r="AV1324" t="str">
            <v>n/a</v>
          </cell>
          <cell r="AW1324">
            <v>0</v>
          </cell>
          <cell r="AX1324">
            <v>0</v>
          </cell>
        </row>
        <row r="1325">
          <cell r="A1325">
            <v>23080959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G1325">
            <v>0</v>
          </cell>
          <cell r="AH1325">
            <v>0</v>
          </cell>
          <cell r="AI1325">
            <v>0</v>
          </cell>
          <cell r="AJ1325">
            <v>0</v>
          </cell>
          <cell r="AK1325">
            <v>0</v>
          </cell>
          <cell r="AL1325">
            <v>0</v>
          </cell>
          <cell r="AM1325">
            <v>0</v>
          </cell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</row>
        <row r="1327">
          <cell r="A1327" t="str">
            <v>23-C0643</v>
          </cell>
          <cell r="B1327" t="str">
            <v>SPAREPARTS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 t="str">
            <v>SPO</v>
          </cell>
          <cell r="W1327" t="str">
            <v>SA</v>
          </cell>
          <cell r="X1327" t="str">
            <v>n/a</v>
          </cell>
          <cell r="Y1327">
            <v>45138</v>
          </cell>
          <cell r="Z1327" t="str">
            <v>n/a</v>
          </cell>
          <cell r="AA1327" t="str">
            <v>n/a</v>
          </cell>
          <cell r="AB1327">
            <v>45168</v>
          </cell>
          <cell r="AC1327" t="str">
            <v>n/a</v>
          </cell>
          <cell r="AD1327" t="str">
            <v>n/a</v>
          </cell>
          <cell r="AE1327">
            <v>45168</v>
          </cell>
          <cell r="AF1327">
            <v>45188</v>
          </cell>
          <cell r="AG1327" t="str">
            <v>09.25.2023</v>
          </cell>
          <cell r="AH1327">
            <v>0</v>
          </cell>
          <cell r="AI1327">
            <v>0</v>
          </cell>
          <cell r="AJ1327">
            <v>0</v>
          </cell>
          <cell r="AK1327">
            <v>2130</v>
          </cell>
          <cell r="AL1327">
            <v>2130</v>
          </cell>
          <cell r="AM1327">
            <v>0</v>
          </cell>
          <cell r="AN1327">
            <v>2130</v>
          </cell>
          <cell r="AO1327">
            <v>2130</v>
          </cell>
          <cell r="AP1327">
            <v>0</v>
          </cell>
          <cell r="AQ1327">
            <v>0</v>
          </cell>
          <cell r="AR1327" t="str">
            <v>n/a</v>
          </cell>
          <cell r="AS1327" t="str">
            <v>n/a</v>
          </cell>
          <cell r="AT1327" t="str">
            <v>n/a</v>
          </cell>
          <cell r="AU1327" t="str">
            <v>n/a</v>
          </cell>
          <cell r="AV1327" t="str">
            <v>n/a</v>
          </cell>
          <cell r="AW1327">
            <v>0</v>
          </cell>
          <cell r="AX1327">
            <v>0</v>
          </cell>
        </row>
        <row r="1328">
          <cell r="A1328">
            <v>23080999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0</v>
          </cell>
          <cell r="AX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</row>
        <row r="1330">
          <cell r="A1330" t="str">
            <v>23-C0538</v>
          </cell>
          <cell r="B1330" t="str">
            <v>FOOD/CATERING SERVICES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 t="str">
            <v>PHO</v>
          </cell>
          <cell r="W1330" t="str">
            <v>NP 53.1</v>
          </cell>
          <cell r="X1330" t="str">
            <v>n/a</v>
          </cell>
          <cell r="Y1330">
            <v>45152</v>
          </cell>
          <cell r="Z1330" t="str">
            <v>n/a</v>
          </cell>
          <cell r="AA1330" t="str">
            <v>n/a</v>
          </cell>
          <cell r="AB1330">
            <v>45168</v>
          </cell>
          <cell r="AC1330" t="str">
            <v>n/a</v>
          </cell>
          <cell r="AD1330" t="str">
            <v>n/a</v>
          </cell>
          <cell r="AE1330">
            <v>45177</v>
          </cell>
          <cell r="AF1330">
            <v>45183</v>
          </cell>
          <cell r="AG1330" t="str">
            <v>09.19.2023</v>
          </cell>
          <cell r="AH1330">
            <v>0</v>
          </cell>
          <cell r="AI1330">
            <v>0</v>
          </cell>
          <cell r="AJ1330">
            <v>0</v>
          </cell>
          <cell r="AK1330">
            <v>2671500</v>
          </cell>
          <cell r="AL1330">
            <v>2671500</v>
          </cell>
          <cell r="AM1330">
            <v>0</v>
          </cell>
          <cell r="AN1330">
            <v>2664650</v>
          </cell>
          <cell r="AO1330">
            <v>2664650</v>
          </cell>
          <cell r="AP1330">
            <v>0</v>
          </cell>
          <cell r="AQ1330">
            <v>0</v>
          </cell>
          <cell r="AR1330" t="str">
            <v>n/a</v>
          </cell>
          <cell r="AS1330" t="str">
            <v>n/a</v>
          </cell>
          <cell r="AT1330" t="str">
            <v>n/a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</row>
        <row r="1331">
          <cell r="A1331">
            <v>23080957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>
            <v>0</v>
          </cell>
          <cell r="AG1332">
            <v>0</v>
          </cell>
          <cell r="AH1332">
            <v>0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M1332">
            <v>0</v>
          </cell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</row>
        <row r="1333">
          <cell r="A1333" t="str">
            <v>23-C0599</v>
          </cell>
          <cell r="B1333" t="str">
            <v>CONSTRUCTION MATERIALS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 t="str">
            <v>PEO-</v>
          </cell>
          <cell r="W1333" t="str">
            <v>PB</v>
          </cell>
          <cell r="X1333" t="str">
            <v>n/a</v>
          </cell>
          <cell r="Y1333">
            <v>45138</v>
          </cell>
          <cell r="Z1333" t="str">
            <v>n/a</v>
          </cell>
          <cell r="AA1333">
            <v>45146</v>
          </cell>
          <cell r="AB1333">
            <v>45146</v>
          </cell>
          <cell r="AC1333">
            <v>45146</v>
          </cell>
          <cell r="AD1333">
            <v>45163</v>
          </cell>
          <cell r="AE1333">
            <v>45170</v>
          </cell>
          <cell r="AF1333">
            <v>45188</v>
          </cell>
          <cell r="AG1333" t="str">
            <v>09.21.2023</v>
          </cell>
          <cell r="AH1333">
            <v>0</v>
          </cell>
          <cell r="AI1333">
            <v>0</v>
          </cell>
          <cell r="AJ1333">
            <v>0</v>
          </cell>
          <cell r="AK1333">
            <v>957298</v>
          </cell>
          <cell r="AL1333">
            <v>957298</v>
          </cell>
          <cell r="AM1333">
            <v>0</v>
          </cell>
          <cell r="AN1333">
            <v>897570</v>
          </cell>
          <cell r="AO1333">
            <v>897570</v>
          </cell>
          <cell r="AP1333">
            <v>0</v>
          </cell>
          <cell r="AQ1333">
            <v>0</v>
          </cell>
          <cell r="AR1333" t="str">
            <v>n/a</v>
          </cell>
          <cell r="AS1333" t="str">
            <v>08.02.2023</v>
          </cell>
          <cell r="AT1333" t="str">
            <v>n/a</v>
          </cell>
          <cell r="AU1333" t="str">
            <v>08.02.2023</v>
          </cell>
          <cell r="AV1333" t="str">
            <v>08.18.2023</v>
          </cell>
          <cell r="AW1333">
            <v>0</v>
          </cell>
          <cell r="AX1333">
            <v>0</v>
          </cell>
        </row>
        <row r="1334">
          <cell r="A1334">
            <v>23080944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 t="str">
            <v>Motorpool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  <cell r="AF1334">
            <v>0</v>
          </cell>
          <cell r="AG1334">
            <v>0</v>
          </cell>
          <cell r="AH1334">
            <v>0</v>
          </cell>
          <cell r="AI1334">
            <v>0</v>
          </cell>
          <cell r="AJ1334">
            <v>0</v>
          </cell>
          <cell r="AK1334">
            <v>0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0</v>
          </cell>
          <cell r="AQ1334">
            <v>0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0</v>
          </cell>
          <cell r="AE1335">
            <v>0</v>
          </cell>
          <cell r="AF1335">
            <v>0</v>
          </cell>
          <cell r="AG1335">
            <v>0</v>
          </cell>
          <cell r="AH1335">
            <v>0</v>
          </cell>
          <cell r="AI1335">
            <v>0</v>
          </cell>
          <cell r="AJ1335">
            <v>0</v>
          </cell>
          <cell r="AK1335">
            <v>0</v>
          </cell>
          <cell r="AL1335">
            <v>0</v>
          </cell>
          <cell r="AM1335">
            <v>0</v>
          </cell>
          <cell r="AN1335">
            <v>0</v>
          </cell>
          <cell r="AO1335">
            <v>0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</row>
        <row r="1336">
          <cell r="A1336" t="str">
            <v>23-4003</v>
          </cell>
          <cell r="B1336" t="str">
            <v>FIBER OPTIC FUSION MACHINE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 t="str">
            <v>PICTO</v>
          </cell>
          <cell r="W1336" t="str">
            <v>PB</v>
          </cell>
          <cell r="X1336" t="str">
            <v>n/a</v>
          </cell>
          <cell r="Y1336">
            <v>45138</v>
          </cell>
          <cell r="Z1336" t="str">
            <v>n/a</v>
          </cell>
          <cell r="AA1336">
            <v>45146</v>
          </cell>
          <cell r="AB1336">
            <v>45146</v>
          </cell>
          <cell r="AC1336">
            <v>45146</v>
          </cell>
          <cell r="AD1336">
            <v>45163</v>
          </cell>
          <cell r="AE1336">
            <v>45177</v>
          </cell>
          <cell r="AF1336">
            <v>45183</v>
          </cell>
          <cell r="AG1336" t="str">
            <v>09.29.2023</v>
          </cell>
          <cell r="AH1336">
            <v>0</v>
          </cell>
          <cell r="AI1336">
            <v>0</v>
          </cell>
          <cell r="AJ1336">
            <v>0</v>
          </cell>
          <cell r="AK1336">
            <v>66000</v>
          </cell>
          <cell r="AL1336">
            <v>66000</v>
          </cell>
          <cell r="AM1336">
            <v>0</v>
          </cell>
          <cell r="AN1336">
            <v>65898</v>
          </cell>
          <cell r="AO1336">
            <v>65898</v>
          </cell>
          <cell r="AP1336">
            <v>0</v>
          </cell>
          <cell r="AQ1336">
            <v>0</v>
          </cell>
          <cell r="AR1336" t="str">
            <v>n/a</v>
          </cell>
          <cell r="AS1336" t="str">
            <v>08.02.2023</v>
          </cell>
          <cell r="AT1336" t="str">
            <v>n/a</v>
          </cell>
          <cell r="AU1336" t="str">
            <v>08.02.2023</v>
          </cell>
          <cell r="AV1336" t="str">
            <v>08.18.2023</v>
          </cell>
          <cell r="AW1336">
            <v>0</v>
          </cell>
          <cell r="AX1336">
            <v>0</v>
          </cell>
        </row>
        <row r="1337">
          <cell r="A1337">
            <v>23080945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  <cell r="AG1337">
            <v>0</v>
          </cell>
          <cell r="AH1337">
            <v>0</v>
          </cell>
          <cell r="AI1337">
            <v>0</v>
          </cell>
          <cell r="AJ1337">
            <v>0</v>
          </cell>
          <cell r="AK1337">
            <v>0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  <cell r="AG1338">
            <v>0</v>
          </cell>
          <cell r="AH1338">
            <v>0</v>
          </cell>
          <cell r="AI1338">
            <v>0</v>
          </cell>
          <cell r="AJ1338">
            <v>0</v>
          </cell>
          <cell r="AK1338">
            <v>0</v>
          </cell>
          <cell r="AL1338">
            <v>0</v>
          </cell>
          <cell r="AM1338">
            <v>0</v>
          </cell>
          <cell r="AN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</row>
        <row r="1339">
          <cell r="A1339" t="str">
            <v>23-C0605 REBID</v>
          </cell>
          <cell r="B1339" t="str">
            <v>GARMENTS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 t="str">
            <v>PDRRMO</v>
          </cell>
          <cell r="W1339" t="str">
            <v>PB</v>
          </cell>
          <cell r="X1339" t="str">
            <v>n/a</v>
          </cell>
          <cell r="Y1339">
            <v>45138</v>
          </cell>
          <cell r="Z1339" t="str">
            <v>n/a</v>
          </cell>
          <cell r="AA1339">
            <v>45146</v>
          </cell>
          <cell r="AB1339">
            <v>45146</v>
          </cell>
          <cell r="AC1339">
            <v>45146</v>
          </cell>
          <cell r="AD1339">
            <v>45163</v>
          </cell>
          <cell r="AE1339">
            <v>45177</v>
          </cell>
          <cell r="AF1339">
            <v>0</v>
          </cell>
          <cell r="AG1339">
            <v>0</v>
          </cell>
          <cell r="AH1339">
            <v>0</v>
          </cell>
          <cell r="AI1339">
            <v>0</v>
          </cell>
          <cell r="AJ1339">
            <v>0</v>
          </cell>
          <cell r="AK1339">
            <v>477625</v>
          </cell>
          <cell r="AL1339">
            <v>477625</v>
          </cell>
          <cell r="AM1339">
            <v>0</v>
          </cell>
          <cell r="AN1339">
            <v>360500</v>
          </cell>
          <cell r="AO1339">
            <v>360500</v>
          </cell>
          <cell r="AP1339">
            <v>0</v>
          </cell>
          <cell r="AQ1339">
            <v>0</v>
          </cell>
          <cell r="AR1339" t="str">
            <v>n/a</v>
          </cell>
          <cell r="AS1339" t="str">
            <v>08.02.2023</v>
          </cell>
          <cell r="AT1339" t="str">
            <v>n/a</v>
          </cell>
          <cell r="AU1339" t="str">
            <v>08.02.2023</v>
          </cell>
          <cell r="AV1339" t="str">
            <v>08.18.2023</v>
          </cell>
          <cell r="AW1339">
            <v>0</v>
          </cell>
          <cell r="AX1339">
            <v>0</v>
          </cell>
        </row>
        <row r="1340">
          <cell r="A1340">
            <v>23080946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  <cell r="AG1340">
            <v>0</v>
          </cell>
          <cell r="AH1340">
            <v>0</v>
          </cell>
          <cell r="AI1340">
            <v>0</v>
          </cell>
          <cell r="AJ1340">
            <v>0</v>
          </cell>
          <cell r="AK1340">
            <v>0</v>
          </cell>
          <cell r="AL1340">
            <v>0</v>
          </cell>
          <cell r="AM1340">
            <v>0</v>
          </cell>
          <cell r="AN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0</v>
          </cell>
          <cell r="AE1341">
            <v>0</v>
          </cell>
          <cell r="AF1341">
            <v>0</v>
          </cell>
          <cell r="AG1341">
            <v>0</v>
          </cell>
          <cell r="AH1341">
            <v>0</v>
          </cell>
          <cell r="AI1341">
            <v>0</v>
          </cell>
          <cell r="AJ1341">
            <v>0</v>
          </cell>
          <cell r="AK1341">
            <v>0</v>
          </cell>
          <cell r="AL1341">
            <v>0</v>
          </cell>
          <cell r="AM1341">
            <v>0</v>
          </cell>
          <cell r="AN1341">
            <v>0</v>
          </cell>
          <cell r="AO1341">
            <v>0</v>
          </cell>
          <cell r="AP1341">
            <v>0</v>
          </cell>
          <cell r="AQ1341">
            <v>0</v>
          </cell>
          <cell r="AR1341">
            <v>0</v>
          </cell>
          <cell r="AS1341">
            <v>0</v>
          </cell>
          <cell r="AT1341">
            <v>0</v>
          </cell>
          <cell r="AU1341">
            <v>0</v>
          </cell>
          <cell r="AV1341">
            <v>0</v>
          </cell>
          <cell r="AW1341">
            <v>0</v>
          </cell>
          <cell r="AX1341">
            <v>0</v>
          </cell>
        </row>
        <row r="1342">
          <cell r="A1342" t="str">
            <v>23-C0631</v>
          </cell>
          <cell r="B1342" t="str">
            <v>SPAREPARTS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 t="str">
            <v>PGSO</v>
          </cell>
          <cell r="W1342" t="str">
            <v>PB</v>
          </cell>
          <cell r="X1342" t="str">
            <v>n/a</v>
          </cell>
          <cell r="Y1342">
            <v>45138</v>
          </cell>
          <cell r="Z1342">
            <v>45146</v>
          </cell>
          <cell r="AA1342">
            <v>45146</v>
          </cell>
          <cell r="AB1342">
            <v>45146</v>
          </cell>
          <cell r="AC1342">
            <v>45146</v>
          </cell>
          <cell r="AD1342">
            <v>45163</v>
          </cell>
          <cell r="AE1342">
            <v>45177</v>
          </cell>
          <cell r="AF1342">
            <v>45198</v>
          </cell>
          <cell r="AG1342" t="str">
            <v>09.29.2023</v>
          </cell>
          <cell r="AH1342">
            <v>0</v>
          </cell>
          <cell r="AI1342">
            <v>0</v>
          </cell>
          <cell r="AJ1342">
            <v>0</v>
          </cell>
          <cell r="AK1342">
            <v>2898075</v>
          </cell>
          <cell r="AL1342">
            <v>2898075</v>
          </cell>
          <cell r="AM1342">
            <v>0</v>
          </cell>
          <cell r="AN1342">
            <v>1624735</v>
          </cell>
          <cell r="AO1342">
            <v>1624735</v>
          </cell>
          <cell r="AP1342">
            <v>0</v>
          </cell>
          <cell r="AQ1342">
            <v>0</v>
          </cell>
          <cell r="AR1342" t="str">
            <v>n/a</v>
          </cell>
          <cell r="AS1342" t="str">
            <v>08.17.2023</v>
          </cell>
          <cell r="AT1342" t="str">
            <v>n/a</v>
          </cell>
          <cell r="AU1342" t="str">
            <v>08.17.2023</v>
          </cell>
          <cell r="AV1342" t="str">
            <v>08.24.2023</v>
          </cell>
          <cell r="AW1342">
            <v>0</v>
          </cell>
          <cell r="AX1342">
            <v>0</v>
          </cell>
        </row>
        <row r="1343">
          <cell r="A1343">
            <v>23080948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0</v>
          </cell>
          <cell r="AE1343">
            <v>0</v>
          </cell>
          <cell r="AF1343">
            <v>0</v>
          </cell>
          <cell r="AG1343">
            <v>0</v>
          </cell>
          <cell r="AH1343">
            <v>0</v>
          </cell>
          <cell r="AI1343">
            <v>0</v>
          </cell>
          <cell r="AJ1343">
            <v>0</v>
          </cell>
          <cell r="AK1343">
            <v>0</v>
          </cell>
          <cell r="AL1343">
            <v>0</v>
          </cell>
          <cell r="AM1343">
            <v>0</v>
          </cell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J1344">
            <v>0</v>
          </cell>
          <cell r="AK1344">
            <v>0</v>
          </cell>
          <cell r="AL1344">
            <v>0</v>
          </cell>
          <cell r="AM1344">
            <v>0</v>
          </cell>
          <cell r="AN1344">
            <v>0</v>
          </cell>
          <cell r="AO1344">
            <v>0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</row>
        <row r="1345">
          <cell r="A1345" t="str">
            <v>23-4040</v>
          </cell>
          <cell r="B1345" t="str">
            <v>CONSTRUCTION SUPPLY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 t="str">
            <v>SEF</v>
          </cell>
          <cell r="W1345" t="str">
            <v>PB</v>
          </cell>
          <cell r="X1345" t="str">
            <v>n/a</v>
          </cell>
          <cell r="Y1345">
            <v>45145</v>
          </cell>
          <cell r="Z1345" t="str">
            <v>n/a</v>
          </cell>
          <cell r="AA1345">
            <v>45160</v>
          </cell>
          <cell r="AB1345">
            <v>45160</v>
          </cell>
          <cell r="AC1345">
            <v>45160</v>
          </cell>
          <cell r="AD1345">
            <v>45163</v>
          </cell>
          <cell r="AE1345">
            <v>45177</v>
          </cell>
          <cell r="AF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  <cell r="AK1345">
            <v>673902</v>
          </cell>
          <cell r="AL1345">
            <v>673902</v>
          </cell>
          <cell r="AM1345">
            <v>0</v>
          </cell>
          <cell r="AN1345">
            <v>597150</v>
          </cell>
          <cell r="AO1345">
            <v>597150</v>
          </cell>
          <cell r="AP1345">
            <v>0</v>
          </cell>
          <cell r="AQ1345">
            <v>0</v>
          </cell>
          <cell r="AR1345" t="str">
            <v>n/a</v>
          </cell>
          <cell r="AS1345" t="str">
            <v>08.17.2023</v>
          </cell>
          <cell r="AT1345" t="str">
            <v>n/a</v>
          </cell>
          <cell r="AU1345" t="str">
            <v>08.17.2023</v>
          </cell>
          <cell r="AV1345" t="str">
            <v>08.24.2023</v>
          </cell>
          <cell r="AW1345">
            <v>0</v>
          </cell>
          <cell r="AX1345">
            <v>0</v>
          </cell>
        </row>
        <row r="1346">
          <cell r="A1346">
            <v>23080949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J1346">
            <v>0</v>
          </cell>
          <cell r="AK1346">
            <v>0</v>
          </cell>
          <cell r="AL1346">
            <v>0</v>
          </cell>
          <cell r="AM1346">
            <v>0</v>
          </cell>
          <cell r="AN1346">
            <v>0</v>
          </cell>
          <cell r="AO1346">
            <v>0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  <cell r="AK1347">
            <v>0</v>
          </cell>
          <cell r="AL1347">
            <v>0</v>
          </cell>
          <cell r="AM1347">
            <v>0</v>
          </cell>
          <cell r="AN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>
            <v>0</v>
          </cell>
          <cell r="AW1347">
            <v>0</v>
          </cell>
          <cell r="AX1347">
            <v>0</v>
          </cell>
        </row>
        <row r="1348">
          <cell r="A1348" t="str">
            <v>23-3835</v>
          </cell>
          <cell r="B1348" t="str">
            <v>CONSTRUCTION SUPPLY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 t="str">
            <v>PEO</v>
          </cell>
          <cell r="W1348" t="str">
            <v>PB</v>
          </cell>
          <cell r="X1348" t="str">
            <v>n/a</v>
          </cell>
          <cell r="Y1348">
            <v>45146</v>
          </cell>
          <cell r="Z1348" t="str">
            <v>n/a</v>
          </cell>
          <cell r="AA1348">
            <v>45160</v>
          </cell>
          <cell r="AB1348">
            <v>45160</v>
          </cell>
          <cell r="AC1348">
            <v>45160</v>
          </cell>
          <cell r="AD1348">
            <v>45163</v>
          </cell>
          <cell r="AE1348">
            <v>45177</v>
          </cell>
          <cell r="AF1348">
            <v>45188</v>
          </cell>
          <cell r="AG1348" t="str">
            <v>09.20.2023</v>
          </cell>
          <cell r="AH1348">
            <v>0</v>
          </cell>
          <cell r="AI1348">
            <v>0</v>
          </cell>
          <cell r="AJ1348">
            <v>0</v>
          </cell>
          <cell r="AK1348">
            <v>464739</v>
          </cell>
          <cell r="AL1348">
            <v>0</v>
          </cell>
          <cell r="AM1348">
            <v>464739</v>
          </cell>
          <cell r="AN1348">
            <v>413826.5</v>
          </cell>
          <cell r="AO1348">
            <v>0</v>
          </cell>
          <cell r="AP1348">
            <v>413826.5</v>
          </cell>
          <cell r="AQ1348">
            <v>0</v>
          </cell>
          <cell r="AR1348" t="str">
            <v>n/a</v>
          </cell>
          <cell r="AS1348" t="str">
            <v>08.17.2023</v>
          </cell>
          <cell r="AT1348" t="str">
            <v>n/a</v>
          </cell>
          <cell r="AU1348" t="str">
            <v>08.17.2023</v>
          </cell>
          <cell r="AV1348" t="str">
            <v>08.24.2023</v>
          </cell>
          <cell r="AW1348">
            <v>0</v>
          </cell>
          <cell r="AX1348">
            <v>0</v>
          </cell>
        </row>
        <row r="1349">
          <cell r="A1349">
            <v>23080950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  <cell r="AG1349">
            <v>0</v>
          </cell>
          <cell r="AH1349">
            <v>0</v>
          </cell>
          <cell r="AI1349">
            <v>0</v>
          </cell>
          <cell r="AJ1349">
            <v>0</v>
          </cell>
          <cell r="AK1349">
            <v>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  <cell r="AG1350">
            <v>0</v>
          </cell>
          <cell r="AH1350">
            <v>0</v>
          </cell>
          <cell r="AI1350">
            <v>0</v>
          </cell>
          <cell r="AJ1350">
            <v>0</v>
          </cell>
          <cell r="AK1350">
            <v>0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0</v>
          </cell>
          <cell r="AV1350">
            <v>0</v>
          </cell>
          <cell r="AW1350">
            <v>0</v>
          </cell>
          <cell r="AX1350">
            <v>0</v>
          </cell>
        </row>
        <row r="1351">
          <cell r="A1351" t="str">
            <v>23-C0634</v>
          </cell>
          <cell r="B1351" t="str">
            <v>SPAREPARTS (MOTORCYCLE)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S1351">
            <v>0</v>
          </cell>
          <cell r="T1351">
            <v>0</v>
          </cell>
          <cell r="U1351">
            <v>0</v>
          </cell>
          <cell r="V1351" t="str">
            <v>PGSO</v>
          </cell>
          <cell r="W1351" t="str">
            <v>PB</v>
          </cell>
          <cell r="X1351" t="str">
            <v>n/a</v>
          </cell>
          <cell r="Y1351">
            <v>45152</v>
          </cell>
          <cell r="Z1351" t="str">
            <v>n/a</v>
          </cell>
          <cell r="AA1351">
            <v>45160</v>
          </cell>
          <cell r="AB1351">
            <v>45160</v>
          </cell>
          <cell r="AC1351">
            <v>45160</v>
          </cell>
          <cell r="AD1351">
            <v>45170</v>
          </cell>
          <cell r="AE1351">
            <v>45182</v>
          </cell>
          <cell r="AF1351">
            <v>45182</v>
          </cell>
          <cell r="AG1351" t="str">
            <v>09.28.2023</v>
          </cell>
          <cell r="AH1351" t="str">
            <v>10.03.2023</v>
          </cell>
          <cell r="AI1351">
            <v>0</v>
          </cell>
          <cell r="AJ1351">
            <v>0</v>
          </cell>
          <cell r="AK1351">
            <v>775508</v>
          </cell>
          <cell r="AL1351">
            <v>775508</v>
          </cell>
          <cell r="AM1351">
            <v>0</v>
          </cell>
          <cell r="AN1351">
            <v>741828</v>
          </cell>
          <cell r="AO1351">
            <v>741828</v>
          </cell>
          <cell r="AP1351">
            <v>0</v>
          </cell>
          <cell r="AQ1351">
            <v>0</v>
          </cell>
          <cell r="AR1351" t="str">
            <v>n/a</v>
          </cell>
          <cell r="AS1351" t="str">
            <v>08.17.2023</v>
          </cell>
          <cell r="AT1351" t="str">
            <v>n/a</v>
          </cell>
          <cell r="AU1351" t="str">
            <v>08.17.2023</v>
          </cell>
          <cell r="AV1351" t="str">
            <v>08.24.2023</v>
          </cell>
          <cell r="AW1351">
            <v>0</v>
          </cell>
          <cell r="AX1351">
            <v>0</v>
          </cell>
        </row>
        <row r="1352">
          <cell r="A1352" t="str">
            <v>REBID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  <cell r="AG1352">
            <v>0</v>
          </cell>
          <cell r="AH1352">
            <v>0</v>
          </cell>
          <cell r="AI1352">
            <v>0</v>
          </cell>
          <cell r="AJ1352">
            <v>0</v>
          </cell>
          <cell r="AK1352">
            <v>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</row>
        <row r="1353">
          <cell r="A1353">
            <v>23091008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  <cell r="AK1353">
            <v>0</v>
          </cell>
          <cell r="AL1353">
            <v>0</v>
          </cell>
          <cell r="AM1353">
            <v>0</v>
          </cell>
          <cell r="AN1353">
            <v>0</v>
          </cell>
          <cell r="AO1353">
            <v>0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</row>
        <row r="1354">
          <cell r="A1354" t="str">
            <v>23-C0629</v>
          </cell>
          <cell r="B1354" t="str">
            <v>OFFICE EQUIPMENT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 t="str">
            <v>PGO</v>
          </cell>
          <cell r="W1354" t="str">
            <v>SVP</v>
          </cell>
          <cell r="X1354" t="str">
            <v>n/a</v>
          </cell>
          <cell r="Y1354">
            <v>45141</v>
          </cell>
          <cell r="Z1354" t="str">
            <v>n/a</v>
          </cell>
          <cell r="AA1354" t="str">
            <v>n/a</v>
          </cell>
          <cell r="AB1354">
            <v>45174</v>
          </cell>
          <cell r="AC1354" t="str">
            <v>n/a</v>
          </cell>
          <cell r="AD1354" t="str">
            <v>n/a</v>
          </cell>
          <cell r="AE1354">
            <v>45177</v>
          </cell>
          <cell r="AF1354">
            <v>45194</v>
          </cell>
          <cell r="AG1354" t="str">
            <v>09.29.2023</v>
          </cell>
          <cell r="AH1354">
            <v>0</v>
          </cell>
          <cell r="AI1354">
            <v>0</v>
          </cell>
          <cell r="AJ1354">
            <v>0</v>
          </cell>
          <cell r="AK1354">
            <v>83420</v>
          </cell>
          <cell r="AL1354">
            <v>83420</v>
          </cell>
          <cell r="AM1354">
            <v>0</v>
          </cell>
          <cell r="AN1354">
            <v>82500</v>
          </cell>
          <cell r="AO1354">
            <v>82500</v>
          </cell>
          <cell r="AP1354">
            <v>0</v>
          </cell>
          <cell r="AQ1354">
            <v>0</v>
          </cell>
          <cell r="AR1354" t="str">
            <v>n/a</v>
          </cell>
          <cell r="AS1354" t="str">
            <v>n/a</v>
          </cell>
          <cell r="AT1354" t="str">
            <v>n/a</v>
          </cell>
          <cell r="AU1354" t="str">
            <v>n/a</v>
          </cell>
          <cell r="AV1354" t="str">
            <v>n/a</v>
          </cell>
          <cell r="AW1354">
            <v>0</v>
          </cell>
          <cell r="AX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G1356">
            <v>0</v>
          </cell>
          <cell r="AH1356">
            <v>0</v>
          </cell>
          <cell r="AI1356">
            <v>0</v>
          </cell>
          <cell r="AJ1356">
            <v>0</v>
          </cell>
          <cell r="AK1356">
            <v>0</v>
          </cell>
          <cell r="AL1356">
            <v>0</v>
          </cell>
          <cell r="AM1356">
            <v>0</v>
          </cell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</row>
        <row r="1357">
          <cell r="A1357" t="str">
            <v>23-C0636</v>
          </cell>
          <cell r="B1357" t="str">
            <v>JOB ORDER (LABOR ONLY)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 t="str">
            <v>PDRRMO</v>
          </cell>
          <cell r="W1357" t="str">
            <v>SVP</v>
          </cell>
          <cell r="X1357" t="str">
            <v>n/a</v>
          </cell>
          <cell r="Y1357">
            <v>45124</v>
          </cell>
          <cell r="Z1357" t="str">
            <v>n/a</v>
          </cell>
          <cell r="AA1357" t="str">
            <v>n/a</v>
          </cell>
          <cell r="AB1357">
            <v>45174</v>
          </cell>
          <cell r="AC1357" t="str">
            <v>n/a</v>
          </cell>
          <cell r="AD1357" t="str">
            <v>n/a</v>
          </cell>
          <cell r="AE1357">
            <v>45174</v>
          </cell>
          <cell r="AF1357">
            <v>45188</v>
          </cell>
          <cell r="AG1357" t="str">
            <v>09.20.2023</v>
          </cell>
          <cell r="AH1357">
            <v>0</v>
          </cell>
          <cell r="AI1357">
            <v>0</v>
          </cell>
          <cell r="AJ1357">
            <v>0</v>
          </cell>
          <cell r="AK1357">
            <v>52780</v>
          </cell>
          <cell r="AL1357">
            <v>52780</v>
          </cell>
          <cell r="AM1357">
            <v>0</v>
          </cell>
          <cell r="AN1357">
            <v>47320</v>
          </cell>
          <cell r="AO1357">
            <v>47320</v>
          </cell>
          <cell r="AP1357">
            <v>0</v>
          </cell>
          <cell r="AQ1357">
            <v>0</v>
          </cell>
          <cell r="AR1357" t="str">
            <v>n/a</v>
          </cell>
          <cell r="AS1357" t="str">
            <v>n/a</v>
          </cell>
          <cell r="AT1357" t="str">
            <v>n/a</v>
          </cell>
          <cell r="AU1357" t="str">
            <v>n/a</v>
          </cell>
          <cell r="AV1357" t="str">
            <v>n/a</v>
          </cell>
          <cell r="AW1357">
            <v>0</v>
          </cell>
          <cell r="AX1357">
            <v>0</v>
          </cell>
        </row>
        <row r="1358">
          <cell r="A1358">
            <v>23091001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  <cell r="AF1358">
            <v>0</v>
          </cell>
          <cell r="AG1358">
            <v>0</v>
          </cell>
          <cell r="AH1358">
            <v>0</v>
          </cell>
          <cell r="AI1358">
            <v>0</v>
          </cell>
          <cell r="AJ1358">
            <v>0</v>
          </cell>
          <cell r="AK1358">
            <v>0</v>
          </cell>
          <cell r="AL1358">
            <v>0</v>
          </cell>
          <cell r="AM1358">
            <v>0</v>
          </cell>
          <cell r="AN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0</v>
          </cell>
          <cell r="AH1359">
            <v>0</v>
          </cell>
          <cell r="AI1359">
            <v>0</v>
          </cell>
          <cell r="AJ1359">
            <v>0</v>
          </cell>
          <cell r="AK1359">
            <v>0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0</v>
          </cell>
          <cell r="AS1359">
            <v>0</v>
          </cell>
          <cell r="AT1359">
            <v>0</v>
          </cell>
          <cell r="AU1359">
            <v>0</v>
          </cell>
          <cell r="AV1359">
            <v>0</v>
          </cell>
          <cell r="AW1359">
            <v>0</v>
          </cell>
          <cell r="AX1359">
            <v>0</v>
          </cell>
        </row>
        <row r="1360">
          <cell r="A1360" t="str">
            <v>23-4013</v>
          </cell>
          <cell r="B1360" t="str">
            <v>LUMBER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 t="str">
            <v>PGO-SEF</v>
          </cell>
          <cell r="W1360" t="str">
            <v>SVP</v>
          </cell>
          <cell r="X1360" t="str">
            <v>n/a</v>
          </cell>
          <cell r="Y1360">
            <v>45152</v>
          </cell>
          <cell r="Z1360" t="str">
            <v>n/a</v>
          </cell>
          <cell r="AA1360" t="str">
            <v>n/a</v>
          </cell>
          <cell r="AB1360">
            <v>45174</v>
          </cell>
          <cell r="AC1360" t="str">
            <v>n/a</v>
          </cell>
          <cell r="AD1360" t="str">
            <v>n/a</v>
          </cell>
          <cell r="AE1360">
            <v>45174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31834.51</v>
          </cell>
          <cell r="AL1360">
            <v>31834.51</v>
          </cell>
          <cell r="AM1360">
            <v>0</v>
          </cell>
          <cell r="AN1360">
            <v>31157.18</v>
          </cell>
          <cell r="AO1360">
            <v>31157.18</v>
          </cell>
          <cell r="AP1360">
            <v>0</v>
          </cell>
          <cell r="AQ1360">
            <v>0</v>
          </cell>
          <cell r="AR1360" t="str">
            <v>n/a</v>
          </cell>
          <cell r="AS1360" t="str">
            <v>n/a</v>
          </cell>
          <cell r="AT1360" t="str">
            <v>n/a</v>
          </cell>
          <cell r="AU1360" t="str">
            <v>n/a</v>
          </cell>
          <cell r="AV1360" t="str">
            <v>n/a</v>
          </cell>
          <cell r="AW1360">
            <v>0</v>
          </cell>
          <cell r="AX1360">
            <v>0</v>
          </cell>
        </row>
        <row r="1361">
          <cell r="A1361">
            <v>23091002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0</v>
          </cell>
          <cell r="AE1361">
            <v>0</v>
          </cell>
          <cell r="AF1361">
            <v>0</v>
          </cell>
          <cell r="AG1361">
            <v>0</v>
          </cell>
          <cell r="AH1361">
            <v>0</v>
          </cell>
          <cell r="AI1361">
            <v>0</v>
          </cell>
          <cell r="AJ1361">
            <v>0</v>
          </cell>
          <cell r="AK1361">
            <v>0</v>
          </cell>
          <cell r="AL1361">
            <v>0</v>
          </cell>
          <cell r="AM1361">
            <v>0</v>
          </cell>
          <cell r="AN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  <cell r="AT1361">
            <v>0</v>
          </cell>
          <cell r="AU1361">
            <v>0</v>
          </cell>
          <cell r="AV1361">
            <v>0</v>
          </cell>
          <cell r="AW1361">
            <v>0</v>
          </cell>
          <cell r="AX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</row>
        <row r="1363">
          <cell r="A1363" t="str">
            <v>23-4119</v>
          </cell>
          <cell r="B1363" t="str">
            <v>SPORTS SUPPLIES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 t="str">
            <v>PHRMDO</v>
          </cell>
          <cell r="W1363" t="str">
            <v>SVP</v>
          </cell>
          <cell r="X1363" t="str">
            <v>n/a</v>
          </cell>
          <cell r="Y1363">
            <v>45152</v>
          </cell>
          <cell r="Z1363" t="str">
            <v>n/a</v>
          </cell>
          <cell r="AA1363" t="str">
            <v>n/a</v>
          </cell>
          <cell r="AB1363">
            <v>45174</v>
          </cell>
          <cell r="AC1363" t="str">
            <v>n/a</v>
          </cell>
          <cell r="AD1363" t="str">
            <v>n/a</v>
          </cell>
          <cell r="AE1363">
            <v>45174</v>
          </cell>
          <cell r="AF1363">
            <v>45188</v>
          </cell>
          <cell r="AG1363" t="str">
            <v>09.20.2023</v>
          </cell>
          <cell r="AH1363">
            <v>0</v>
          </cell>
          <cell r="AI1363">
            <v>0</v>
          </cell>
          <cell r="AJ1363">
            <v>0</v>
          </cell>
          <cell r="AK1363">
            <v>7495</v>
          </cell>
          <cell r="AL1363">
            <v>7495</v>
          </cell>
          <cell r="AM1363">
            <v>0</v>
          </cell>
          <cell r="AN1363">
            <v>7460</v>
          </cell>
          <cell r="AO1363">
            <v>7460</v>
          </cell>
          <cell r="AP1363">
            <v>0</v>
          </cell>
          <cell r="AQ1363">
            <v>0</v>
          </cell>
          <cell r="AR1363" t="str">
            <v>n/a</v>
          </cell>
          <cell r="AS1363" t="str">
            <v>n/a</v>
          </cell>
          <cell r="AT1363" t="str">
            <v>n/a</v>
          </cell>
          <cell r="AU1363" t="str">
            <v>n/a</v>
          </cell>
          <cell r="AV1363" t="str">
            <v>n/a</v>
          </cell>
          <cell r="AW1363">
            <v>0</v>
          </cell>
          <cell r="AX1363">
            <v>0</v>
          </cell>
        </row>
        <row r="1364">
          <cell r="A1364">
            <v>23091003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  <cell r="AG1364">
            <v>0</v>
          </cell>
          <cell r="AH1364">
            <v>0</v>
          </cell>
          <cell r="AI1364">
            <v>0</v>
          </cell>
          <cell r="AJ1364">
            <v>0</v>
          </cell>
          <cell r="AK1364">
            <v>0</v>
          </cell>
          <cell r="AL1364">
            <v>0</v>
          </cell>
          <cell r="AM1364">
            <v>0</v>
          </cell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  <cell r="AG1365">
            <v>0</v>
          </cell>
          <cell r="AH1365">
            <v>0</v>
          </cell>
          <cell r="AI1365">
            <v>0</v>
          </cell>
          <cell r="AJ1365">
            <v>0</v>
          </cell>
          <cell r="AK1365">
            <v>0</v>
          </cell>
          <cell r="AL1365">
            <v>0</v>
          </cell>
          <cell r="AM1365">
            <v>0</v>
          </cell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T1365">
            <v>0</v>
          </cell>
          <cell r="AU1365">
            <v>0</v>
          </cell>
          <cell r="AV1365">
            <v>0</v>
          </cell>
          <cell r="AW1365">
            <v>0</v>
          </cell>
          <cell r="AX1365">
            <v>0</v>
          </cell>
        </row>
        <row r="1366">
          <cell r="A1366" t="str">
            <v>23-4212</v>
          </cell>
          <cell r="B1366" t="str">
            <v>FOOD/CATERING SERVICES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 t="str">
            <v>PGO</v>
          </cell>
          <cell r="W1366" t="str">
            <v>SVP</v>
          </cell>
          <cell r="X1366" t="str">
            <v>n/a</v>
          </cell>
          <cell r="Y1366">
            <v>45164</v>
          </cell>
          <cell r="Z1366" t="str">
            <v>n/a</v>
          </cell>
          <cell r="AA1366" t="str">
            <v>n/a</v>
          </cell>
          <cell r="AB1366">
            <v>45174</v>
          </cell>
          <cell r="AC1366" t="str">
            <v>n/a</v>
          </cell>
          <cell r="AD1366" t="str">
            <v>n/a</v>
          </cell>
          <cell r="AE1366">
            <v>45183</v>
          </cell>
          <cell r="AF1366">
            <v>45188</v>
          </cell>
          <cell r="AG1366" t="str">
            <v>09.20.2023</v>
          </cell>
          <cell r="AH1366">
            <v>0</v>
          </cell>
          <cell r="AI1366">
            <v>0</v>
          </cell>
          <cell r="AJ1366">
            <v>0</v>
          </cell>
          <cell r="AK1366">
            <v>150000</v>
          </cell>
          <cell r="AL1366">
            <v>150000</v>
          </cell>
          <cell r="AM1366">
            <v>0</v>
          </cell>
          <cell r="AN1366">
            <v>150000</v>
          </cell>
          <cell r="AO1366">
            <v>150000</v>
          </cell>
          <cell r="AP1366">
            <v>0</v>
          </cell>
          <cell r="AQ1366">
            <v>0</v>
          </cell>
          <cell r="AR1366" t="str">
            <v>n/a</v>
          </cell>
          <cell r="AS1366" t="str">
            <v>n/a</v>
          </cell>
          <cell r="AT1366" t="str">
            <v>n/a</v>
          </cell>
          <cell r="AU1366" t="str">
            <v>n/a</v>
          </cell>
          <cell r="AV1366" t="str">
            <v>n/a</v>
          </cell>
          <cell r="AW1366">
            <v>0</v>
          </cell>
          <cell r="AX1366">
            <v>0</v>
          </cell>
        </row>
        <row r="1367">
          <cell r="A1367">
            <v>23091006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H1367">
            <v>0</v>
          </cell>
          <cell r="AI1367">
            <v>0</v>
          </cell>
          <cell r="AJ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T1367">
            <v>0</v>
          </cell>
          <cell r="AU1367">
            <v>0</v>
          </cell>
          <cell r="AV1367">
            <v>0</v>
          </cell>
          <cell r="AW1367">
            <v>0</v>
          </cell>
          <cell r="AX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  <cell r="AG1368">
            <v>0</v>
          </cell>
          <cell r="AH1368">
            <v>0</v>
          </cell>
          <cell r="AI1368">
            <v>0</v>
          </cell>
          <cell r="AJ1368">
            <v>0</v>
          </cell>
          <cell r="AK1368">
            <v>0</v>
          </cell>
          <cell r="AL1368">
            <v>0</v>
          </cell>
          <cell r="AM1368">
            <v>0</v>
          </cell>
          <cell r="AN1368">
            <v>0</v>
          </cell>
          <cell r="AO1368">
            <v>0</v>
          </cell>
          <cell r="AP1368">
            <v>0</v>
          </cell>
          <cell r="AQ1368">
            <v>0</v>
          </cell>
          <cell r="AR1368">
            <v>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</row>
        <row r="1369">
          <cell r="A1369" t="str">
            <v>23-4210</v>
          </cell>
          <cell r="B1369" t="str">
            <v>FOOD SUPPLIES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 t="str">
            <v>PGO</v>
          </cell>
          <cell r="W1369" t="str">
            <v>SVP</v>
          </cell>
          <cell r="X1369" t="str">
            <v>n/a</v>
          </cell>
          <cell r="Y1369">
            <v>45164</v>
          </cell>
          <cell r="Z1369" t="str">
            <v>n/a</v>
          </cell>
          <cell r="AA1369" t="str">
            <v>n/a</v>
          </cell>
          <cell r="AB1369">
            <v>45181</v>
          </cell>
          <cell r="AC1369" t="str">
            <v>n/a</v>
          </cell>
          <cell r="AD1369" t="str">
            <v>n/a</v>
          </cell>
          <cell r="AE1369">
            <v>45181</v>
          </cell>
          <cell r="AF1369">
            <v>45197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35120</v>
          </cell>
          <cell r="AL1369">
            <v>35120</v>
          </cell>
          <cell r="AM1369">
            <v>0</v>
          </cell>
          <cell r="AN1369">
            <v>32800</v>
          </cell>
          <cell r="AO1369">
            <v>32800</v>
          </cell>
          <cell r="AP1369">
            <v>0</v>
          </cell>
          <cell r="AQ1369">
            <v>0</v>
          </cell>
          <cell r="AR1369" t="str">
            <v>n/a</v>
          </cell>
          <cell r="AS1369" t="str">
            <v>n/a</v>
          </cell>
          <cell r="AT1369" t="str">
            <v>n/a</v>
          </cell>
          <cell r="AU1369" t="str">
            <v>n/a</v>
          </cell>
          <cell r="AV1369" t="str">
            <v>n/a</v>
          </cell>
          <cell r="AW1369">
            <v>0</v>
          </cell>
          <cell r="AX1369">
            <v>0</v>
          </cell>
        </row>
        <row r="1370">
          <cell r="A1370">
            <v>230901022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  <cell r="AG1371">
            <v>0</v>
          </cell>
          <cell r="AH1371">
            <v>0</v>
          </cell>
          <cell r="AI1371">
            <v>0</v>
          </cell>
          <cell r="AJ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  <cell r="AO1371">
            <v>0</v>
          </cell>
          <cell r="AP1371">
            <v>0</v>
          </cell>
          <cell r="AQ1371">
            <v>0</v>
          </cell>
          <cell r="AR1371">
            <v>0</v>
          </cell>
          <cell r="AS1371">
            <v>0</v>
          </cell>
          <cell r="AT1371">
            <v>0</v>
          </cell>
          <cell r="AU1371">
            <v>0</v>
          </cell>
          <cell r="AV1371">
            <v>0</v>
          </cell>
          <cell r="AW1371">
            <v>0</v>
          </cell>
          <cell r="AX1371">
            <v>0</v>
          </cell>
        </row>
        <row r="1372">
          <cell r="A1372" t="str">
            <v>23-C0667</v>
          </cell>
          <cell r="B1372" t="str">
            <v>AGRICULTURAL SUPPLIES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 t="str">
            <v>PGSO</v>
          </cell>
          <cell r="W1372" t="str">
            <v>SVP</v>
          </cell>
          <cell r="X1372" t="str">
            <v>n/a</v>
          </cell>
          <cell r="Y1372">
            <v>45138</v>
          </cell>
          <cell r="Z1372" t="str">
            <v>n/a</v>
          </cell>
          <cell r="AA1372" t="str">
            <v>n/a</v>
          </cell>
          <cell r="AB1372">
            <v>45181</v>
          </cell>
          <cell r="AC1372" t="str">
            <v>n/a</v>
          </cell>
          <cell r="AD1372" t="str">
            <v>n/a</v>
          </cell>
          <cell r="AE1372">
            <v>45181</v>
          </cell>
          <cell r="AF1372">
            <v>45197</v>
          </cell>
          <cell r="AG1372" t="str">
            <v>09.29.2023</v>
          </cell>
          <cell r="AH1372">
            <v>0</v>
          </cell>
          <cell r="AI1372">
            <v>0</v>
          </cell>
          <cell r="AJ1372">
            <v>0</v>
          </cell>
          <cell r="AK1372">
            <v>96100</v>
          </cell>
          <cell r="AL1372">
            <v>96100</v>
          </cell>
          <cell r="AM1372">
            <v>0</v>
          </cell>
          <cell r="AN1372">
            <v>93835</v>
          </cell>
          <cell r="AO1372">
            <v>93835</v>
          </cell>
          <cell r="AP1372">
            <v>0</v>
          </cell>
          <cell r="AQ1372">
            <v>0</v>
          </cell>
          <cell r="AR1372" t="str">
            <v>n/a</v>
          </cell>
          <cell r="AS1372" t="str">
            <v>n/a</v>
          </cell>
          <cell r="AT1372" t="str">
            <v>n/a</v>
          </cell>
          <cell r="AU1372" t="str">
            <v>n/a</v>
          </cell>
          <cell r="AV1372" t="str">
            <v>n/a</v>
          </cell>
          <cell r="AW1372">
            <v>0</v>
          </cell>
          <cell r="AX1372">
            <v>0</v>
          </cell>
        </row>
        <row r="1373">
          <cell r="A1373">
            <v>230901023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  <cell r="AG1373">
            <v>0</v>
          </cell>
          <cell r="AH1373">
            <v>0</v>
          </cell>
          <cell r="AI1373">
            <v>0</v>
          </cell>
          <cell r="AJ1373">
            <v>0</v>
          </cell>
          <cell r="AK1373">
            <v>0</v>
          </cell>
          <cell r="AL1373">
            <v>0</v>
          </cell>
          <cell r="AM1373">
            <v>0</v>
          </cell>
          <cell r="AN1373">
            <v>0</v>
          </cell>
          <cell r="AO1373">
            <v>0</v>
          </cell>
          <cell r="AP1373">
            <v>0</v>
          </cell>
          <cell r="AQ1373">
            <v>0</v>
          </cell>
          <cell r="AR1373">
            <v>0</v>
          </cell>
          <cell r="AS1373">
            <v>0</v>
          </cell>
          <cell r="AT1373">
            <v>0</v>
          </cell>
          <cell r="AU1373">
            <v>0</v>
          </cell>
          <cell r="AV1373">
            <v>0</v>
          </cell>
          <cell r="AW1373">
            <v>0</v>
          </cell>
          <cell r="AX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  <cell r="AG1374">
            <v>0</v>
          </cell>
          <cell r="AH1374">
            <v>0</v>
          </cell>
          <cell r="AI1374">
            <v>0</v>
          </cell>
          <cell r="AJ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  <cell r="AT1374">
            <v>0</v>
          </cell>
          <cell r="AU1374">
            <v>0</v>
          </cell>
          <cell r="AV1374">
            <v>0</v>
          </cell>
          <cell r="AW1374">
            <v>0</v>
          </cell>
          <cell r="AX1374">
            <v>0</v>
          </cell>
        </row>
        <row r="1375">
          <cell r="A1375" t="str">
            <v>23-4083</v>
          </cell>
          <cell r="B1375" t="str">
            <v>PRINTING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 t="str">
            <v>PEO</v>
          </cell>
          <cell r="W1375" t="str">
            <v>SVP</v>
          </cell>
          <cell r="X1375" t="str">
            <v>n/a</v>
          </cell>
          <cell r="Y1375">
            <v>45164</v>
          </cell>
          <cell r="Z1375" t="str">
            <v>n/a</v>
          </cell>
          <cell r="AA1375" t="str">
            <v>n/a</v>
          </cell>
          <cell r="AB1375">
            <v>45181</v>
          </cell>
          <cell r="AC1375" t="str">
            <v>n/a</v>
          </cell>
          <cell r="AD1375" t="str">
            <v>n/a</v>
          </cell>
          <cell r="AE1375">
            <v>45181</v>
          </cell>
          <cell r="AF1375">
            <v>0</v>
          </cell>
          <cell r="AG1375">
            <v>0</v>
          </cell>
          <cell r="AH1375">
            <v>0</v>
          </cell>
          <cell r="AI1375">
            <v>0</v>
          </cell>
          <cell r="AJ1375">
            <v>0</v>
          </cell>
          <cell r="AK1375">
            <v>1792</v>
          </cell>
          <cell r="AL1375">
            <v>1792</v>
          </cell>
          <cell r="AM1375">
            <v>0</v>
          </cell>
          <cell r="AN1375">
            <v>1664</v>
          </cell>
          <cell r="AO1375">
            <v>1664</v>
          </cell>
          <cell r="AP1375">
            <v>0</v>
          </cell>
          <cell r="AQ1375">
            <v>0</v>
          </cell>
          <cell r="AR1375" t="str">
            <v>n/a</v>
          </cell>
          <cell r="AS1375" t="str">
            <v>n/a</v>
          </cell>
          <cell r="AT1375" t="str">
            <v>n/a</v>
          </cell>
          <cell r="AU1375" t="str">
            <v>n/a</v>
          </cell>
          <cell r="AV1375" t="str">
            <v>n/a</v>
          </cell>
          <cell r="AW1375">
            <v>0</v>
          </cell>
          <cell r="AX1375">
            <v>0</v>
          </cell>
        </row>
        <row r="1376">
          <cell r="A1376">
            <v>230901024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AS1377">
            <v>0</v>
          </cell>
          <cell r="AT1377">
            <v>0</v>
          </cell>
          <cell r="AU1377">
            <v>0</v>
          </cell>
          <cell r="AV1377">
            <v>0</v>
          </cell>
          <cell r="AW1377">
            <v>0</v>
          </cell>
          <cell r="AX1377">
            <v>0</v>
          </cell>
        </row>
        <row r="1378">
          <cell r="A1378" t="str">
            <v>23-4284</v>
          </cell>
          <cell r="B1378" t="str">
            <v>PRINTING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 t="str">
            <v>PPDO</v>
          </cell>
          <cell r="W1378" t="str">
            <v>SVP</v>
          </cell>
          <cell r="X1378" t="str">
            <v>n/a</v>
          </cell>
          <cell r="Y1378">
            <v>45176</v>
          </cell>
          <cell r="Z1378" t="str">
            <v>n/a</v>
          </cell>
          <cell r="AA1378" t="str">
            <v>n/a</v>
          </cell>
          <cell r="AB1378">
            <v>45181</v>
          </cell>
          <cell r="AC1378" t="str">
            <v>n/a</v>
          </cell>
          <cell r="AD1378" t="str">
            <v>n/a</v>
          </cell>
          <cell r="AE1378">
            <v>45181</v>
          </cell>
          <cell r="AF1378">
            <v>0</v>
          </cell>
          <cell r="AG1378">
            <v>0</v>
          </cell>
          <cell r="AH1378">
            <v>0</v>
          </cell>
          <cell r="AI1378">
            <v>0</v>
          </cell>
          <cell r="AJ1378">
            <v>0</v>
          </cell>
          <cell r="AK1378">
            <v>8400</v>
          </cell>
          <cell r="AL1378">
            <v>8400</v>
          </cell>
          <cell r="AM1378">
            <v>0</v>
          </cell>
          <cell r="AN1378">
            <v>7800</v>
          </cell>
          <cell r="AO1378">
            <v>7800</v>
          </cell>
          <cell r="AP1378">
            <v>0</v>
          </cell>
          <cell r="AQ1378">
            <v>0</v>
          </cell>
          <cell r="AR1378" t="str">
            <v>n/a</v>
          </cell>
          <cell r="AS1378" t="str">
            <v>n/a</v>
          </cell>
          <cell r="AT1378" t="str">
            <v>n/a</v>
          </cell>
          <cell r="AU1378" t="str">
            <v>n/a</v>
          </cell>
          <cell r="AV1378" t="str">
            <v>n/a</v>
          </cell>
          <cell r="AW1378">
            <v>0</v>
          </cell>
          <cell r="AX1378">
            <v>0</v>
          </cell>
        </row>
        <row r="1379">
          <cell r="A1379">
            <v>230901025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T1379">
            <v>0</v>
          </cell>
          <cell r="AU1379">
            <v>0</v>
          </cell>
          <cell r="AV1379">
            <v>0</v>
          </cell>
          <cell r="AW1379">
            <v>0</v>
          </cell>
          <cell r="AX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AS1380">
            <v>0</v>
          </cell>
          <cell r="AT1380">
            <v>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</row>
        <row r="1381">
          <cell r="A1381" t="str">
            <v>23-C0742</v>
          </cell>
          <cell r="B1381" t="str">
            <v>FOOD/CATERING SERVICES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 t="str">
            <v>PGO</v>
          </cell>
          <cell r="W1381" t="str">
            <v>SVP</v>
          </cell>
          <cell r="X1381" t="str">
            <v>n/a</v>
          </cell>
          <cell r="Y1381">
            <v>45176</v>
          </cell>
          <cell r="Z1381" t="str">
            <v>n/a</v>
          </cell>
          <cell r="AA1381" t="str">
            <v>n/a</v>
          </cell>
          <cell r="AB1381">
            <v>45181</v>
          </cell>
          <cell r="AC1381" t="str">
            <v>n/a</v>
          </cell>
          <cell r="AD1381" t="str">
            <v>n/a</v>
          </cell>
          <cell r="AE1381">
            <v>45183</v>
          </cell>
          <cell r="AF1381">
            <v>45188</v>
          </cell>
          <cell r="AG1381" t="str">
            <v>09.20.2023</v>
          </cell>
          <cell r="AH1381">
            <v>0</v>
          </cell>
          <cell r="AI1381">
            <v>0</v>
          </cell>
          <cell r="AJ1381">
            <v>0</v>
          </cell>
          <cell r="AK1381">
            <v>367550</v>
          </cell>
          <cell r="AL1381">
            <v>367550</v>
          </cell>
          <cell r="AM1381">
            <v>0</v>
          </cell>
          <cell r="AN1381">
            <v>367252</v>
          </cell>
          <cell r="AO1381">
            <v>367252</v>
          </cell>
          <cell r="AP1381">
            <v>0</v>
          </cell>
          <cell r="AQ1381">
            <v>0</v>
          </cell>
          <cell r="AR1381" t="str">
            <v>n/a</v>
          </cell>
          <cell r="AS1381" t="str">
            <v>n/a</v>
          </cell>
          <cell r="AT1381" t="str">
            <v>n/a</v>
          </cell>
          <cell r="AU1381" t="str">
            <v>n/a</v>
          </cell>
          <cell r="AV1381" t="str">
            <v>n/a</v>
          </cell>
          <cell r="AW1381">
            <v>0</v>
          </cell>
          <cell r="AX1381">
            <v>0</v>
          </cell>
        </row>
        <row r="1382">
          <cell r="A1382">
            <v>230901028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  <cell r="AG1382">
            <v>0</v>
          </cell>
          <cell r="AH1382">
            <v>0</v>
          </cell>
          <cell r="AI1382">
            <v>0</v>
          </cell>
          <cell r="AJ1382">
            <v>0</v>
          </cell>
          <cell r="AK1382">
            <v>0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</row>
        <row r="1384">
          <cell r="A1384" t="str">
            <v>23-3363</v>
          </cell>
          <cell r="B1384" t="str">
            <v>FEED INGREDIENTS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 t="str">
            <v>PGSO</v>
          </cell>
          <cell r="W1384" t="str">
            <v>SVP</v>
          </cell>
          <cell r="X1384" t="str">
            <v>n/a</v>
          </cell>
          <cell r="Y1384">
            <v>45138</v>
          </cell>
          <cell r="Z1384" t="str">
            <v>n/a</v>
          </cell>
          <cell r="AA1384" t="str">
            <v>n/a</v>
          </cell>
          <cell r="AB1384">
            <v>45181</v>
          </cell>
          <cell r="AC1384" t="str">
            <v>n/a</v>
          </cell>
          <cell r="AD1384" t="str">
            <v>n/a</v>
          </cell>
          <cell r="AE1384">
            <v>45181</v>
          </cell>
          <cell r="AF1384">
            <v>45197</v>
          </cell>
          <cell r="AG1384" t="str">
            <v>09.29.2023</v>
          </cell>
          <cell r="AH1384">
            <v>0</v>
          </cell>
          <cell r="AI1384">
            <v>0</v>
          </cell>
          <cell r="AJ1384">
            <v>0</v>
          </cell>
          <cell r="AK1384">
            <v>8000</v>
          </cell>
          <cell r="AL1384">
            <v>8000</v>
          </cell>
          <cell r="AM1384">
            <v>0</v>
          </cell>
          <cell r="AN1384">
            <v>8000</v>
          </cell>
          <cell r="AO1384">
            <v>8000</v>
          </cell>
          <cell r="AP1384">
            <v>0</v>
          </cell>
          <cell r="AQ1384">
            <v>0</v>
          </cell>
          <cell r="AR1384" t="str">
            <v>n/a</v>
          </cell>
          <cell r="AS1384" t="str">
            <v>n/a</v>
          </cell>
          <cell r="AT1384" t="str">
            <v>n/a</v>
          </cell>
          <cell r="AU1384" t="str">
            <v>n/a</v>
          </cell>
          <cell r="AV1384" t="str">
            <v>n/a</v>
          </cell>
          <cell r="AW1384">
            <v>0</v>
          </cell>
          <cell r="AX1384">
            <v>0</v>
          </cell>
        </row>
        <row r="1385">
          <cell r="A1385">
            <v>230901026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0</v>
          </cell>
          <cell r="AJ1385">
            <v>0</v>
          </cell>
          <cell r="AK1385">
            <v>0</v>
          </cell>
          <cell r="AL1385">
            <v>0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  <cell r="AG1386">
            <v>0</v>
          </cell>
          <cell r="AH1386">
            <v>0</v>
          </cell>
          <cell r="AI1386">
            <v>0</v>
          </cell>
          <cell r="AJ1386">
            <v>0</v>
          </cell>
          <cell r="AK1386">
            <v>0</v>
          </cell>
          <cell r="AL1386">
            <v>0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</row>
        <row r="1387">
          <cell r="A1387" t="str">
            <v>23-4215</v>
          </cell>
          <cell r="B1387" t="str">
            <v>BAG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 t="str">
            <v>PGO</v>
          </cell>
          <cell r="W1387" t="str">
            <v>SVP</v>
          </cell>
          <cell r="X1387" t="str">
            <v>n/a</v>
          </cell>
          <cell r="Y1387">
            <v>45164</v>
          </cell>
          <cell r="Z1387" t="str">
            <v>n/a</v>
          </cell>
          <cell r="AA1387" t="str">
            <v>n/a</v>
          </cell>
          <cell r="AB1387">
            <v>45181</v>
          </cell>
          <cell r="AC1387" t="str">
            <v>n/a</v>
          </cell>
          <cell r="AD1387" t="str">
            <v>n/a</v>
          </cell>
          <cell r="AE1387">
            <v>45181</v>
          </cell>
          <cell r="AF1387">
            <v>45188</v>
          </cell>
          <cell r="AG1387" t="str">
            <v>09.20.2023</v>
          </cell>
          <cell r="AH1387">
            <v>0</v>
          </cell>
          <cell r="AI1387">
            <v>0</v>
          </cell>
          <cell r="AJ1387">
            <v>0</v>
          </cell>
          <cell r="AK1387">
            <v>28000</v>
          </cell>
          <cell r="AL1387">
            <v>28000</v>
          </cell>
          <cell r="AM1387">
            <v>0</v>
          </cell>
          <cell r="AN1387">
            <v>27920</v>
          </cell>
          <cell r="AO1387">
            <v>27920</v>
          </cell>
          <cell r="AP1387">
            <v>0</v>
          </cell>
          <cell r="AQ1387">
            <v>0</v>
          </cell>
          <cell r="AR1387" t="str">
            <v>n/a</v>
          </cell>
          <cell r="AS1387" t="str">
            <v>n/a</v>
          </cell>
          <cell r="AT1387" t="str">
            <v>n/a</v>
          </cell>
          <cell r="AU1387" t="str">
            <v>n/a</v>
          </cell>
          <cell r="AV1387" t="str">
            <v>n/a</v>
          </cell>
          <cell r="AW1387">
            <v>0</v>
          </cell>
          <cell r="AX1387">
            <v>0</v>
          </cell>
        </row>
        <row r="1388">
          <cell r="A1388">
            <v>230901027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  <cell r="AG1388">
            <v>0</v>
          </cell>
          <cell r="AH1388">
            <v>0</v>
          </cell>
          <cell r="AI1388">
            <v>0</v>
          </cell>
          <cell r="AJ1388">
            <v>0</v>
          </cell>
          <cell r="AK1388">
            <v>0</v>
          </cell>
          <cell r="AL1388">
            <v>0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  <cell r="AG1389">
            <v>0</v>
          </cell>
          <cell r="AH1389">
            <v>0</v>
          </cell>
          <cell r="AI1389">
            <v>0</v>
          </cell>
          <cell r="AJ1389">
            <v>0</v>
          </cell>
          <cell r="AK1389">
            <v>0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</row>
        <row r="1390">
          <cell r="A1390" t="str">
            <v>23-4245</v>
          </cell>
          <cell r="B1390" t="str">
            <v>SPAREPARTS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 t="str">
            <v>SPO</v>
          </cell>
          <cell r="W1390" t="str">
            <v>SVP</v>
          </cell>
          <cell r="X1390" t="str">
            <v>n/a</v>
          </cell>
          <cell r="Y1390">
            <v>45176</v>
          </cell>
          <cell r="Z1390" t="str">
            <v>n/a</v>
          </cell>
          <cell r="AA1390" t="str">
            <v>n/a</v>
          </cell>
          <cell r="AB1390">
            <v>45181</v>
          </cell>
          <cell r="AC1390" t="str">
            <v>n/a</v>
          </cell>
          <cell r="AD1390" t="str">
            <v>n/a</v>
          </cell>
          <cell r="AE1390">
            <v>45181</v>
          </cell>
          <cell r="AF1390">
            <v>45202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2500</v>
          </cell>
          <cell r="AL1390">
            <v>2500</v>
          </cell>
          <cell r="AM1390">
            <v>0</v>
          </cell>
          <cell r="AN1390">
            <v>2500</v>
          </cell>
          <cell r="AO1390">
            <v>2500</v>
          </cell>
          <cell r="AP1390">
            <v>0</v>
          </cell>
          <cell r="AQ1390">
            <v>0</v>
          </cell>
          <cell r="AR1390" t="str">
            <v>n/a</v>
          </cell>
          <cell r="AS1390" t="str">
            <v>n/a</v>
          </cell>
          <cell r="AT1390" t="str">
            <v>n/a</v>
          </cell>
          <cell r="AU1390" t="str">
            <v>n/a</v>
          </cell>
          <cell r="AV1390" t="str">
            <v>n/a</v>
          </cell>
          <cell r="AW1390">
            <v>0</v>
          </cell>
          <cell r="AX1390">
            <v>0</v>
          </cell>
        </row>
        <row r="1391">
          <cell r="A1391">
            <v>230901008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</row>
        <row r="1393">
          <cell r="A1393" t="str">
            <v>23-4207</v>
          </cell>
          <cell r="B1393" t="str">
            <v>SPAREPARTS PLATE #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 t="str">
            <v>PGSO</v>
          </cell>
          <cell r="W1393" t="str">
            <v>SA</v>
          </cell>
          <cell r="X1393">
            <v>45174</v>
          </cell>
          <cell r="Y1393">
            <v>45176</v>
          </cell>
          <cell r="Z1393" t="str">
            <v>n/a</v>
          </cell>
          <cell r="AA1393" t="str">
            <v>n/a</v>
          </cell>
          <cell r="AB1393">
            <v>45181</v>
          </cell>
          <cell r="AC1393" t="str">
            <v>n/a</v>
          </cell>
          <cell r="AD1393" t="str">
            <v>n/a</v>
          </cell>
          <cell r="AE1393">
            <v>45181</v>
          </cell>
          <cell r="AF1393">
            <v>45197</v>
          </cell>
          <cell r="AG1393" t="str">
            <v>09.29.2023</v>
          </cell>
          <cell r="AH1393">
            <v>0</v>
          </cell>
          <cell r="AI1393">
            <v>0</v>
          </cell>
          <cell r="AJ1393">
            <v>0</v>
          </cell>
          <cell r="AK1393">
            <v>1100</v>
          </cell>
          <cell r="AL1393">
            <v>1100</v>
          </cell>
          <cell r="AM1393">
            <v>0</v>
          </cell>
          <cell r="AN1393">
            <v>1100</v>
          </cell>
          <cell r="AO1393">
            <v>1100</v>
          </cell>
          <cell r="AP1393">
            <v>0</v>
          </cell>
          <cell r="AQ1393">
            <v>0</v>
          </cell>
          <cell r="AR1393" t="str">
            <v>n/a</v>
          </cell>
          <cell r="AS1393" t="str">
            <v>n/a</v>
          </cell>
          <cell r="AT1393" t="str">
            <v>n/a</v>
          </cell>
          <cell r="AU1393" t="str">
            <v>n/a</v>
          </cell>
          <cell r="AV1393" t="str">
            <v>n/a</v>
          </cell>
          <cell r="AW1393">
            <v>0</v>
          </cell>
          <cell r="AX1393">
            <v>0</v>
          </cell>
        </row>
        <row r="1394">
          <cell r="A1394">
            <v>230901019</v>
          </cell>
          <cell r="B1394" t="str">
            <v>SA11969-PAO IPRD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</row>
        <row r="1396">
          <cell r="A1396" t="str">
            <v>23-C0731</v>
          </cell>
          <cell r="B1396" t="str">
            <v>SPAREPARTS PLATE #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 t="str">
            <v>PGSO</v>
          </cell>
          <cell r="W1396" t="str">
            <v>SA</v>
          </cell>
          <cell r="X1396">
            <v>45174</v>
          </cell>
          <cell r="Y1396">
            <v>45176</v>
          </cell>
          <cell r="Z1396" t="str">
            <v>n/a</v>
          </cell>
          <cell r="AA1396" t="str">
            <v>n/a</v>
          </cell>
          <cell r="AB1396">
            <v>45181</v>
          </cell>
          <cell r="AC1396" t="str">
            <v>n/a</v>
          </cell>
          <cell r="AD1396" t="str">
            <v>n/a</v>
          </cell>
          <cell r="AE1396">
            <v>45181</v>
          </cell>
          <cell r="AF1396">
            <v>45197</v>
          </cell>
          <cell r="AG1396" t="str">
            <v>09.29.2023</v>
          </cell>
          <cell r="AH1396">
            <v>0</v>
          </cell>
          <cell r="AI1396">
            <v>0</v>
          </cell>
          <cell r="AJ1396">
            <v>0</v>
          </cell>
          <cell r="AK1396">
            <v>2950</v>
          </cell>
          <cell r="AL1396">
            <v>2950</v>
          </cell>
          <cell r="AM1396">
            <v>0</v>
          </cell>
          <cell r="AN1396">
            <v>2950</v>
          </cell>
          <cell r="AO1396">
            <v>2950</v>
          </cell>
          <cell r="AP1396">
            <v>0</v>
          </cell>
          <cell r="AQ1396">
            <v>0</v>
          </cell>
          <cell r="AR1396" t="str">
            <v>n/a</v>
          </cell>
          <cell r="AS1396" t="str">
            <v>n/a</v>
          </cell>
          <cell r="AT1396" t="str">
            <v>n/a</v>
          </cell>
          <cell r="AU1396" t="str">
            <v>n/a</v>
          </cell>
          <cell r="AV1396" t="str">
            <v>n/a</v>
          </cell>
          <cell r="AW1396">
            <v>0</v>
          </cell>
          <cell r="AX1396">
            <v>0</v>
          </cell>
        </row>
        <row r="1397">
          <cell r="A1397">
            <v>230901018</v>
          </cell>
          <cell r="B1397" t="str">
            <v>1101-179240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0</v>
          </cell>
          <cell r="AJ1397">
            <v>0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</row>
        <row r="1399">
          <cell r="A1399" t="str">
            <v>23-4139</v>
          </cell>
          <cell r="B1399" t="str">
            <v>SPAREPARTS PLATE #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 t="str">
            <v>PGSO</v>
          </cell>
          <cell r="W1399" t="str">
            <v>SA</v>
          </cell>
          <cell r="X1399">
            <v>45174</v>
          </cell>
          <cell r="Y1399">
            <v>45176</v>
          </cell>
          <cell r="Z1399" t="str">
            <v>n/a</v>
          </cell>
          <cell r="AA1399" t="str">
            <v>n/a</v>
          </cell>
          <cell r="AB1399">
            <v>45181</v>
          </cell>
          <cell r="AC1399" t="str">
            <v>n/a</v>
          </cell>
          <cell r="AD1399" t="str">
            <v>n/a</v>
          </cell>
          <cell r="AE1399">
            <v>45181</v>
          </cell>
          <cell r="AF1399">
            <v>45197</v>
          </cell>
          <cell r="AG1399" t="str">
            <v>09.29.2023</v>
          </cell>
          <cell r="AH1399">
            <v>0</v>
          </cell>
          <cell r="AI1399">
            <v>0</v>
          </cell>
          <cell r="AJ1399">
            <v>0</v>
          </cell>
          <cell r="AK1399">
            <v>63840</v>
          </cell>
          <cell r="AL1399">
            <v>63840</v>
          </cell>
          <cell r="AM1399">
            <v>0</v>
          </cell>
          <cell r="AN1399">
            <v>63840</v>
          </cell>
          <cell r="AO1399">
            <v>63840</v>
          </cell>
          <cell r="AP1399">
            <v>0</v>
          </cell>
          <cell r="AQ1399">
            <v>0</v>
          </cell>
          <cell r="AR1399" t="str">
            <v>n/a</v>
          </cell>
          <cell r="AS1399" t="str">
            <v>n/a</v>
          </cell>
          <cell r="AT1399" t="str">
            <v>n/a</v>
          </cell>
          <cell r="AU1399" t="str">
            <v>n/a</v>
          </cell>
          <cell r="AV1399" t="str">
            <v>n/a</v>
          </cell>
          <cell r="AW1399">
            <v>0</v>
          </cell>
          <cell r="AX1399">
            <v>0</v>
          </cell>
        </row>
        <row r="1400">
          <cell r="A1400">
            <v>230901017</v>
          </cell>
          <cell r="B1400" t="str">
            <v>1505-108131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  <cell r="AE1401">
            <v>0</v>
          </cell>
          <cell r="AF1401">
            <v>0</v>
          </cell>
          <cell r="AG1401">
            <v>0</v>
          </cell>
          <cell r="AH1401">
            <v>0</v>
          </cell>
          <cell r="AI1401">
            <v>0</v>
          </cell>
          <cell r="AJ1401">
            <v>0</v>
          </cell>
          <cell r="AK1401">
            <v>0</v>
          </cell>
          <cell r="AL1401">
            <v>0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</row>
        <row r="1402">
          <cell r="A1402" t="str">
            <v>23-4134</v>
          </cell>
          <cell r="B1402" t="str">
            <v>SPAREPARTS PLATE #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 t="str">
            <v>PGSO</v>
          </cell>
          <cell r="W1402" t="str">
            <v>SA</v>
          </cell>
          <cell r="X1402">
            <v>45174</v>
          </cell>
          <cell r="Y1402">
            <v>45176</v>
          </cell>
          <cell r="Z1402" t="str">
            <v>n/a</v>
          </cell>
          <cell r="AA1402" t="str">
            <v>n/a</v>
          </cell>
          <cell r="AB1402">
            <v>45181</v>
          </cell>
          <cell r="AC1402" t="str">
            <v>n/a</v>
          </cell>
          <cell r="AD1402" t="str">
            <v>n/a</v>
          </cell>
          <cell r="AE1402">
            <v>45181</v>
          </cell>
          <cell r="AF1402">
            <v>45197</v>
          </cell>
          <cell r="AG1402" t="str">
            <v>09.29.2023</v>
          </cell>
          <cell r="AH1402">
            <v>0</v>
          </cell>
          <cell r="AI1402">
            <v>0</v>
          </cell>
          <cell r="AJ1402">
            <v>0</v>
          </cell>
          <cell r="AK1402">
            <v>62100</v>
          </cell>
          <cell r="AL1402">
            <v>62100</v>
          </cell>
          <cell r="AM1402">
            <v>0</v>
          </cell>
          <cell r="AN1402">
            <v>62100</v>
          </cell>
          <cell r="AO1402">
            <v>62100</v>
          </cell>
          <cell r="AP1402">
            <v>0</v>
          </cell>
          <cell r="AQ1402">
            <v>0</v>
          </cell>
          <cell r="AR1402" t="str">
            <v>n/a</v>
          </cell>
          <cell r="AS1402" t="str">
            <v>n/a</v>
          </cell>
          <cell r="AT1402" t="str">
            <v>n/a</v>
          </cell>
          <cell r="AU1402" t="str">
            <v>n/a</v>
          </cell>
          <cell r="AV1402" t="str">
            <v>n/a</v>
          </cell>
          <cell r="AW1402">
            <v>0</v>
          </cell>
          <cell r="AX1402">
            <v>0</v>
          </cell>
        </row>
        <row r="1403">
          <cell r="A1403">
            <v>230901016</v>
          </cell>
          <cell r="B1403" t="str">
            <v>SAA 5322-PVO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</row>
        <row r="1405">
          <cell r="A1405" t="str">
            <v>23-4136</v>
          </cell>
          <cell r="B1405" t="str">
            <v>SPAREPARTS PLATE #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 t="str">
            <v>PGSO</v>
          </cell>
          <cell r="W1405" t="str">
            <v>SA</v>
          </cell>
          <cell r="X1405">
            <v>45174</v>
          </cell>
          <cell r="Y1405">
            <v>45176</v>
          </cell>
          <cell r="Z1405" t="str">
            <v>n/a</v>
          </cell>
          <cell r="AA1405" t="str">
            <v>n/a</v>
          </cell>
          <cell r="AB1405">
            <v>45181</v>
          </cell>
          <cell r="AC1405" t="str">
            <v>n/a</v>
          </cell>
          <cell r="AD1405" t="str">
            <v>n/a</v>
          </cell>
          <cell r="AE1405">
            <v>45181</v>
          </cell>
          <cell r="AF1405">
            <v>45197</v>
          </cell>
          <cell r="AG1405" t="str">
            <v>09.29.2023</v>
          </cell>
          <cell r="AH1405">
            <v>0</v>
          </cell>
          <cell r="AI1405">
            <v>0</v>
          </cell>
          <cell r="AJ1405">
            <v>0</v>
          </cell>
          <cell r="AK1405">
            <v>23315</v>
          </cell>
          <cell r="AL1405">
            <v>23315</v>
          </cell>
          <cell r="AM1405">
            <v>0</v>
          </cell>
          <cell r="AN1405">
            <v>25315</v>
          </cell>
          <cell r="AO1405">
            <v>25315</v>
          </cell>
          <cell r="AP1405">
            <v>0</v>
          </cell>
          <cell r="AQ1405">
            <v>0</v>
          </cell>
          <cell r="AR1405" t="str">
            <v>n/a</v>
          </cell>
          <cell r="AS1405" t="str">
            <v>n/a</v>
          </cell>
          <cell r="AT1405" t="str">
            <v>n/a</v>
          </cell>
          <cell r="AU1405" t="str">
            <v>n/a</v>
          </cell>
          <cell r="AV1405" t="str">
            <v>n/a</v>
          </cell>
          <cell r="AW1405">
            <v>0</v>
          </cell>
          <cell r="AX1405">
            <v>0</v>
          </cell>
        </row>
        <row r="1406">
          <cell r="A1406">
            <v>230901015</v>
          </cell>
          <cell r="B1406" t="str">
            <v>13027 PGO-BAC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</row>
        <row r="1408">
          <cell r="A1408" t="str">
            <v>23-4229</v>
          </cell>
          <cell r="B1408" t="str">
            <v>SPAREPARTS PLATE #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 t="str">
            <v>PGSO</v>
          </cell>
          <cell r="W1408" t="str">
            <v>SA</v>
          </cell>
          <cell r="X1408">
            <v>45174</v>
          </cell>
          <cell r="Y1408">
            <v>45176</v>
          </cell>
          <cell r="Z1408" t="str">
            <v>n/a</v>
          </cell>
          <cell r="AA1408" t="str">
            <v>n/a</v>
          </cell>
          <cell r="AB1408">
            <v>45181</v>
          </cell>
          <cell r="AC1408" t="str">
            <v>n/a</v>
          </cell>
          <cell r="AD1408" t="str">
            <v>n/a</v>
          </cell>
          <cell r="AE1408">
            <v>45181</v>
          </cell>
          <cell r="AF1408">
            <v>45201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8345</v>
          </cell>
          <cell r="AL1408">
            <v>8345</v>
          </cell>
          <cell r="AM1408">
            <v>0</v>
          </cell>
          <cell r="AN1408">
            <v>8345</v>
          </cell>
          <cell r="AO1408">
            <v>8345</v>
          </cell>
          <cell r="AP1408">
            <v>0</v>
          </cell>
          <cell r="AQ1408">
            <v>0</v>
          </cell>
          <cell r="AR1408" t="str">
            <v>n/a</v>
          </cell>
          <cell r="AS1408" t="str">
            <v>n/a</v>
          </cell>
          <cell r="AT1408" t="str">
            <v>n/a</v>
          </cell>
          <cell r="AU1408" t="str">
            <v>n/a</v>
          </cell>
          <cell r="AV1408" t="str">
            <v>n/a</v>
          </cell>
          <cell r="AW1408">
            <v>0</v>
          </cell>
          <cell r="AX1408">
            <v>0</v>
          </cell>
        </row>
        <row r="1409">
          <cell r="A1409">
            <v>230901014</v>
          </cell>
          <cell r="B1409" t="str">
            <v>8657 PPDO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</row>
        <row r="1410">
          <cell r="A1410">
            <v>0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</row>
        <row r="1411">
          <cell r="A1411" t="str">
            <v>23-4140</v>
          </cell>
          <cell r="B1411" t="str">
            <v>SPAREPARTS PLATE #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 t="str">
            <v>PGSO</v>
          </cell>
          <cell r="W1411" t="str">
            <v>SA</v>
          </cell>
          <cell r="X1411">
            <v>45174</v>
          </cell>
          <cell r="Y1411">
            <v>45176</v>
          </cell>
          <cell r="Z1411" t="str">
            <v>n/a</v>
          </cell>
          <cell r="AA1411" t="str">
            <v>n/a</v>
          </cell>
          <cell r="AB1411">
            <v>45181</v>
          </cell>
          <cell r="AC1411" t="str">
            <v>n/a</v>
          </cell>
          <cell r="AD1411" t="str">
            <v>n/a</v>
          </cell>
          <cell r="AE1411">
            <v>45181</v>
          </cell>
          <cell r="AF1411">
            <v>45198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23799</v>
          </cell>
          <cell r="AL1411">
            <v>23799</v>
          </cell>
          <cell r="AM1411">
            <v>0</v>
          </cell>
          <cell r="AN1411">
            <v>23799</v>
          </cell>
          <cell r="AO1411">
            <v>23799</v>
          </cell>
          <cell r="AP1411">
            <v>0</v>
          </cell>
          <cell r="AQ1411">
            <v>0</v>
          </cell>
          <cell r="AR1411" t="str">
            <v>n/a</v>
          </cell>
          <cell r="AS1411" t="str">
            <v>n/a</v>
          </cell>
          <cell r="AT1411" t="str">
            <v>n/a</v>
          </cell>
          <cell r="AU1411" t="str">
            <v>n/a</v>
          </cell>
          <cell r="AV1411" t="str">
            <v>n/a</v>
          </cell>
          <cell r="AW1411">
            <v>0</v>
          </cell>
          <cell r="AX1411">
            <v>0</v>
          </cell>
        </row>
        <row r="1412">
          <cell r="A1412">
            <v>230901013</v>
          </cell>
          <cell r="B1412" t="str">
            <v>1101-130029 PGO-CADS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</row>
        <row r="1414">
          <cell r="A1414" t="str">
            <v>23-3273</v>
          </cell>
          <cell r="B1414" t="str">
            <v>OIL AND LUBRICANTS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 t="str">
            <v>PEO-</v>
          </cell>
          <cell r="W1414" t="str">
            <v>PB</v>
          </cell>
          <cell r="X1414">
            <v>45174</v>
          </cell>
          <cell r="Y1414">
            <v>0</v>
          </cell>
          <cell r="Z1414" t="str">
            <v>n/a</v>
          </cell>
          <cell r="AA1414" t="str">
            <v>n/a</v>
          </cell>
          <cell r="AB1414">
            <v>0</v>
          </cell>
          <cell r="AC1414" t="str">
            <v>n/a</v>
          </cell>
          <cell r="AD1414" t="str">
            <v>n/a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J1414">
            <v>0</v>
          </cell>
          <cell r="AK1414">
            <v>4078475</v>
          </cell>
          <cell r="AL1414">
            <v>4078475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 t="str">
            <v>Motorpool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  <cell r="AG1415">
            <v>0</v>
          </cell>
          <cell r="AH1415">
            <v>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</row>
        <row r="1417">
          <cell r="A1417" t="str">
            <v>23-4176</v>
          </cell>
          <cell r="B1417" t="str">
            <v>INSTALLATION OF JALLOUSIE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 t="str">
            <v>PEO</v>
          </cell>
          <cell r="W1417" t="str">
            <v>SVP</v>
          </cell>
          <cell r="X1417">
            <v>45174</v>
          </cell>
          <cell r="Y1417">
            <v>0</v>
          </cell>
          <cell r="Z1417" t="str">
            <v>n/a</v>
          </cell>
          <cell r="AA1417" t="str">
            <v>n/a</v>
          </cell>
          <cell r="AB1417">
            <v>0</v>
          </cell>
          <cell r="AC1417" t="str">
            <v>n/a</v>
          </cell>
          <cell r="AD1417" t="str">
            <v>n/a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12740</v>
          </cell>
          <cell r="AL1417">
            <v>12740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</row>
        <row r="1418">
          <cell r="A1418">
            <v>0</v>
          </cell>
          <cell r="B1418" t="str">
            <v>WINDOW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0</v>
          </cell>
          <cell r="AV1419">
            <v>0</v>
          </cell>
          <cell r="AW1419">
            <v>0</v>
          </cell>
          <cell r="AX1419">
            <v>0</v>
          </cell>
        </row>
        <row r="1420">
          <cell r="A1420" t="str">
            <v>23-4174</v>
          </cell>
          <cell r="B1420" t="str">
            <v>INSTALLATION OF JALLOUSIE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 t="str">
            <v>PEO</v>
          </cell>
          <cell r="W1420" t="str">
            <v>SVP</v>
          </cell>
          <cell r="X1420">
            <v>45174</v>
          </cell>
          <cell r="Y1420">
            <v>0</v>
          </cell>
          <cell r="Z1420" t="str">
            <v>n/a</v>
          </cell>
          <cell r="AA1420" t="str">
            <v>n/a</v>
          </cell>
          <cell r="AB1420">
            <v>0</v>
          </cell>
          <cell r="AC1420" t="str">
            <v>n/a</v>
          </cell>
          <cell r="AD1420" t="str">
            <v>n/a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12740</v>
          </cell>
          <cell r="AL1420">
            <v>12740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AS1420">
            <v>0</v>
          </cell>
          <cell r="AT1420">
            <v>0</v>
          </cell>
          <cell r="AU1420">
            <v>0</v>
          </cell>
          <cell r="AV1420">
            <v>0</v>
          </cell>
          <cell r="AW1420">
            <v>0</v>
          </cell>
          <cell r="AX1420">
            <v>0</v>
          </cell>
        </row>
        <row r="1421">
          <cell r="A1421">
            <v>0</v>
          </cell>
          <cell r="B1421" t="str">
            <v>WINDOW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T1421">
            <v>0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</row>
        <row r="1422">
          <cell r="A1422">
            <v>0</v>
          </cell>
          <cell r="B1422">
            <v>0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</row>
        <row r="1423">
          <cell r="A1423" t="str">
            <v>23-4191</v>
          </cell>
          <cell r="B1423" t="str">
            <v>INSTALLATION OF JALLOUSIE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 t="str">
            <v>PEO</v>
          </cell>
          <cell r="W1423" t="str">
            <v>SVP</v>
          </cell>
          <cell r="X1423">
            <v>45174</v>
          </cell>
          <cell r="Y1423">
            <v>0</v>
          </cell>
          <cell r="Z1423" t="str">
            <v>n/a</v>
          </cell>
          <cell r="AA1423" t="str">
            <v>n/a</v>
          </cell>
          <cell r="AB1423">
            <v>0</v>
          </cell>
          <cell r="AC1423" t="str">
            <v>n/a</v>
          </cell>
          <cell r="AD1423" t="str">
            <v>n/a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12740</v>
          </cell>
          <cell r="AL1423">
            <v>12740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</row>
        <row r="1424">
          <cell r="A1424">
            <v>0</v>
          </cell>
          <cell r="B1424" t="str">
            <v>WINDOW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</row>
        <row r="1426">
          <cell r="A1426" t="str">
            <v>23-4292</v>
          </cell>
          <cell r="B1426" t="str">
            <v xml:space="preserve">OIL FILTER (NAVARA) 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 t="str">
            <v>SPO</v>
          </cell>
          <cell r="W1426" t="str">
            <v>SA</v>
          </cell>
          <cell r="X1426">
            <v>45174</v>
          </cell>
          <cell r="Y1426">
            <v>45176</v>
          </cell>
          <cell r="Z1426" t="str">
            <v>n/a</v>
          </cell>
          <cell r="AA1426" t="str">
            <v>n/a</v>
          </cell>
          <cell r="AB1426">
            <v>45181</v>
          </cell>
          <cell r="AC1426" t="str">
            <v>n/a</v>
          </cell>
          <cell r="AD1426" t="str">
            <v>n/a</v>
          </cell>
          <cell r="AE1426">
            <v>45181</v>
          </cell>
          <cell r="AF1426">
            <v>45198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320</v>
          </cell>
          <cell r="AL1426">
            <v>320</v>
          </cell>
          <cell r="AM1426">
            <v>0</v>
          </cell>
          <cell r="AN1426">
            <v>380</v>
          </cell>
          <cell r="AO1426">
            <v>380</v>
          </cell>
          <cell r="AP1426">
            <v>0</v>
          </cell>
          <cell r="AQ1426">
            <v>0</v>
          </cell>
          <cell r="AR1426" t="str">
            <v>n/a</v>
          </cell>
          <cell r="AS1426" t="str">
            <v>n/a</v>
          </cell>
          <cell r="AT1426" t="str">
            <v>n/a</v>
          </cell>
          <cell r="AU1426" t="str">
            <v>n/a</v>
          </cell>
          <cell r="AV1426" t="str">
            <v>n/a</v>
          </cell>
          <cell r="AW1426">
            <v>0</v>
          </cell>
          <cell r="AX1426">
            <v>0</v>
          </cell>
        </row>
        <row r="1427">
          <cell r="A1427">
            <v>230901012</v>
          </cell>
          <cell r="B1427" t="str">
            <v>(32788N)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0</v>
          </cell>
          <cell r="AV1428">
            <v>0</v>
          </cell>
          <cell r="AW1428">
            <v>0</v>
          </cell>
          <cell r="AX1428">
            <v>0</v>
          </cell>
        </row>
        <row r="1429">
          <cell r="A1429" t="str">
            <v>23-4227</v>
          </cell>
          <cell r="B1429" t="str">
            <v>STAND -SIDE PLATE  #1101-417658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 t="str">
            <v>SPO</v>
          </cell>
          <cell r="W1429" t="str">
            <v>SA</v>
          </cell>
          <cell r="X1429">
            <v>45174</v>
          </cell>
          <cell r="Y1429">
            <v>45176</v>
          </cell>
          <cell r="Z1429" t="str">
            <v>n/a</v>
          </cell>
          <cell r="AA1429" t="str">
            <v>n/a</v>
          </cell>
          <cell r="AB1429">
            <v>45181</v>
          </cell>
          <cell r="AC1429" t="str">
            <v>n/a</v>
          </cell>
          <cell r="AD1429" t="str">
            <v>n/a</v>
          </cell>
          <cell r="AE1429">
            <v>45181</v>
          </cell>
          <cell r="AF1429">
            <v>45202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600</v>
          </cell>
          <cell r="AL1429">
            <v>600</v>
          </cell>
          <cell r="AM1429">
            <v>0</v>
          </cell>
          <cell r="AN1429">
            <v>600</v>
          </cell>
          <cell r="AO1429">
            <v>600</v>
          </cell>
          <cell r="AP1429">
            <v>0</v>
          </cell>
          <cell r="AQ1429">
            <v>0</v>
          </cell>
          <cell r="AR1429" t="str">
            <v>n/a</v>
          </cell>
          <cell r="AS1429" t="str">
            <v>n/a</v>
          </cell>
          <cell r="AT1429" t="str">
            <v>n/a</v>
          </cell>
          <cell r="AU1429" t="str">
            <v>n/a</v>
          </cell>
          <cell r="AV1429" t="str">
            <v>n/a</v>
          </cell>
          <cell r="AW1429">
            <v>0</v>
          </cell>
          <cell r="AX1429">
            <v>0</v>
          </cell>
        </row>
        <row r="1430">
          <cell r="A1430">
            <v>230901011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  <cell r="AO1430">
            <v>0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0</v>
          </cell>
          <cell r="AV1430">
            <v>0</v>
          </cell>
          <cell r="AW1430">
            <v>0</v>
          </cell>
          <cell r="AX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0</v>
          </cell>
          <cell r="AU1431">
            <v>0</v>
          </cell>
          <cell r="AV1431">
            <v>0</v>
          </cell>
          <cell r="AW1431">
            <v>0</v>
          </cell>
          <cell r="AX1431">
            <v>0</v>
          </cell>
        </row>
        <row r="1432">
          <cell r="A1432" t="str">
            <v>23-4243</v>
          </cell>
          <cell r="B1432" t="str">
            <v>SPAREPARTS PLATE # 1101-366178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 t="str">
            <v>SPO</v>
          </cell>
          <cell r="W1432" t="str">
            <v>SA</v>
          </cell>
          <cell r="X1432">
            <v>45174</v>
          </cell>
          <cell r="Y1432">
            <v>45176</v>
          </cell>
          <cell r="Z1432" t="str">
            <v>n/a</v>
          </cell>
          <cell r="AA1432" t="str">
            <v>n/a</v>
          </cell>
          <cell r="AB1432">
            <v>45181</v>
          </cell>
          <cell r="AC1432" t="str">
            <v>n/a</v>
          </cell>
          <cell r="AD1432" t="str">
            <v>n/a</v>
          </cell>
          <cell r="AE1432">
            <v>45181</v>
          </cell>
          <cell r="AF1432">
            <v>45201</v>
          </cell>
          <cell r="AG1432" t="str">
            <v>10.04.2023</v>
          </cell>
          <cell r="AH1432">
            <v>0</v>
          </cell>
          <cell r="AI1432">
            <v>0</v>
          </cell>
          <cell r="AJ1432">
            <v>0</v>
          </cell>
          <cell r="AK1432">
            <v>3000</v>
          </cell>
          <cell r="AL1432">
            <v>3000</v>
          </cell>
          <cell r="AM1432">
            <v>0</v>
          </cell>
          <cell r="AN1432">
            <v>3000</v>
          </cell>
          <cell r="AO1432">
            <v>3000</v>
          </cell>
          <cell r="AP1432">
            <v>0</v>
          </cell>
          <cell r="AQ1432">
            <v>0</v>
          </cell>
          <cell r="AR1432" t="str">
            <v>n/a</v>
          </cell>
          <cell r="AS1432" t="str">
            <v>n/a</v>
          </cell>
          <cell r="AT1432" t="str">
            <v>n/a</v>
          </cell>
          <cell r="AU1432" t="str">
            <v>n/a</v>
          </cell>
          <cell r="AV1432" t="str">
            <v>n/a</v>
          </cell>
          <cell r="AW1432">
            <v>0</v>
          </cell>
          <cell r="AX1432">
            <v>0</v>
          </cell>
        </row>
        <row r="1433">
          <cell r="A1433">
            <v>230901010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  <cell r="AO1434">
            <v>0</v>
          </cell>
          <cell r="AP1434">
            <v>0</v>
          </cell>
          <cell r="AQ1434">
            <v>0</v>
          </cell>
          <cell r="AR1434">
            <v>0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</row>
        <row r="1435">
          <cell r="A1435" t="str">
            <v>23-4242</v>
          </cell>
          <cell r="B1435" t="str">
            <v>PRESS IN &amp; PRESS OUT LOWER ARM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 t="str">
            <v>SPO</v>
          </cell>
          <cell r="W1435" t="str">
            <v>SA</v>
          </cell>
          <cell r="X1435">
            <v>45174</v>
          </cell>
          <cell r="Y1435">
            <v>45176</v>
          </cell>
          <cell r="Z1435" t="str">
            <v>n/a</v>
          </cell>
          <cell r="AA1435" t="str">
            <v>n/a</v>
          </cell>
          <cell r="AB1435">
            <v>45181</v>
          </cell>
          <cell r="AC1435" t="str">
            <v>n/a</v>
          </cell>
          <cell r="AD1435" t="str">
            <v>n/a</v>
          </cell>
          <cell r="AE1435">
            <v>45181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700</v>
          </cell>
          <cell r="AL1435">
            <v>700</v>
          </cell>
          <cell r="AM1435">
            <v>0</v>
          </cell>
          <cell r="AN1435">
            <v>700</v>
          </cell>
          <cell r="AO1435">
            <v>700</v>
          </cell>
          <cell r="AP1435">
            <v>0</v>
          </cell>
          <cell r="AQ1435">
            <v>0</v>
          </cell>
          <cell r="AR1435" t="str">
            <v>n/a</v>
          </cell>
          <cell r="AS1435" t="str">
            <v>n/a</v>
          </cell>
          <cell r="AT1435" t="str">
            <v>n/a</v>
          </cell>
          <cell r="AU1435" t="str">
            <v>n/a</v>
          </cell>
          <cell r="AV1435" t="str">
            <v>n/a</v>
          </cell>
          <cell r="AW1435">
            <v>0</v>
          </cell>
          <cell r="AX1435">
            <v>0</v>
          </cell>
        </row>
        <row r="1436">
          <cell r="A1436">
            <v>230901009</v>
          </cell>
          <cell r="B1436" t="str">
            <v>BUSHING, LH &amp; RH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</row>
        <row r="1438">
          <cell r="A1438" t="str">
            <v>23-4245</v>
          </cell>
          <cell r="B1438" t="str">
            <v>AIRCON REPAIR (N-NAVARA)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 t="str">
            <v>SPO</v>
          </cell>
          <cell r="W1438" t="str">
            <v>SA</v>
          </cell>
          <cell r="X1438">
            <v>45174</v>
          </cell>
          <cell r="Y1438">
            <v>0</v>
          </cell>
          <cell r="Z1438" t="str">
            <v>n/a</v>
          </cell>
          <cell r="AA1438" t="str">
            <v>n/a</v>
          </cell>
          <cell r="AB1438">
            <v>0</v>
          </cell>
          <cell r="AC1438" t="str">
            <v>n/a</v>
          </cell>
          <cell r="AD1438" t="str">
            <v>n/a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2500</v>
          </cell>
          <cell r="AL1438">
            <v>2500</v>
          </cell>
          <cell r="AM1438">
            <v>0</v>
          </cell>
          <cell r="AN1438">
            <v>0</v>
          </cell>
          <cell r="AO1438">
            <v>0</v>
          </cell>
          <cell r="AP1438">
            <v>0</v>
          </cell>
          <cell r="AQ1438">
            <v>0</v>
          </cell>
          <cell r="AR1438">
            <v>0</v>
          </cell>
          <cell r="AS1438">
            <v>0</v>
          </cell>
          <cell r="AT1438">
            <v>0</v>
          </cell>
          <cell r="AU1438">
            <v>0</v>
          </cell>
          <cell r="AV1438">
            <v>0</v>
          </cell>
          <cell r="AW1438">
            <v>0</v>
          </cell>
          <cell r="AX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0</v>
          </cell>
          <cell r="AO1439">
            <v>0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0</v>
          </cell>
          <cell r="AV1439">
            <v>0</v>
          </cell>
          <cell r="AW1439">
            <v>0</v>
          </cell>
          <cell r="AX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</row>
        <row r="1441">
          <cell r="A1441" t="str">
            <v>23-4291</v>
          </cell>
          <cell r="B1441" t="str">
            <v>SPARE PARTS  PLATE # 31101-366171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 t="str">
            <v>SPO</v>
          </cell>
          <cell r="W1441" t="str">
            <v>SA</v>
          </cell>
          <cell r="X1441">
            <v>45174</v>
          </cell>
          <cell r="Y1441">
            <v>45176</v>
          </cell>
          <cell r="Z1441" t="str">
            <v>n/a</v>
          </cell>
          <cell r="AA1441" t="str">
            <v>n/a</v>
          </cell>
          <cell r="AB1441">
            <v>45181</v>
          </cell>
          <cell r="AC1441" t="str">
            <v>n/a</v>
          </cell>
          <cell r="AD1441" t="str">
            <v>n/a</v>
          </cell>
          <cell r="AE1441">
            <v>45181</v>
          </cell>
          <cell r="AF1441">
            <v>45201</v>
          </cell>
          <cell r="AG1441" t="str">
            <v>10.04.2023</v>
          </cell>
          <cell r="AH1441">
            <v>0</v>
          </cell>
          <cell r="AI1441">
            <v>0</v>
          </cell>
          <cell r="AJ1441">
            <v>0</v>
          </cell>
          <cell r="AK1441">
            <v>37500</v>
          </cell>
          <cell r="AL1441">
            <v>37500</v>
          </cell>
          <cell r="AM1441">
            <v>0</v>
          </cell>
          <cell r="AN1441">
            <v>37500</v>
          </cell>
          <cell r="AO1441">
            <v>37500</v>
          </cell>
          <cell r="AP1441">
            <v>0</v>
          </cell>
          <cell r="AQ1441">
            <v>0</v>
          </cell>
          <cell r="AR1441" t="str">
            <v>n/a</v>
          </cell>
          <cell r="AS1441" t="str">
            <v>n/a</v>
          </cell>
          <cell r="AT1441" t="str">
            <v>n/a</v>
          </cell>
          <cell r="AU1441" t="str">
            <v>n/a</v>
          </cell>
          <cell r="AV1441" t="str">
            <v>n/a</v>
          </cell>
          <cell r="AW1441">
            <v>0</v>
          </cell>
          <cell r="AX1441">
            <v>0</v>
          </cell>
        </row>
        <row r="1442">
          <cell r="A1442">
            <v>230901021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0</v>
          </cell>
          <cell r="AO1442">
            <v>0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0</v>
          </cell>
          <cell r="AV1442">
            <v>0</v>
          </cell>
          <cell r="AW1442">
            <v>0</v>
          </cell>
          <cell r="AX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AS1443">
            <v>0</v>
          </cell>
          <cell r="AT1443">
            <v>0</v>
          </cell>
          <cell r="AU1443">
            <v>0</v>
          </cell>
          <cell r="AV1443">
            <v>0</v>
          </cell>
          <cell r="AW1443">
            <v>0</v>
          </cell>
          <cell r="AX1443">
            <v>0</v>
          </cell>
        </row>
        <row r="1444">
          <cell r="A1444" t="str">
            <v>23-4246</v>
          </cell>
          <cell r="B1444" t="str">
            <v>JOB ORDER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 t="str">
            <v>SPO</v>
          </cell>
          <cell r="W1444" t="str">
            <v>SA</v>
          </cell>
          <cell r="X1444">
            <v>45174</v>
          </cell>
          <cell r="Y1444">
            <v>45176</v>
          </cell>
          <cell r="Z1444" t="str">
            <v>n/a</v>
          </cell>
          <cell r="AA1444" t="str">
            <v>n/a</v>
          </cell>
          <cell r="AB1444">
            <v>45237</v>
          </cell>
          <cell r="AC1444" t="str">
            <v>n/a</v>
          </cell>
          <cell r="AD1444" t="str">
            <v>n/a</v>
          </cell>
          <cell r="AE1444">
            <v>45237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800</v>
          </cell>
          <cell r="AL1444">
            <v>800</v>
          </cell>
          <cell r="AM1444">
            <v>0</v>
          </cell>
          <cell r="AN1444">
            <v>800</v>
          </cell>
          <cell r="AO1444">
            <v>800</v>
          </cell>
          <cell r="AP1444">
            <v>0</v>
          </cell>
          <cell r="AQ1444">
            <v>0</v>
          </cell>
          <cell r="AR1444" t="str">
            <v>n/a</v>
          </cell>
          <cell r="AS1444" t="str">
            <v>n/a</v>
          </cell>
          <cell r="AT1444" t="str">
            <v>n/a</v>
          </cell>
          <cell r="AU1444" t="str">
            <v>n/a</v>
          </cell>
          <cell r="AV1444" t="str">
            <v>n/a</v>
          </cell>
          <cell r="AW1444">
            <v>0</v>
          </cell>
          <cell r="AX1444">
            <v>0</v>
          </cell>
        </row>
        <row r="1445">
          <cell r="A1445">
            <v>0</v>
          </cell>
          <cell r="B1445" t="str">
            <v>(MOTOR VEHICLE REPAIR)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AX1445">
            <v>0</v>
          </cell>
        </row>
        <row r="1446">
          <cell r="A1446">
            <v>0</v>
          </cell>
          <cell r="B1446" t="str">
            <v>PLATE # 1101-366178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0</v>
          </cell>
          <cell r="AV1446">
            <v>0</v>
          </cell>
          <cell r="AW1446">
            <v>0</v>
          </cell>
          <cell r="AX1446">
            <v>0</v>
          </cell>
        </row>
        <row r="1447">
          <cell r="A1447" t="str">
            <v>23-4244</v>
          </cell>
          <cell r="B1447" t="str">
            <v xml:space="preserve">SPARE PARTS 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 t="str">
            <v>SPO</v>
          </cell>
          <cell r="W1447" t="str">
            <v>SA</v>
          </cell>
          <cell r="X1447">
            <v>45174</v>
          </cell>
          <cell r="Y1447">
            <v>45176</v>
          </cell>
          <cell r="Z1447" t="str">
            <v>n/a</v>
          </cell>
          <cell r="AA1447" t="str">
            <v>n/a</v>
          </cell>
          <cell r="AB1447">
            <v>45181</v>
          </cell>
          <cell r="AC1447" t="str">
            <v>n/a</v>
          </cell>
          <cell r="AD1447" t="str">
            <v>n/a</v>
          </cell>
          <cell r="AE1447">
            <v>45181</v>
          </cell>
          <cell r="AF1447">
            <v>45202</v>
          </cell>
          <cell r="AG1447" t="str">
            <v>10.04.2023</v>
          </cell>
          <cell r="AH1447">
            <v>0</v>
          </cell>
          <cell r="AI1447">
            <v>0</v>
          </cell>
          <cell r="AJ1447">
            <v>0</v>
          </cell>
          <cell r="AK1447">
            <v>1650</v>
          </cell>
          <cell r="AL1447">
            <v>1650</v>
          </cell>
          <cell r="AM1447">
            <v>0</v>
          </cell>
          <cell r="AN1447">
            <v>1650</v>
          </cell>
          <cell r="AO1447">
            <v>1650</v>
          </cell>
          <cell r="AP1447">
            <v>0</v>
          </cell>
          <cell r="AQ1447">
            <v>0</v>
          </cell>
          <cell r="AR1447" t="str">
            <v>n/a</v>
          </cell>
          <cell r="AS1447" t="str">
            <v>n/a</v>
          </cell>
          <cell r="AT1447" t="str">
            <v>n/a</v>
          </cell>
          <cell r="AU1447" t="str">
            <v>n/a</v>
          </cell>
          <cell r="AV1447" t="str">
            <v>n/a</v>
          </cell>
          <cell r="AW1447">
            <v>0</v>
          </cell>
          <cell r="AX1447">
            <v>0</v>
          </cell>
        </row>
        <row r="1448">
          <cell r="A1448">
            <v>230901020</v>
          </cell>
          <cell r="B1448" t="str">
            <v>PLATE # 1101-366178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0</v>
          </cell>
          <cell r="AU1448">
            <v>0</v>
          </cell>
          <cell r="AV1448">
            <v>0</v>
          </cell>
          <cell r="AW1448">
            <v>0</v>
          </cell>
          <cell r="AX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  <cell r="AO1449">
            <v>0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0</v>
          </cell>
          <cell r="AV1449">
            <v>0</v>
          </cell>
          <cell r="AW1449">
            <v>0</v>
          </cell>
          <cell r="AX1449">
            <v>0</v>
          </cell>
        </row>
        <row r="1450">
          <cell r="A1450" t="str">
            <v>23-C0690</v>
          </cell>
          <cell r="B1450" t="str">
            <v>MEALS AND SNACKS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 t="str">
            <v>PAO-</v>
          </cell>
          <cell r="W1450" t="str">
            <v>SVP</v>
          </cell>
          <cell r="X1450">
            <v>45174</v>
          </cell>
          <cell r="Y1450">
            <v>45175</v>
          </cell>
          <cell r="Z1450" t="str">
            <v>n/a</v>
          </cell>
          <cell r="AA1450" t="str">
            <v>n/a</v>
          </cell>
          <cell r="AB1450">
            <v>45208</v>
          </cell>
          <cell r="AC1450" t="str">
            <v>n/a</v>
          </cell>
          <cell r="AD1450" t="str">
            <v>n/a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161640</v>
          </cell>
          <cell r="AL1450">
            <v>161640</v>
          </cell>
          <cell r="AM1450">
            <v>0</v>
          </cell>
          <cell r="AN1450">
            <v>159408</v>
          </cell>
          <cell r="AO1450">
            <v>159408</v>
          </cell>
          <cell r="AP1450">
            <v>0</v>
          </cell>
          <cell r="AQ1450">
            <v>0</v>
          </cell>
          <cell r="AR1450" t="str">
            <v>n/a</v>
          </cell>
          <cell r="AS1450" t="str">
            <v>n/a</v>
          </cell>
          <cell r="AT1450" t="str">
            <v>n/a</v>
          </cell>
          <cell r="AU1450" t="str">
            <v>n/a</v>
          </cell>
          <cell r="AV1450" t="str">
            <v>n/a</v>
          </cell>
          <cell r="AW1450">
            <v>0</v>
          </cell>
          <cell r="AX1450">
            <v>0</v>
          </cell>
        </row>
        <row r="1451">
          <cell r="A1451">
            <v>23101093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 t="str">
            <v>ADMIN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  <cell r="AG1452">
            <v>0</v>
          </cell>
          <cell r="AH1452">
            <v>0</v>
          </cell>
          <cell r="AI1452">
            <v>0</v>
          </cell>
          <cell r="AJ1452">
            <v>0</v>
          </cell>
          <cell r="AK1452">
            <v>0</v>
          </cell>
          <cell r="AL1452">
            <v>0</v>
          </cell>
          <cell r="AM1452">
            <v>0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AS1452">
            <v>0</v>
          </cell>
          <cell r="AT1452">
            <v>0</v>
          </cell>
          <cell r="AU1452">
            <v>0</v>
          </cell>
          <cell r="AV1452">
            <v>0</v>
          </cell>
          <cell r="AW1452">
            <v>0</v>
          </cell>
          <cell r="AX1452">
            <v>0</v>
          </cell>
        </row>
        <row r="1453">
          <cell r="A1453" t="str">
            <v>23-C0699</v>
          </cell>
          <cell r="B1453" t="str">
            <v>OFFICE SUPPLIES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 t="str">
            <v>PAO-</v>
          </cell>
          <cell r="W1453" t="str">
            <v>SB</v>
          </cell>
          <cell r="X1453">
            <v>45174</v>
          </cell>
          <cell r="Y1453">
            <v>0</v>
          </cell>
          <cell r="Z1453" t="str">
            <v>n/a</v>
          </cell>
          <cell r="AA1453" t="str">
            <v>n/a</v>
          </cell>
          <cell r="AB1453">
            <v>0</v>
          </cell>
          <cell r="AC1453" t="str">
            <v>n/a</v>
          </cell>
          <cell r="AD1453" t="str">
            <v>n/a</v>
          </cell>
          <cell r="AE1453">
            <v>0</v>
          </cell>
          <cell r="AF1453">
            <v>0</v>
          </cell>
          <cell r="AG1453">
            <v>0</v>
          </cell>
          <cell r="AH1453">
            <v>0</v>
          </cell>
          <cell r="AI1453">
            <v>0</v>
          </cell>
          <cell r="AJ1453">
            <v>0</v>
          </cell>
          <cell r="AK1453">
            <v>88877</v>
          </cell>
          <cell r="AL1453">
            <v>88877</v>
          </cell>
          <cell r="AM1453">
            <v>0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 t="str">
            <v>ADMIN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>
            <v>0</v>
          </cell>
          <cell r="AH1454">
            <v>0</v>
          </cell>
          <cell r="AI1454">
            <v>0</v>
          </cell>
          <cell r="AJ1454">
            <v>0</v>
          </cell>
          <cell r="AK1454">
            <v>0</v>
          </cell>
          <cell r="AL1454">
            <v>0</v>
          </cell>
          <cell r="AM1454">
            <v>0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  <cell r="AG1455">
            <v>0</v>
          </cell>
          <cell r="AH1455">
            <v>0</v>
          </cell>
          <cell r="AI1455">
            <v>0</v>
          </cell>
          <cell r="AJ1455">
            <v>0</v>
          </cell>
          <cell r="AK1455">
            <v>0</v>
          </cell>
          <cell r="AL1455">
            <v>0</v>
          </cell>
          <cell r="AM1455">
            <v>0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</row>
        <row r="1456">
          <cell r="A1456" t="str">
            <v>23-3857</v>
          </cell>
          <cell r="B1456" t="str">
            <v>OFFICE SUPPLIES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 t="str">
            <v>PPDO</v>
          </cell>
          <cell r="W1456" t="str">
            <v>SB</v>
          </cell>
          <cell r="X1456">
            <v>45174</v>
          </cell>
          <cell r="Y1456">
            <v>0</v>
          </cell>
          <cell r="Z1456" t="str">
            <v>n/a</v>
          </cell>
          <cell r="AA1456" t="str">
            <v>n/a</v>
          </cell>
          <cell r="AB1456">
            <v>0</v>
          </cell>
          <cell r="AC1456" t="str">
            <v>n/a</v>
          </cell>
          <cell r="AD1456" t="str">
            <v>n/a</v>
          </cell>
          <cell r="AE1456">
            <v>0</v>
          </cell>
          <cell r="AF1456">
            <v>0</v>
          </cell>
          <cell r="AG1456">
            <v>0</v>
          </cell>
          <cell r="AH1456">
            <v>0</v>
          </cell>
          <cell r="AI1456">
            <v>0</v>
          </cell>
          <cell r="AJ1456">
            <v>0</v>
          </cell>
          <cell r="AK1456">
            <v>21902.400000000001</v>
          </cell>
          <cell r="AL1456">
            <v>21902.400000000001</v>
          </cell>
          <cell r="AM1456">
            <v>0</v>
          </cell>
          <cell r="AN1456">
            <v>0</v>
          </cell>
          <cell r="AO1456">
            <v>0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J1457">
            <v>0</v>
          </cell>
          <cell r="AK1457">
            <v>0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0</v>
          </cell>
          <cell r="AV1457">
            <v>0</v>
          </cell>
          <cell r="AW1457">
            <v>0</v>
          </cell>
          <cell r="AX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  <cell r="AG1458">
            <v>0</v>
          </cell>
          <cell r="AH1458">
            <v>0</v>
          </cell>
          <cell r="AI1458">
            <v>0</v>
          </cell>
          <cell r="AJ1458">
            <v>0</v>
          </cell>
          <cell r="AK1458">
            <v>0</v>
          </cell>
          <cell r="AL1458">
            <v>0</v>
          </cell>
          <cell r="AM1458">
            <v>0</v>
          </cell>
          <cell r="AN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</row>
        <row r="1459">
          <cell r="A1459" t="str">
            <v>23-4142</v>
          </cell>
          <cell r="B1459" t="str">
            <v>HEAVY DUTY PLASTIC TOOL BOX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 t="str">
            <v>PICTO</v>
          </cell>
          <cell r="W1459" t="str">
            <v>SVP</v>
          </cell>
          <cell r="X1459">
            <v>45174</v>
          </cell>
          <cell r="Y1459">
            <v>0</v>
          </cell>
          <cell r="Z1459" t="str">
            <v>n/a</v>
          </cell>
          <cell r="AA1459" t="str">
            <v>n/a</v>
          </cell>
          <cell r="AB1459">
            <v>0</v>
          </cell>
          <cell r="AC1459" t="str">
            <v>n/a</v>
          </cell>
          <cell r="AD1459" t="str">
            <v>n/a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0</v>
          </cell>
          <cell r="AJ1459">
            <v>0</v>
          </cell>
          <cell r="AK1459">
            <v>1540</v>
          </cell>
          <cell r="AL1459">
            <v>1540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</row>
        <row r="1460">
          <cell r="A1460">
            <v>0</v>
          </cell>
          <cell r="B1460" t="str">
            <v>ORGANIZER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  <cell r="AG1460">
            <v>0</v>
          </cell>
          <cell r="AH1460">
            <v>0</v>
          </cell>
          <cell r="AI1460">
            <v>0</v>
          </cell>
          <cell r="AJ1460">
            <v>0</v>
          </cell>
          <cell r="AK1460">
            <v>0</v>
          </cell>
          <cell r="AL1460">
            <v>0</v>
          </cell>
          <cell r="AM1460">
            <v>0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AS1460">
            <v>0</v>
          </cell>
          <cell r="AT1460">
            <v>0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  <cell r="AK1461">
            <v>0</v>
          </cell>
          <cell r="AL1461">
            <v>0</v>
          </cell>
          <cell r="AM1461">
            <v>0</v>
          </cell>
          <cell r="AN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</row>
        <row r="1462">
          <cell r="A1462" t="str">
            <v>23-C0696</v>
          </cell>
          <cell r="B1462" t="str">
            <v>LABORATORY SUPPLIES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 t="str">
            <v>PEEMO</v>
          </cell>
          <cell r="W1462" t="str">
            <v>PB</v>
          </cell>
          <cell r="X1462">
            <v>45174</v>
          </cell>
          <cell r="Y1462">
            <v>0</v>
          </cell>
          <cell r="Z1462" t="str">
            <v>n/a</v>
          </cell>
          <cell r="AA1462" t="str">
            <v>n/a</v>
          </cell>
          <cell r="AB1462">
            <v>0</v>
          </cell>
          <cell r="AC1462" t="str">
            <v>n/a</v>
          </cell>
          <cell r="AD1462" t="str">
            <v>n/a</v>
          </cell>
          <cell r="AE1462">
            <v>0</v>
          </cell>
          <cell r="AF1462">
            <v>0</v>
          </cell>
          <cell r="AG1462">
            <v>0</v>
          </cell>
          <cell r="AH1462">
            <v>0</v>
          </cell>
          <cell r="AI1462">
            <v>0</v>
          </cell>
          <cell r="AJ1462">
            <v>0</v>
          </cell>
          <cell r="AK1462">
            <v>1055041.6000000001</v>
          </cell>
          <cell r="AL1462">
            <v>1055041.6000000001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  <cell r="AG1463">
            <v>0</v>
          </cell>
          <cell r="AH1463">
            <v>0</v>
          </cell>
          <cell r="AI1463">
            <v>0</v>
          </cell>
          <cell r="AJ1463">
            <v>0</v>
          </cell>
          <cell r="AK1463">
            <v>0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G1464">
            <v>0</v>
          </cell>
          <cell r="AH1464">
            <v>0</v>
          </cell>
          <cell r="AI1464">
            <v>0</v>
          </cell>
          <cell r="AJ1464">
            <v>0</v>
          </cell>
          <cell r="AK1464">
            <v>0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</row>
        <row r="1465">
          <cell r="A1465" t="str">
            <v>23-C0689</v>
          </cell>
          <cell r="B1465" t="str">
            <v>COMPUTER SPAREPARTS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 t="str">
            <v>PDRRMO</v>
          </cell>
          <cell r="W1465" t="str">
            <v>SVP</v>
          </cell>
          <cell r="X1465">
            <v>45174</v>
          </cell>
          <cell r="Y1465">
            <v>45175</v>
          </cell>
          <cell r="Z1465" t="str">
            <v>n/a</v>
          </cell>
          <cell r="AA1465" t="str">
            <v>n/a</v>
          </cell>
          <cell r="AB1465">
            <v>45202</v>
          </cell>
          <cell r="AC1465" t="str">
            <v>n/a</v>
          </cell>
          <cell r="AD1465" t="str">
            <v>n/a</v>
          </cell>
          <cell r="AE1465">
            <v>45202</v>
          </cell>
          <cell r="AF1465">
            <v>0</v>
          </cell>
          <cell r="AG1465">
            <v>0</v>
          </cell>
          <cell r="AH1465">
            <v>0</v>
          </cell>
          <cell r="AI1465">
            <v>0</v>
          </cell>
          <cell r="AJ1465">
            <v>0</v>
          </cell>
          <cell r="AK1465">
            <v>31114</v>
          </cell>
          <cell r="AL1465">
            <v>31114</v>
          </cell>
          <cell r="AM1465">
            <v>0</v>
          </cell>
          <cell r="AN1465">
            <v>30660</v>
          </cell>
          <cell r="AO1465">
            <v>30660</v>
          </cell>
          <cell r="AP1465">
            <v>0</v>
          </cell>
          <cell r="AQ1465">
            <v>0</v>
          </cell>
          <cell r="AR1465" t="str">
            <v>n/a</v>
          </cell>
          <cell r="AS1465" t="str">
            <v>n/a</v>
          </cell>
          <cell r="AT1465" t="str">
            <v>n/a</v>
          </cell>
          <cell r="AU1465" t="str">
            <v>n/a</v>
          </cell>
          <cell r="AV1465" t="str">
            <v>n/a</v>
          </cell>
          <cell r="AW1465">
            <v>0</v>
          </cell>
          <cell r="AX1465">
            <v>0</v>
          </cell>
        </row>
        <row r="1466">
          <cell r="A1466">
            <v>23101058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G1466">
            <v>0</v>
          </cell>
          <cell r="AH1466">
            <v>0</v>
          </cell>
          <cell r="AI1466">
            <v>0</v>
          </cell>
          <cell r="AJ1466">
            <v>0</v>
          </cell>
          <cell r="AK1466">
            <v>0</v>
          </cell>
          <cell r="AL1466">
            <v>0</v>
          </cell>
          <cell r="AM1466">
            <v>0</v>
          </cell>
          <cell r="AN1466">
            <v>0</v>
          </cell>
          <cell r="AO1466">
            <v>0</v>
          </cell>
          <cell r="AP1466">
            <v>0</v>
          </cell>
          <cell r="AQ1466">
            <v>0</v>
          </cell>
          <cell r="AR1466">
            <v>0</v>
          </cell>
          <cell r="AS1466">
            <v>0</v>
          </cell>
          <cell r="AT1466">
            <v>0</v>
          </cell>
          <cell r="AU1466">
            <v>0</v>
          </cell>
          <cell r="AV1466">
            <v>0</v>
          </cell>
          <cell r="AW1466">
            <v>0</v>
          </cell>
          <cell r="AX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  <cell r="AI1467">
            <v>0</v>
          </cell>
          <cell r="AJ1467">
            <v>0</v>
          </cell>
          <cell r="AK1467">
            <v>0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0</v>
          </cell>
          <cell r="AV1467">
            <v>0</v>
          </cell>
          <cell r="AW1467">
            <v>0</v>
          </cell>
          <cell r="AX1467">
            <v>0</v>
          </cell>
        </row>
        <row r="1468">
          <cell r="A1468" t="str">
            <v>23-C0656</v>
          </cell>
          <cell r="B1468" t="str">
            <v>MEALS AND SNACKS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 t="str">
            <v>PDRRMO</v>
          </cell>
          <cell r="W1468" t="str">
            <v>SVP</v>
          </cell>
          <cell r="X1468">
            <v>45174</v>
          </cell>
          <cell r="Y1468">
            <v>0</v>
          </cell>
          <cell r="Z1468" t="str">
            <v>n/a</v>
          </cell>
          <cell r="AA1468" t="str">
            <v>n/a</v>
          </cell>
          <cell r="AB1468">
            <v>0</v>
          </cell>
          <cell r="AC1468" t="str">
            <v>n/a</v>
          </cell>
          <cell r="AD1468" t="str">
            <v>n/a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K1468">
            <v>51070</v>
          </cell>
          <cell r="AL1468">
            <v>51070</v>
          </cell>
          <cell r="AM1468">
            <v>0</v>
          </cell>
          <cell r="AN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>
            <v>0</v>
          </cell>
          <cell r="AW1468">
            <v>0</v>
          </cell>
          <cell r="AX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  <cell r="AG1469">
            <v>0</v>
          </cell>
          <cell r="AH1469">
            <v>0</v>
          </cell>
          <cell r="AI1469">
            <v>0</v>
          </cell>
          <cell r="AJ1469">
            <v>0</v>
          </cell>
          <cell r="AK1469">
            <v>0</v>
          </cell>
          <cell r="AL1469">
            <v>0</v>
          </cell>
          <cell r="AM1469">
            <v>0</v>
          </cell>
          <cell r="AN1469">
            <v>0</v>
          </cell>
          <cell r="AO1469">
            <v>0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0</v>
          </cell>
          <cell r="AV1469">
            <v>0</v>
          </cell>
          <cell r="AW1469">
            <v>0</v>
          </cell>
          <cell r="AX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  <cell r="AG1470">
            <v>0</v>
          </cell>
          <cell r="AH1470">
            <v>0</v>
          </cell>
          <cell r="AI1470">
            <v>0</v>
          </cell>
          <cell r="AJ1470">
            <v>0</v>
          </cell>
          <cell r="AK1470">
            <v>0</v>
          </cell>
          <cell r="AL1470">
            <v>0</v>
          </cell>
          <cell r="AM1470">
            <v>0</v>
          </cell>
          <cell r="AN1470">
            <v>0</v>
          </cell>
          <cell r="AO1470">
            <v>0</v>
          </cell>
          <cell r="AP1470">
            <v>0</v>
          </cell>
          <cell r="AQ1470">
            <v>0</v>
          </cell>
          <cell r="AR1470">
            <v>0</v>
          </cell>
          <cell r="AS1470">
            <v>0</v>
          </cell>
          <cell r="AT1470">
            <v>0</v>
          </cell>
          <cell r="AU1470">
            <v>0</v>
          </cell>
          <cell r="AV1470">
            <v>0</v>
          </cell>
          <cell r="AW1470">
            <v>0</v>
          </cell>
          <cell r="AX1470">
            <v>0</v>
          </cell>
        </row>
        <row r="1471">
          <cell r="A1471" t="str">
            <v>23-4252</v>
          </cell>
          <cell r="B1471" t="str">
            <v>IMPROVEMENT OF OSAKA AND C.R. AT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 t="str">
            <v>PGSO</v>
          </cell>
          <cell r="W1471" t="str">
            <v>PB</v>
          </cell>
          <cell r="X1471">
            <v>45174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  <cell r="AI1471">
            <v>0</v>
          </cell>
          <cell r="AJ1471">
            <v>0</v>
          </cell>
          <cell r="AK1471">
            <v>0</v>
          </cell>
          <cell r="AL1471">
            <v>0</v>
          </cell>
          <cell r="AM1471">
            <v>0</v>
          </cell>
          <cell r="AN1471">
            <v>0</v>
          </cell>
          <cell r="AO1471">
            <v>0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0</v>
          </cell>
          <cell r="AV1471">
            <v>0</v>
          </cell>
          <cell r="AW1471">
            <v>0</v>
          </cell>
          <cell r="AX1471">
            <v>0</v>
          </cell>
        </row>
        <row r="1472">
          <cell r="A1472">
            <v>0</v>
          </cell>
          <cell r="B1472" t="str">
            <v>4TH FLOOR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>
            <v>0</v>
          </cell>
          <cell r="AH1472">
            <v>0</v>
          </cell>
          <cell r="AI1472">
            <v>0</v>
          </cell>
          <cell r="AJ1472">
            <v>0</v>
          </cell>
          <cell r="AK1472">
            <v>0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G1473">
            <v>0</v>
          </cell>
          <cell r="AH1473">
            <v>0</v>
          </cell>
          <cell r="AI1473">
            <v>0</v>
          </cell>
          <cell r="AJ1473">
            <v>0</v>
          </cell>
          <cell r="AK1473">
            <v>0</v>
          </cell>
          <cell r="AL1473">
            <v>0</v>
          </cell>
          <cell r="AM1473">
            <v>0</v>
          </cell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0</v>
          </cell>
          <cell r="AS1473">
            <v>0</v>
          </cell>
          <cell r="AT1473">
            <v>0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</row>
        <row r="1474">
          <cell r="A1474" t="str">
            <v>23-C0641</v>
          </cell>
          <cell r="B1474" t="str">
            <v>FOOD SUPPLIES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 t="str">
            <v>PGO</v>
          </cell>
          <cell r="W1474" t="str">
            <v>PB</v>
          </cell>
          <cell r="X1474" t="str">
            <v>n/a</v>
          </cell>
          <cell r="Y1474">
            <v>45152</v>
          </cell>
          <cell r="Z1474">
            <v>45160</v>
          </cell>
          <cell r="AA1474">
            <v>45174</v>
          </cell>
          <cell r="AB1474">
            <v>45174</v>
          </cell>
          <cell r="AC1474">
            <v>45174</v>
          </cell>
          <cell r="AD1474">
            <v>45177</v>
          </cell>
          <cell r="AE1474">
            <v>45183</v>
          </cell>
          <cell r="AF1474">
            <v>45188</v>
          </cell>
          <cell r="AG1474" t="str">
            <v>09.19.2023</v>
          </cell>
          <cell r="AH1474">
            <v>0</v>
          </cell>
          <cell r="AI1474">
            <v>0</v>
          </cell>
          <cell r="AJ1474">
            <v>0</v>
          </cell>
          <cell r="AK1474">
            <v>1961400</v>
          </cell>
          <cell r="AL1474">
            <v>1961400</v>
          </cell>
          <cell r="AM1474">
            <v>0</v>
          </cell>
          <cell r="AN1474">
            <v>1954540</v>
          </cell>
          <cell r="AO1474">
            <v>1954540</v>
          </cell>
          <cell r="AP1474">
            <v>0</v>
          </cell>
          <cell r="AQ1474">
            <v>0</v>
          </cell>
          <cell r="AR1474" t="str">
            <v>08.17.2023</v>
          </cell>
          <cell r="AS1474" t="str">
            <v>08.31.2023</v>
          </cell>
          <cell r="AT1474" t="str">
            <v>08.31.2023</v>
          </cell>
          <cell r="AU1474" t="str">
            <v>08.31.2023</v>
          </cell>
          <cell r="AV1474" t="str">
            <v>09.01.2023</v>
          </cell>
          <cell r="AW1474">
            <v>0</v>
          </cell>
          <cell r="AX1474">
            <v>0</v>
          </cell>
        </row>
        <row r="1475">
          <cell r="A1475" t="str">
            <v>REBID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>
            <v>0</v>
          </cell>
          <cell r="AH1475">
            <v>0</v>
          </cell>
          <cell r="AI1475">
            <v>0</v>
          </cell>
          <cell r="AJ1475">
            <v>0</v>
          </cell>
          <cell r="AK1475">
            <v>0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</row>
        <row r="1476">
          <cell r="A1476">
            <v>230901029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  <cell r="AG1476">
            <v>0</v>
          </cell>
          <cell r="AH1476">
            <v>0</v>
          </cell>
          <cell r="AI1476">
            <v>0</v>
          </cell>
          <cell r="AJ1476">
            <v>0</v>
          </cell>
          <cell r="AK1476">
            <v>0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</row>
        <row r="1477">
          <cell r="A1477" t="str">
            <v>23-4288</v>
          </cell>
          <cell r="B1477" t="str">
            <v>SPAREPARTS PLATE # 1101-1148029-PGO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 t="str">
            <v>PGSO</v>
          </cell>
          <cell r="W1477" t="str">
            <v>SA</v>
          </cell>
          <cell r="X1477">
            <v>45181</v>
          </cell>
          <cell r="Y1477">
            <v>45183</v>
          </cell>
          <cell r="Z1477" t="str">
            <v>n/a</v>
          </cell>
          <cell r="AA1477" t="str">
            <v>n/a</v>
          </cell>
          <cell r="AB1477">
            <v>45188</v>
          </cell>
          <cell r="AC1477" t="str">
            <v>n/a</v>
          </cell>
          <cell r="AD1477" t="str">
            <v>n/a</v>
          </cell>
          <cell r="AE1477">
            <v>45188</v>
          </cell>
          <cell r="AF1477">
            <v>0</v>
          </cell>
          <cell r="AG1477">
            <v>0</v>
          </cell>
          <cell r="AH1477">
            <v>0</v>
          </cell>
          <cell r="AI1477">
            <v>0</v>
          </cell>
          <cell r="AJ1477">
            <v>0</v>
          </cell>
          <cell r="AK1477">
            <v>9960</v>
          </cell>
          <cell r="AL1477">
            <v>9960</v>
          </cell>
          <cell r="AM1477">
            <v>0</v>
          </cell>
          <cell r="AN1477">
            <v>9960</v>
          </cell>
          <cell r="AO1477">
            <v>9960</v>
          </cell>
          <cell r="AP1477">
            <v>0</v>
          </cell>
          <cell r="AQ1477">
            <v>0</v>
          </cell>
          <cell r="AR1477" t="str">
            <v>n/a</v>
          </cell>
          <cell r="AS1477" t="str">
            <v>n/a</v>
          </cell>
          <cell r="AT1477" t="str">
            <v>n/a</v>
          </cell>
          <cell r="AU1477" t="str">
            <v>n/a</v>
          </cell>
          <cell r="AV1477" t="str">
            <v>n/a</v>
          </cell>
          <cell r="AW1477">
            <v>0</v>
          </cell>
          <cell r="AX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  <cell r="AG1478">
            <v>0</v>
          </cell>
          <cell r="AH1478">
            <v>0</v>
          </cell>
          <cell r="AI1478">
            <v>0</v>
          </cell>
          <cell r="AJ1478">
            <v>0</v>
          </cell>
          <cell r="AK1478">
            <v>0</v>
          </cell>
          <cell r="AL1478">
            <v>0</v>
          </cell>
          <cell r="AM1478">
            <v>0</v>
          </cell>
          <cell r="AN1478">
            <v>0</v>
          </cell>
          <cell r="AO1478">
            <v>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  <cell r="AG1479">
            <v>0</v>
          </cell>
          <cell r="AH1479">
            <v>0</v>
          </cell>
          <cell r="AI1479">
            <v>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0</v>
          </cell>
          <cell r="AO1479">
            <v>0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</row>
        <row r="1480">
          <cell r="A1480" t="str">
            <v>23-C0743</v>
          </cell>
          <cell r="B1480" t="str">
            <v>SPAREPARTS PLATE # 1101-130058-CADS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 t="str">
            <v>PGSO</v>
          </cell>
          <cell r="W1480" t="str">
            <v>SA</v>
          </cell>
          <cell r="X1480">
            <v>45181</v>
          </cell>
          <cell r="Y1480">
            <v>45183</v>
          </cell>
          <cell r="Z1480" t="str">
            <v>n/a</v>
          </cell>
          <cell r="AA1480" t="str">
            <v>n/a</v>
          </cell>
          <cell r="AB1480">
            <v>45188</v>
          </cell>
          <cell r="AC1480" t="str">
            <v>n/a</v>
          </cell>
          <cell r="AD1480" t="str">
            <v>n/a</v>
          </cell>
          <cell r="AE1480">
            <v>45188</v>
          </cell>
          <cell r="AF1480">
            <v>0</v>
          </cell>
          <cell r="AG1480">
            <v>0</v>
          </cell>
          <cell r="AH1480">
            <v>0</v>
          </cell>
          <cell r="AI1480">
            <v>0</v>
          </cell>
          <cell r="AJ1480">
            <v>0</v>
          </cell>
          <cell r="AK1480">
            <v>24380</v>
          </cell>
          <cell r="AL1480">
            <v>24380</v>
          </cell>
          <cell r="AM1480">
            <v>0</v>
          </cell>
          <cell r="AN1480">
            <v>24380</v>
          </cell>
          <cell r="AO1480">
            <v>24380</v>
          </cell>
          <cell r="AP1480">
            <v>0</v>
          </cell>
          <cell r="AQ1480">
            <v>0</v>
          </cell>
          <cell r="AR1480" t="str">
            <v>n/a</v>
          </cell>
          <cell r="AS1480" t="str">
            <v>n/a</v>
          </cell>
          <cell r="AT1480" t="str">
            <v>n/a</v>
          </cell>
          <cell r="AU1480" t="str">
            <v>n/a</v>
          </cell>
          <cell r="AV1480" t="str">
            <v>n/a</v>
          </cell>
          <cell r="AW1480">
            <v>0</v>
          </cell>
          <cell r="AX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</row>
        <row r="1483">
          <cell r="A1483" t="str">
            <v>23-4323</v>
          </cell>
          <cell r="B1483" t="str">
            <v>BRAKE PAD PLATE # 1101-9344969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 t="str">
            <v>PGSO</v>
          </cell>
          <cell r="W1483" t="str">
            <v>SA</v>
          </cell>
          <cell r="X1483">
            <v>45181</v>
          </cell>
          <cell r="Y1483">
            <v>45183</v>
          </cell>
          <cell r="Z1483" t="str">
            <v>n/a</v>
          </cell>
          <cell r="AA1483" t="str">
            <v>n/a</v>
          </cell>
          <cell r="AB1483">
            <v>45188</v>
          </cell>
          <cell r="AC1483" t="str">
            <v>n/a</v>
          </cell>
          <cell r="AD1483" t="str">
            <v>n/a</v>
          </cell>
          <cell r="AE1483">
            <v>45188</v>
          </cell>
          <cell r="AF1483">
            <v>0</v>
          </cell>
          <cell r="AG1483">
            <v>0</v>
          </cell>
          <cell r="AH1483">
            <v>0</v>
          </cell>
          <cell r="AI1483">
            <v>0</v>
          </cell>
          <cell r="AJ1483">
            <v>0</v>
          </cell>
          <cell r="AK1483">
            <v>5600</v>
          </cell>
          <cell r="AL1483">
            <v>5600</v>
          </cell>
          <cell r="AM1483">
            <v>0</v>
          </cell>
          <cell r="AN1483">
            <v>5600</v>
          </cell>
          <cell r="AO1483">
            <v>5600</v>
          </cell>
          <cell r="AP1483">
            <v>0</v>
          </cell>
          <cell r="AQ1483">
            <v>0</v>
          </cell>
          <cell r="AR1483" t="str">
            <v>n/a</v>
          </cell>
          <cell r="AS1483" t="str">
            <v>n/a</v>
          </cell>
          <cell r="AT1483" t="str">
            <v>n/a</v>
          </cell>
          <cell r="AU1483" t="str">
            <v>n/a</v>
          </cell>
          <cell r="AV1483" t="str">
            <v>n/a</v>
          </cell>
          <cell r="AW1483">
            <v>0</v>
          </cell>
          <cell r="AX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  <cell r="AG1484">
            <v>0</v>
          </cell>
          <cell r="AH1484">
            <v>0</v>
          </cell>
          <cell r="AI1484">
            <v>0</v>
          </cell>
          <cell r="AJ1484">
            <v>0</v>
          </cell>
          <cell r="AK1484">
            <v>0</v>
          </cell>
          <cell r="AL1484">
            <v>0</v>
          </cell>
          <cell r="AM1484">
            <v>0</v>
          </cell>
          <cell r="AN1484">
            <v>0</v>
          </cell>
          <cell r="AO1484">
            <v>0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  <cell r="AG1485">
            <v>0</v>
          </cell>
          <cell r="AH1485">
            <v>0</v>
          </cell>
          <cell r="AI1485">
            <v>0</v>
          </cell>
          <cell r="AJ1485">
            <v>0</v>
          </cell>
          <cell r="AK1485">
            <v>0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</row>
        <row r="1486">
          <cell r="A1486" t="str">
            <v>23-4287</v>
          </cell>
          <cell r="B1486" t="str">
            <v>SPAREPARTS PLATE # SHE 584-PAO ADMIN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 t="str">
            <v>PDRRMO</v>
          </cell>
          <cell r="W1486" t="str">
            <v>SA</v>
          </cell>
          <cell r="X1486">
            <v>45181</v>
          </cell>
          <cell r="Y1486">
            <v>45183</v>
          </cell>
          <cell r="Z1486" t="str">
            <v>n/a</v>
          </cell>
          <cell r="AA1486" t="str">
            <v>n/a</v>
          </cell>
          <cell r="AB1486">
            <v>45188</v>
          </cell>
          <cell r="AC1486" t="str">
            <v>n/a</v>
          </cell>
          <cell r="AD1486" t="str">
            <v>n/a</v>
          </cell>
          <cell r="AE1486">
            <v>45188</v>
          </cell>
          <cell r="AF1486">
            <v>0</v>
          </cell>
          <cell r="AG1486">
            <v>0</v>
          </cell>
          <cell r="AH1486">
            <v>0</v>
          </cell>
          <cell r="AI1486">
            <v>0</v>
          </cell>
          <cell r="AJ1486">
            <v>0</v>
          </cell>
          <cell r="AK1486">
            <v>49636</v>
          </cell>
          <cell r="AL1486">
            <v>49636</v>
          </cell>
          <cell r="AM1486">
            <v>0</v>
          </cell>
          <cell r="AN1486">
            <v>49556</v>
          </cell>
          <cell r="AO1486">
            <v>49556</v>
          </cell>
          <cell r="AP1486">
            <v>0</v>
          </cell>
          <cell r="AQ1486">
            <v>0</v>
          </cell>
          <cell r="AR1486" t="str">
            <v>n/a</v>
          </cell>
          <cell r="AS1486" t="str">
            <v>n/a</v>
          </cell>
          <cell r="AT1486" t="str">
            <v>n/a</v>
          </cell>
          <cell r="AU1486" t="str">
            <v>n/a</v>
          </cell>
          <cell r="AV1486" t="str">
            <v>n/a</v>
          </cell>
          <cell r="AW1486">
            <v>0</v>
          </cell>
          <cell r="AX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G1487">
            <v>0</v>
          </cell>
          <cell r="AH1487">
            <v>0</v>
          </cell>
          <cell r="AI1487">
            <v>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0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0</v>
          </cell>
          <cell r="AU1488">
            <v>0</v>
          </cell>
          <cell r="AV1488">
            <v>0</v>
          </cell>
          <cell r="AW1488">
            <v>0</v>
          </cell>
          <cell r="AX1488">
            <v>0</v>
          </cell>
        </row>
        <row r="1489">
          <cell r="A1489" t="str">
            <v>23-C0680</v>
          </cell>
          <cell r="B1489" t="str">
            <v>EXPANDED NEWBORN SCREENING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 t="str">
            <v>PEEMO</v>
          </cell>
          <cell r="W1489" t="str">
            <v>DC</v>
          </cell>
          <cell r="X1489">
            <v>45181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  <cell r="AG1489">
            <v>0</v>
          </cell>
          <cell r="AH1489">
            <v>0</v>
          </cell>
          <cell r="AI1489">
            <v>0</v>
          </cell>
          <cell r="AJ1489">
            <v>0</v>
          </cell>
          <cell r="AK1489">
            <v>4025000</v>
          </cell>
          <cell r="AL1489">
            <v>4025000</v>
          </cell>
          <cell r="AM1489">
            <v>0</v>
          </cell>
          <cell r="AN1489">
            <v>0</v>
          </cell>
          <cell r="AO1489">
            <v>0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</row>
        <row r="1490">
          <cell r="A1490">
            <v>0</v>
          </cell>
          <cell r="B1490" t="str">
            <v>TEST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  <cell r="AG1490">
            <v>0</v>
          </cell>
          <cell r="AH1490">
            <v>0</v>
          </cell>
          <cell r="AI1490">
            <v>0</v>
          </cell>
          <cell r="AJ1490">
            <v>0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  <cell r="AO1490">
            <v>0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0</v>
          </cell>
          <cell r="AU1490">
            <v>0</v>
          </cell>
          <cell r="AV1490">
            <v>0</v>
          </cell>
          <cell r="AW1490">
            <v>0</v>
          </cell>
          <cell r="AX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  <cell r="AG1491">
            <v>0</v>
          </cell>
          <cell r="AH1491">
            <v>0</v>
          </cell>
          <cell r="AI1491">
            <v>0</v>
          </cell>
          <cell r="AJ1491">
            <v>0</v>
          </cell>
          <cell r="AK1491">
            <v>0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0</v>
          </cell>
          <cell r="AR1491">
            <v>0</v>
          </cell>
          <cell r="AS1491">
            <v>0</v>
          </cell>
          <cell r="AT1491">
            <v>0</v>
          </cell>
          <cell r="AU1491">
            <v>0</v>
          </cell>
          <cell r="AV1491">
            <v>0</v>
          </cell>
          <cell r="AW1491">
            <v>0</v>
          </cell>
          <cell r="AX1491">
            <v>0</v>
          </cell>
        </row>
        <row r="1492">
          <cell r="A1492" t="str">
            <v>23-C0737</v>
          </cell>
          <cell r="B1492" t="str">
            <v>INK, BLACK AND MASTER ROLL DRA 12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 t="str">
            <v>PEEMO</v>
          </cell>
          <cell r="W1492" t="str">
            <v>DC</v>
          </cell>
          <cell r="X1492">
            <v>45181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  <cell r="AG1492">
            <v>0</v>
          </cell>
          <cell r="AH1492">
            <v>0</v>
          </cell>
          <cell r="AI1492">
            <v>0</v>
          </cell>
          <cell r="AJ1492">
            <v>0</v>
          </cell>
          <cell r="AK1492">
            <v>13984</v>
          </cell>
          <cell r="AL1492">
            <v>13984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0</v>
          </cell>
          <cell r="AV1492">
            <v>0</v>
          </cell>
          <cell r="AW1492">
            <v>0</v>
          </cell>
          <cell r="AX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J1493">
            <v>0</v>
          </cell>
          <cell r="AK1493">
            <v>0</v>
          </cell>
          <cell r="AL1493">
            <v>0</v>
          </cell>
          <cell r="AM1493">
            <v>0</v>
          </cell>
          <cell r="AN1493">
            <v>0</v>
          </cell>
          <cell r="AO1493">
            <v>0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T1493">
            <v>0</v>
          </cell>
          <cell r="AU1493">
            <v>0</v>
          </cell>
          <cell r="AV1493">
            <v>0</v>
          </cell>
          <cell r="AW1493">
            <v>0</v>
          </cell>
          <cell r="AX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  <cell r="AG1494">
            <v>0</v>
          </cell>
          <cell r="AH1494">
            <v>0</v>
          </cell>
          <cell r="AI1494">
            <v>0</v>
          </cell>
          <cell r="AJ1494">
            <v>0</v>
          </cell>
          <cell r="AK1494">
            <v>0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</row>
        <row r="1495">
          <cell r="A1495" t="str">
            <v>23-3599</v>
          </cell>
          <cell r="B1495" t="str">
            <v xml:space="preserve">UPS W/ BUILT-IN AVR, 600 VA AND 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S1495">
            <v>0</v>
          </cell>
          <cell r="T1495">
            <v>0</v>
          </cell>
          <cell r="U1495">
            <v>0</v>
          </cell>
          <cell r="V1495" t="str">
            <v>PGO-BAC</v>
          </cell>
          <cell r="W1495" t="str">
            <v>SVP</v>
          </cell>
          <cell r="X1495" t="str">
            <v>08.08.2023</v>
          </cell>
          <cell r="Y1495" t="str">
            <v>09.14.2023</v>
          </cell>
          <cell r="Z1495" t="str">
            <v>n/a</v>
          </cell>
          <cell r="AA1495" t="str">
            <v>n/a</v>
          </cell>
          <cell r="AB1495" t="str">
            <v>11.07.2023</v>
          </cell>
          <cell r="AC1495" t="str">
            <v>n/a</v>
          </cell>
          <cell r="AD1495" t="str">
            <v>n/a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7083</v>
          </cell>
          <cell r="AL1495">
            <v>7083</v>
          </cell>
          <cell r="AM1495">
            <v>0</v>
          </cell>
          <cell r="AN1495">
            <v>5085</v>
          </cell>
          <cell r="AO1495">
            <v>5085</v>
          </cell>
          <cell r="AP1495">
            <v>0</v>
          </cell>
          <cell r="AQ1495">
            <v>0</v>
          </cell>
          <cell r="AR1495">
            <v>0</v>
          </cell>
          <cell r="AS1495">
            <v>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</row>
        <row r="1496">
          <cell r="A1496">
            <v>0</v>
          </cell>
          <cell r="B1496" t="str">
            <v>VOICE RECORDER 2GB BUILT-IN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  <cell r="AG1496">
            <v>0</v>
          </cell>
          <cell r="AH1496">
            <v>0</v>
          </cell>
          <cell r="AI1496">
            <v>0</v>
          </cell>
          <cell r="AJ1496">
            <v>0</v>
          </cell>
          <cell r="AK1496">
            <v>0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0</v>
          </cell>
          <cell r="AV1496">
            <v>0</v>
          </cell>
          <cell r="AW1496">
            <v>0</v>
          </cell>
          <cell r="AX1496">
            <v>0</v>
          </cell>
        </row>
        <row r="1497">
          <cell r="A1497">
            <v>0</v>
          </cell>
          <cell r="B1497" t="str">
            <v>MEMORY AND MEMORY CARD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0</v>
          </cell>
          <cell r="AJ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0</v>
          </cell>
          <cell r="AV1497">
            <v>0</v>
          </cell>
          <cell r="AW1497">
            <v>0</v>
          </cell>
          <cell r="AX1497">
            <v>0</v>
          </cell>
        </row>
        <row r="1498">
          <cell r="A1498" t="str">
            <v>23-4328</v>
          </cell>
          <cell r="B1498" t="str">
            <v>FURNITURES AND FIXTURES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 t="str">
            <v>PAO-ADMIN</v>
          </cell>
          <cell r="W1498" t="str">
            <v>PB</v>
          </cell>
          <cell r="X1498">
            <v>45181</v>
          </cell>
          <cell r="Y1498">
            <v>45187</v>
          </cell>
          <cell r="Z1498" t="str">
            <v>n/a</v>
          </cell>
          <cell r="AA1498">
            <v>45202</v>
          </cell>
          <cell r="AB1498">
            <v>45202</v>
          </cell>
          <cell r="AC1498">
            <v>45202</v>
          </cell>
          <cell r="AD1498">
            <v>45205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607646</v>
          </cell>
          <cell r="AL1498">
            <v>607646</v>
          </cell>
          <cell r="AM1498">
            <v>0</v>
          </cell>
          <cell r="AN1498">
            <v>607646</v>
          </cell>
          <cell r="AO1498">
            <v>607646</v>
          </cell>
          <cell r="AP1498">
            <v>0</v>
          </cell>
          <cell r="AQ1498">
            <v>0</v>
          </cell>
          <cell r="AR1498" t="str">
            <v>n/a</v>
          </cell>
          <cell r="AS1498" t="str">
            <v>09.29.2023</v>
          </cell>
          <cell r="AT1498" t="str">
            <v>09.29.2023</v>
          </cell>
          <cell r="AU1498" t="str">
            <v>09.29.2023</v>
          </cell>
          <cell r="AV1498" t="str">
            <v>10.04.2023</v>
          </cell>
          <cell r="AW1498">
            <v>0</v>
          </cell>
          <cell r="AX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  <cell r="AG1499">
            <v>0</v>
          </cell>
          <cell r="AH1499">
            <v>0</v>
          </cell>
          <cell r="AI1499">
            <v>0</v>
          </cell>
          <cell r="AJ1499">
            <v>0</v>
          </cell>
          <cell r="AK1499">
            <v>0</v>
          </cell>
          <cell r="AL1499">
            <v>0</v>
          </cell>
          <cell r="AM1499">
            <v>0</v>
          </cell>
          <cell r="AN1499">
            <v>0</v>
          </cell>
          <cell r="AO1499">
            <v>0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  <cell r="AG1500">
            <v>0</v>
          </cell>
          <cell r="AH1500">
            <v>0</v>
          </cell>
          <cell r="AI1500">
            <v>0</v>
          </cell>
          <cell r="AJ1500">
            <v>0</v>
          </cell>
          <cell r="AK1500">
            <v>0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</row>
        <row r="1501">
          <cell r="A1501" t="str">
            <v>23-4337</v>
          </cell>
          <cell r="B1501" t="str">
            <v>BRAKE PAD (27294) PLATE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 t="str">
            <v>SPO</v>
          </cell>
          <cell r="W1501" t="str">
            <v>SA</v>
          </cell>
          <cell r="X1501">
            <v>45181</v>
          </cell>
          <cell r="Y1501">
            <v>45183</v>
          </cell>
          <cell r="Z1501" t="str">
            <v>n/a</v>
          </cell>
          <cell r="AA1501" t="str">
            <v>n/a</v>
          </cell>
          <cell r="AB1501">
            <v>45188</v>
          </cell>
          <cell r="AC1501" t="str">
            <v>n/a</v>
          </cell>
          <cell r="AD1501" t="str">
            <v>n/a</v>
          </cell>
          <cell r="AE1501">
            <v>45188</v>
          </cell>
          <cell r="AF1501">
            <v>0</v>
          </cell>
          <cell r="AG1501">
            <v>0</v>
          </cell>
          <cell r="AH1501">
            <v>0</v>
          </cell>
          <cell r="AI1501">
            <v>0</v>
          </cell>
          <cell r="AJ1501">
            <v>0</v>
          </cell>
          <cell r="AK1501">
            <v>5600</v>
          </cell>
          <cell r="AL1501">
            <v>5600</v>
          </cell>
          <cell r="AM1501">
            <v>0</v>
          </cell>
          <cell r="AN1501">
            <v>5600</v>
          </cell>
          <cell r="AO1501">
            <v>5600</v>
          </cell>
          <cell r="AP1501">
            <v>0</v>
          </cell>
          <cell r="AQ1501">
            <v>0</v>
          </cell>
          <cell r="AR1501" t="str">
            <v>n/a</v>
          </cell>
          <cell r="AS1501" t="str">
            <v>n/a</v>
          </cell>
          <cell r="AT1501" t="str">
            <v>n/a</v>
          </cell>
          <cell r="AU1501" t="str">
            <v>n/a</v>
          </cell>
          <cell r="AV1501" t="str">
            <v>n/a</v>
          </cell>
          <cell r="AW1501">
            <v>0</v>
          </cell>
          <cell r="AX1501">
            <v>0</v>
          </cell>
        </row>
        <row r="1502">
          <cell r="A1502">
            <v>0</v>
          </cell>
          <cell r="B1502" t="str">
            <v># 1101-0048092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  <cell r="AG1503">
            <v>0</v>
          </cell>
          <cell r="AH1503">
            <v>0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R1503">
            <v>0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</row>
        <row r="1504">
          <cell r="A1504" t="str">
            <v>23-4118</v>
          </cell>
          <cell r="B1504" t="str">
            <v>FURNITURES AND FIXTURES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 t="str">
            <v>PDRRMO</v>
          </cell>
          <cell r="W1504" t="str">
            <v>PB</v>
          </cell>
          <cell r="X1504">
            <v>45181</v>
          </cell>
          <cell r="Y1504">
            <v>45194</v>
          </cell>
          <cell r="Z1504">
            <v>45202</v>
          </cell>
          <cell r="AA1504">
            <v>45216</v>
          </cell>
          <cell r="AB1504">
            <v>45216</v>
          </cell>
          <cell r="AC1504">
            <v>45216</v>
          </cell>
          <cell r="AD1504">
            <v>45244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0</v>
          </cell>
          <cell r="AJ1504">
            <v>0</v>
          </cell>
          <cell r="AK1504">
            <v>1201720</v>
          </cell>
          <cell r="AL1504">
            <v>1201720</v>
          </cell>
          <cell r="AM1504">
            <v>0</v>
          </cell>
          <cell r="AN1504">
            <v>1188280</v>
          </cell>
          <cell r="AO1504">
            <v>1188280</v>
          </cell>
          <cell r="AP1504">
            <v>0</v>
          </cell>
          <cell r="AQ1504">
            <v>0</v>
          </cell>
          <cell r="AR1504" t="str">
            <v>09.28.2023</v>
          </cell>
          <cell r="AS1504" t="str">
            <v>10.12.2023</v>
          </cell>
          <cell r="AT1504" t="str">
            <v>10.12.2023</v>
          </cell>
          <cell r="AU1504" t="str">
            <v>10.12.2023</v>
          </cell>
          <cell r="AV1504" t="str">
            <v>11.07.2023</v>
          </cell>
          <cell r="AW1504">
            <v>0</v>
          </cell>
          <cell r="AX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  <cell r="AG1505">
            <v>0</v>
          </cell>
          <cell r="AH1505">
            <v>0</v>
          </cell>
          <cell r="AI1505">
            <v>0</v>
          </cell>
          <cell r="AJ1505">
            <v>0</v>
          </cell>
          <cell r="AK1505">
            <v>0</v>
          </cell>
          <cell r="AL1505">
            <v>0</v>
          </cell>
          <cell r="AM1505">
            <v>0</v>
          </cell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  <cell r="AG1506">
            <v>0</v>
          </cell>
          <cell r="AH1506">
            <v>0</v>
          </cell>
          <cell r="AI1506">
            <v>0</v>
          </cell>
          <cell r="AJ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</row>
        <row r="1507">
          <cell r="A1507" t="str">
            <v>23-4341</v>
          </cell>
          <cell r="B1507" t="str">
            <v>FOOD SUPPLIES-WET MARKET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 t="str">
            <v>PSWDO</v>
          </cell>
          <cell r="W1507" t="str">
            <v>SA</v>
          </cell>
          <cell r="X1507">
            <v>45181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13000</v>
          </cell>
          <cell r="AL1507">
            <v>13000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H1508">
            <v>0</v>
          </cell>
          <cell r="AI1508">
            <v>0</v>
          </cell>
          <cell r="AJ1508">
            <v>0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  <cell r="AG1509">
            <v>0</v>
          </cell>
          <cell r="AH1509">
            <v>0</v>
          </cell>
          <cell r="AI1509">
            <v>0</v>
          </cell>
          <cell r="AJ1509">
            <v>0</v>
          </cell>
          <cell r="AK1509">
            <v>0</v>
          </cell>
          <cell r="AL1509">
            <v>0</v>
          </cell>
          <cell r="AM1509">
            <v>0</v>
          </cell>
          <cell r="AN1509">
            <v>0</v>
          </cell>
          <cell r="AO1509">
            <v>0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0</v>
          </cell>
          <cell r="AV1509">
            <v>0</v>
          </cell>
          <cell r="AW1509">
            <v>0</v>
          </cell>
          <cell r="AX1509">
            <v>0</v>
          </cell>
        </row>
        <row r="1510">
          <cell r="A1510" t="str">
            <v>23-4147</v>
          </cell>
          <cell r="B1510" t="str">
            <v>MEALS AND SNACKS WITH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 t="str">
            <v>PLO</v>
          </cell>
          <cell r="W1510" t="str">
            <v>SVP</v>
          </cell>
          <cell r="X1510">
            <v>45181</v>
          </cell>
          <cell r="Y1510">
            <v>45222</v>
          </cell>
          <cell r="Z1510" t="str">
            <v>n/a</v>
          </cell>
          <cell r="AA1510" t="str">
            <v>n/a</v>
          </cell>
          <cell r="AB1510">
            <v>45245</v>
          </cell>
          <cell r="AC1510" t="str">
            <v>n/a</v>
          </cell>
          <cell r="AD1510" t="str">
            <v>n/a</v>
          </cell>
          <cell r="AE1510">
            <v>0</v>
          </cell>
          <cell r="AF1510">
            <v>0</v>
          </cell>
          <cell r="AG1510">
            <v>0</v>
          </cell>
          <cell r="AH1510">
            <v>0</v>
          </cell>
          <cell r="AI1510">
            <v>0</v>
          </cell>
          <cell r="AJ1510">
            <v>0</v>
          </cell>
          <cell r="AK1510">
            <v>750000</v>
          </cell>
          <cell r="AL1510">
            <v>750000</v>
          </cell>
          <cell r="AM1510">
            <v>0</v>
          </cell>
          <cell r="AN1510">
            <v>735000</v>
          </cell>
          <cell r="AO1510">
            <v>735000</v>
          </cell>
          <cell r="AP1510">
            <v>0</v>
          </cell>
          <cell r="AQ1510">
            <v>0</v>
          </cell>
          <cell r="AR1510" t="str">
            <v>n/a</v>
          </cell>
          <cell r="AS1510" t="str">
            <v>n/a</v>
          </cell>
          <cell r="AT1510" t="str">
            <v>n/a</v>
          </cell>
          <cell r="AU1510" t="str">
            <v>n/a</v>
          </cell>
          <cell r="AV1510" t="str">
            <v>n/a</v>
          </cell>
          <cell r="AW1510">
            <v>0</v>
          </cell>
          <cell r="AX1510">
            <v>0</v>
          </cell>
        </row>
        <row r="1511">
          <cell r="A1511">
            <v>23111207</v>
          </cell>
          <cell r="B1511" t="str">
            <v>ACCOMMODATION B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  <cell r="AG1511">
            <v>0</v>
          </cell>
          <cell r="AH1511">
            <v>0</v>
          </cell>
          <cell r="AI1511">
            <v>0</v>
          </cell>
          <cell r="AJ1511">
            <v>0</v>
          </cell>
          <cell r="AK1511">
            <v>0</v>
          </cell>
          <cell r="AL1511">
            <v>0</v>
          </cell>
          <cell r="AM1511">
            <v>0</v>
          </cell>
          <cell r="AN1511">
            <v>0</v>
          </cell>
          <cell r="AO1511">
            <v>0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  <cell r="AG1512">
            <v>0</v>
          </cell>
          <cell r="AH1512">
            <v>0</v>
          </cell>
          <cell r="AI1512">
            <v>0</v>
          </cell>
          <cell r="AJ1512">
            <v>0</v>
          </cell>
          <cell r="AK1512">
            <v>0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</row>
        <row r="1513">
          <cell r="A1513" t="str">
            <v>23-4340</v>
          </cell>
          <cell r="B1513" t="str">
            <v>TIRES WITH INNER TUBE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 t="str">
            <v>PEO-</v>
          </cell>
          <cell r="W1513" t="str">
            <v>PB</v>
          </cell>
          <cell r="X1513">
            <v>45181</v>
          </cell>
          <cell r="Y1513">
            <v>45194</v>
          </cell>
          <cell r="Z1513">
            <v>45202</v>
          </cell>
          <cell r="AA1513">
            <v>45216</v>
          </cell>
          <cell r="AB1513">
            <v>45216</v>
          </cell>
          <cell r="AC1513">
            <v>45216</v>
          </cell>
          <cell r="AD1513">
            <v>45240</v>
          </cell>
          <cell r="AE1513">
            <v>0</v>
          </cell>
          <cell r="AF1513">
            <v>0</v>
          </cell>
          <cell r="AG1513">
            <v>0</v>
          </cell>
          <cell r="AH1513">
            <v>0</v>
          </cell>
          <cell r="AI1513">
            <v>0</v>
          </cell>
          <cell r="AJ1513">
            <v>0</v>
          </cell>
          <cell r="AK1513">
            <v>3050000</v>
          </cell>
          <cell r="AL1513">
            <v>3050000</v>
          </cell>
          <cell r="AM1513">
            <v>0</v>
          </cell>
          <cell r="AN1513">
            <v>1695500</v>
          </cell>
          <cell r="AO1513">
            <v>1695500</v>
          </cell>
          <cell r="AP1513">
            <v>0</v>
          </cell>
          <cell r="AQ1513">
            <v>0</v>
          </cell>
          <cell r="AR1513" t="str">
            <v>09.28.2023</v>
          </cell>
          <cell r="AS1513" t="str">
            <v>10.12.2023</v>
          </cell>
          <cell r="AT1513" t="str">
            <v>10.12.2023</v>
          </cell>
          <cell r="AU1513" t="str">
            <v>10.12.2023</v>
          </cell>
          <cell r="AV1513" t="str">
            <v>11.07.2023</v>
          </cell>
          <cell r="AW1513">
            <v>0</v>
          </cell>
          <cell r="AX1513">
            <v>0</v>
          </cell>
        </row>
        <row r="1514">
          <cell r="A1514">
            <v>0</v>
          </cell>
          <cell r="B1514">
            <v>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 t="str">
            <v>Motorpool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</row>
        <row r="1515">
          <cell r="A1515">
            <v>0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  <cell r="AI1515">
            <v>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</row>
        <row r="1516">
          <cell r="A1516" t="str">
            <v>23-2614</v>
          </cell>
          <cell r="B1516" t="str">
            <v>JOB ORDER: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 t="str">
            <v>PEO-</v>
          </cell>
          <cell r="W1516" t="str">
            <v>SVP</v>
          </cell>
          <cell r="X1516">
            <v>45181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20000</v>
          </cell>
          <cell r="AL1516">
            <v>20000</v>
          </cell>
          <cell r="AM1516">
            <v>0</v>
          </cell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</row>
        <row r="1517">
          <cell r="A1517">
            <v>0</v>
          </cell>
          <cell r="B1517" t="str">
            <v>(REPAIR OF HEAVY EQUIPMENT)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 t="str">
            <v>Motorpool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</row>
        <row r="1518">
          <cell r="A1518">
            <v>0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  <cell r="AG1518">
            <v>0</v>
          </cell>
          <cell r="AH1518">
            <v>0</v>
          </cell>
          <cell r="AI1518">
            <v>0</v>
          </cell>
          <cell r="AJ1518">
            <v>0</v>
          </cell>
          <cell r="AK1518">
            <v>0</v>
          </cell>
          <cell r="AL1518">
            <v>0</v>
          </cell>
          <cell r="AM1518">
            <v>0</v>
          </cell>
          <cell r="AN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</row>
        <row r="1519">
          <cell r="A1519" t="str">
            <v>23-4201</v>
          </cell>
          <cell r="B1519" t="str">
            <v xml:space="preserve">JOB ORDER 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 t="str">
            <v>PVO</v>
          </cell>
          <cell r="W1519" t="str">
            <v>DC</v>
          </cell>
          <cell r="X1519">
            <v>45181</v>
          </cell>
          <cell r="Y1519">
            <v>45197</v>
          </cell>
          <cell r="Z1519" t="str">
            <v>n/a</v>
          </cell>
          <cell r="AA1519" t="str">
            <v>n/a</v>
          </cell>
          <cell r="AB1519">
            <v>45216</v>
          </cell>
          <cell r="AC1519" t="str">
            <v>n/a</v>
          </cell>
          <cell r="AD1519" t="str">
            <v>n/a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1800000</v>
          </cell>
          <cell r="AL1519">
            <v>1800000</v>
          </cell>
          <cell r="AM1519">
            <v>0</v>
          </cell>
          <cell r="AN1519">
            <v>1788940</v>
          </cell>
          <cell r="AO1519">
            <v>1788940</v>
          </cell>
          <cell r="AP1519">
            <v>0</v>
          </cell>
          <cell r="AQ1519">
            <v>0</v>
          </cell>
          <cell r="AR1519" t="str">
            <v>n/a</v>
          </cell>
          <cell r="AS1519" t="str">
            <v>n/a</v>
          </cell>
          <cell r="AT1519" t="str">
            <v>n/a</v>
          </cell>
          <cell r="AU1519" t="str">
            <v>n/a</v>
          </cell>
          <cell r="AV1519" t="str">
            <v>n/a</v>
          </cell>
          <cell r="AW1519">
            <v>0</v>
          </cell>
          <cell r="AX1519">
            <v>0</v>
          </cell>
        </row>
        <row r="1520">
          <cell r="A1520">
            <v>23101133</v>
          </cell>
          <cell r="B1520" t="str">
            <v>REPAIR OF 1 UNIT LN2 GENERATOR MODEL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  <cell r="AG1520">
            <v>0</v>
          </cell>
          <cell r="AH1520">
            <v>0</v>
          </cell>
          <cell r="AI1520">
            <v>0</v>
          </cell>
          <cell r="AJ1520">
            <v>0</v>
          </cell>
          <cell r="AK1520">
            <v>0</v>
          </cell>
          <cell r="AL1520">
            <v>0</v>
          </cell>
          <cell r="AM1520">
            <v>0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</row>
        <row r="1521">
          <cell r="A1521">
            <v>0</v>
          </cell>
          <cell r="B1521" t="str">
            <v>GN30i + UPM40W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</row>
        <row r="1522">
          <cell r="A1522" t="str">
            <v>23-3249</v>
          </cell>
          <cell r="B1522" t="str">
            <v>INSTALLATION OF AIRCONDITIONER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 t="str">
            <v>PGO</v>
          </cell>
          <cell r="W1522">
            <v>0</v>
          </cell>
          <cell r="X1522">
            <v>45181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H1522">
            <v>0</v>
          </cell>
          <cell r="AI1522">
            <v>0</v>
          </cell>
          <cell r="AJ1522">
            <v>0</v>
          </cell>
          <cell r="AK1522">
            <v>100000</v>
          </cell>
          <cell r="AL1522">
            <v>100000</v>
          </cell>
          <cell r="AM1522">
            <v>0</v>
          </cell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 t="str">
            <v>RETURN TO RO</v>
          </cell>
        </row>
        <row r="1523">
          <cell r="A1523">
            <v>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  <cell r="AG1523">
            <v>0</v>
          </cell>
          <cell r="AH1523">
            <v>0</v>
          </cell>
          <cell r="AI1523">
            <v>0</v>
          </cell>
          <cell r="AJ1523">
            <v>0</v>
          </cell>
          <cell r="AK1523">
            <v>0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0</v>
          </cell>
          <cell r="AV1523">
            <v>0</v>
          </cell>
          <cell r="AW1523">
            <v>0</v>
          </cell>
          <cell r="AX1523">
            <v>0</v>
          </cell>
        </row>
        <row r="1524">
          <cell r="A1524">
            <v>0</v>
          </cell>
          <cell r="B1524">
            <v>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</row>
        <row r="1525">
          <cell r="A1525" t="str">
            <v>23-4045</v>
          </cell>
          <cell r="B1525" t="str">
            <v>INTERNET SUBSCRIPTION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 t="str">
            <v>PAO-IPRD</v>
          </cell>
          <cell r="W1525" t="str">
            <v>DC</v>
          </cell>
          <cell r="X1525">
            <v>45181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233016</v>
          </cell>
          <cell r="AL1525">
            <v>233016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</row>
        <row r="1526">
          <cell r="A1526">
            <v>0</v>
          </cell>
          <cell r="B1526" t="str">
            <v>4 mbps CIR and boost up to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</row>
        <row r="1527">
          <cell r="A1527">
            <v>0</v>
          </cell>
          <cell r="B1527" t="str">
            <v>500MBPS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0</v>
          </cell>
          <cell r="AT1527">
            <v>0</v>
          </cell>
          <cell r="AU1527">
            <v>0</v>
          </cell>
          <cell r="AV1527">
            <v>0</v>
          </cell>
          <cell r="AW1527">
            <v>0</v>
          </cell>
          <cell r="AX1527">
            <v>0</v>
          </cell>
        </row>
        <row r="1528">
          <cell r="A1528" t="str">
            <v>23-4262</v>
          </cell>
          <cell r="B1528" t="str">
            <v>FOOD/CATERING SERVICES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 t="str">
            <v>PGO</v>
          </cell>
          <cell r="W1528" t="str">
            <v>SVP</v>
          </cell>
          <cell r="X1528" t="str">
            <v>n/a</v>
          </cell>
          <cell r="Y1528">
            <v>45170</v>
          </cell>
          <cell r="Z1528" t="str">
            <v>n/a</v>
          </cell>
          <cell r="AA1528" t="str">
            <v>n/a</v>
          </cell>
          <cell r="AB1528">
            <v>45188</v>
          </cell>
          <cell r="AC1528" t="str">
            <v>n/a</v>
          </cell>
          <cell r="AD1528" t="str">
            <v>n/a</v>
          </cell>
          <cell r="AE1528">
            <v>45188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300000</v>
          </cell>
          <cell r="AL1528">
            <v>300000</v>
          </cell>
          <cell r="AM1528">
            <v>0</v>
          </cell>
          <cell r="AN1528">
            <v>300000</v>
          </cell>
          <cell r="AO1528">
            <v>300000</v>
          </cell>
          <cell r="AP1528">
            <v>0</v>
          </cell>
          <cell r="AQ1528">
            <v>0</v>
          </cell>
          <cell r="AR1528" t="str">
            <v>n/a</v>
          </cell>
          <cell r="AS1528" t="str">
            <v>n/a</v>
          </cell>
          <cell r="AT1528" t="str">
            <v>n/a</v>
          </cell>
          <cell r="AU1528" t="str">
            <v>n/a</v>
          </cell>
          <cell r="AV1528" t="str">
            <v>n/a</v>
          </cell>
          <cell r="AW1528">
            <v>0</v>
          </cell>
          <cell r="AX1528">
            <v>0</v>
          </cell>
        </row>
        <row r="1529">
          <cell r="A1529">
            <v>0</v>
          </cell>
          <cell r="B1529">
            <v>0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0</v>
          </cell>
          <cell r="AV1530">
            <v>0</v>
          </cell>
          <cell r="AW1530">
            <v>0</v>
          </cell>
          <cell r="AX1530">
            <v>0</v>
          </cell>
        </row>
        <row r="1531">
          <cell r="A1531" t="str">
            <v>23-4028</v>
          </cell>
          <cell r="B1531" t="str">
            <v>OFFICE EQUIPMENT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 t="str">
            <v>PGSO</v>
          </cell>
          <cell r="W1531" t="str">
            <v>SVP</v>
          </cell>
          <cell r="X1531" t="str">
            <v>n/a</v>
          </cell>
          <cell r="Y1531">
            <v>45141</v>
          </cell>
          <cell r="Z1531" t="str">
            <v>n/a</v>
          </cell>
          <cell r="AA1531" t="str">
            <v>n/a</v>
          </cell>
          <cell r="AB1531">
            <v>45188</v>
          </cell>
          <cell r="AC1531" t="str">
            <v>n/a</v>
          </cell>
          <cell r="AD1531" t="str">
            <v>n/a</v>
          </cell>
          <cell r="AE1531">
            <v>45188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30000</v>
          </cell>
          <cell r="AL1531">
            <v>30000</v>
          </cell>
          <cell r="AM1531">
            <v>0</v>
          </cell>
          <cell r="AN1531">
            <v>29500</v>
          </cell>
          <cell r="AO1531">
            <v>29500</v>
          </cell>
          <cell r="AP1531">
            <v>0</v>
          </cell>
          <cell r="AQ1531">
            <v>0</v>
          </cell>
          <cell r="AR1531" t="str">
            <v>n/a</v>
          </cell>
          <cell r="AS1531" t="str">
            <v>n/a</v>
          </cell>
          <cell r="AT1531" t="str">
            <v>n/a</v>
          </cell>
          <cell r="AU1531" t="str">
            <v>n/a</v>
          </cell>
          <cell r="AV1531" t="str">
            <v>n/a</v>
          </cell>
          <cell r="AW1531">
            <v>0</v>
          </cell>
          <cell r="AX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>
            <v>0</v>
          </cell>
          <cell r="AW1533">
            <v>0</v>
          </cell>
          <cell r="AX1533">
            <v>0</v>
          </cell>
        </row>
        <row r="1534">
          <cell r="A1534" t="str">
            <v>23-4258</v>
          </cell>
          <cell r="B1534" t="str">
            <v>OFFICE EQUIPMENT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 t="str">
            <v>PHO</v>
          </cell>
          <cell r="W1534" t="str">
            <v>SVP</v>
          </cell>
          <cell r="X1534" t="str">
            <v>n/a</v>
          </cell>
          <cell r="Y1534">
            <v>45170</v>
          </cell>
          <cell r="Z1534" t="str">
            <v>n/a</v>
          </cell>
          <cell r="AA1534" t="str">
            <v>n/a</v>
          </cell>
          <cell r="AB1534">
            <v>45188</v>
          </cell>
          <cell r="AC1534" t="str">
            <v>n/a</v>
          </cell>
          <cell r="AD1534" t="str">
            <v>n/a</v>
          </cell>
          <cell r="AE1534">
            <v>45188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44000</v>
          </cell>
          <cell r="AL1534">
            <v>44000</v>
          </cell>
          <cell r="AM1534">
            <v>0</v>
          </cell>
          <cell r="AN1534">
            <v>43900</v>
          </cell>
          <cell r="AO1534">
            <v>43900</v>
          </cell>
          <cell r="AP1534">
            <v>0</v>
          </cell>
          <cell r="AQ1534">
            <v>0</v>
          </cell>
          <cell r="AR1534" t="str">
            <v>n/a</v>
          </cell>
          <cell r="AS1534" t="str">
            <v>n/a</v>
          </cell>
          <cell r="AT1534" t="str">
            <v>n/a</v>
          </cell>
          <cell r="AU1534" t="str">
            <v>n/a</v>
          </cell>
          <cell r="AV1534" t="str">
            <v>n/a</v>
          </cell>
          <cell r="AW1534">
            <v>0</v>
          </cell>
          <cell r="AX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>
            <v>0</v>
          </cell>
          <cell r="AW1536">
            <v>0</v>
          </cell>
          <cell r="AX1536">
            <v>0</v>
          </cell>
        </row>
        <row r="1537">
          <cell r="A1537" t="str">
            <v>23-4259</v>
          </cell>
          <cell r="B1537" t="str">
            <v>OTHER SUPPLIES/MATERIALS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 t="str">
            <v>PHO</v>
          </cell>
          <cell r="W1537" t="str">
            <v>SVP</v>
          </cell>
          <cell r="X1537" t="str">
            <v>n/a</v>
          </cell>
          <cell r="Y1537">
            <v>45170</v>
          </cell>
          <cell r="Z1537" t="str">
            <v>n/a</v>
          </cell>
          <cell r="AA1537" t="str">
            <v>n/a</v>
          </cell>
          <cell r="AB1537">
            <v>45188</v>
          </cell>
          <cell r="AC1537" t="str">
            <v>n/a</v>
          </cell>
          <cell r="AD1537" t="str">
            <v>n/a</v>
          </cell>
          <cell r="AE1537">
            <v>45188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15000</v>
          </cell>
          <cell r="AL1537">
            <v>15000</v>
          </cell>
          <cell r="AM1537">
            <v>0</v>
          </cell>
          <cell r="AN1537">
            <v>14500</v>
          </cell>
          <cell r="AO1537">
            <v>14500</v>
          </cell>
          <cell r="AP1537">
            <v>0</v>
          </cell>
          <cell r="AQ1537">
            <v>0</v>
          </cell>
          <cell r="AR1537" t="str">
            <v>n/a</v>
          </cell>
          <cell r="AS1537" t="str">
            <v>n/a</v>
          </cell>
          <cell r="AT1537" t="str">
            <v>n/a</v>
          </cell>
          <cell r="AU1537" t="str">
            <v>n/a</v>
          </cell>
          <cell r="AV1537" t="str">
            <v>n/a</v>
          </cell>
          <cell r="AW1537">
            <v>0</v>
          </cell>
          <cell r="AX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>
            <v>0</v>
          </cell>
          <cell r="AW1538">
            <v>0</v>
          </cell>
          <cell r="AX1538">
            <v>0</v>
          </cell>
        </row>
        <row r="1539">
          <cell r="A1539">
            <v>0</v>
          </cell>
          <cell r="B1539">
            <v>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  <cell r="AU1539">
            <v>0</v>
          </cell>
          <cell r="AV1539">
            <v>0</v>
          </cell>
          <cell r="AW1539">
            <v>0</v>
          </cell>
          <cell r="AX1539">
            <v>0</v>
          </cell>
        </row>
        <row r="1540">
          <cell r="A1540" t="str">
            <v>23-4059</v>
          </cell>
          <cell r="B1540" t="str">
            <v>AGRICULTURAL SUPPLIES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 t="str">
            <v>PGSO</v>
          </cell>
          <cell r="W1540" t="str">
            <v>SVP</v>
          </cell>
          <cell r="X1540" t="str">
            <v>n/a</v>
          </cell>
          <cell r="Y1540">
            <v>45163</v>
          </cell>
          <cell r="Z1540" t="str">
            <v>n/a</v>
          </cell>
          <cell r="AA1540" t="str">
            <v>n/a</v>
          </cell>
          <cell r="AB1540">
            <v>45188</v>
          </cell>
          <cell r="AC1540" t="str">
            <v>n/a</v>
          </cell>
          <cell r="AD1540" t="str">
            <v>n/a</v>
          </cell>
          <cell r="AE1540">
            <v>45188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45000</v>
          </cell>
          <cell r="AL1540">
            <v>45000</v>
          </cell>
          <cell r="AM1540">
            <v>0</v>
          </cell>
          <cell r="AN1540">
            <v>44994</v>
          </cell>
          <cell r="AO1540">
            <v>44994</v>
          </cell>
          <cell r="AP1540">
            <v>0</v>
          </cell>
          <cell r="AQ1540">
            <v>0</v>
          </cell>
          <cell r="AR1540" t="str">
            <v>n/a</v>
          </cell>
          <cell r="AS1540" t="str">
            <v>n/a</v>
          </cell>
          <cell r="AT1540" t="str">
            <v>n/a</v>
          </cell>
          <cell r="AU1540" t="str">
            <v>n/a</v>
          </cell>
          <cell r="AV1540" t="str">
            <v>n/a</v>
          </cell>
          <cell r="AW1540">
            <v>0</v>
          </cell>
          <cell r="AX1540">
            <v>0</v>
          </cell>
        </row>
        <row r="1541">
          <cell r="A1541">
            <v>0</v>
          </cell>
          <cell r="B1541">
            <v>0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</row>
        <row r="1542">
          <cell r="A1542">
            <v>0</v>
          </cell>
          <cell r="B1542">
            <v>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</row>
        <row r="1543">
          <cell r="A1543" t="str">
            <v>23-4078</v>
          </cell>
          <cell r="B1543" t="str">
            <v>SAFETY GEARS &amp; EQUIPMENT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 t="str">
            <v>PEO</v>
          </cell>
          <cell r="W1543" t="str">
            <v>SVP</v>
          </cell>
          <cell r="X1543">
            <v>45160</v>
          </cell>
          <cell r="Y1543">
            <v>45163</v>
          </cell>
          <cell r="Z1543" t="str">
            <v>n/a</v>
          </cell>
          <cell r="AA1543" t="str">
            <v>n/a</v>
          </cell>
          <cell r="AB1543">
            <v>45188</v>
          </cell>
          <cell r="AC1543" t="str">
            <v>n/a</v>
          </cell>
          <cell r="AD1543" t="str">
            <v>n/a</v>
          </cell>
          <cell r="AE1543">
            <v>45188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1925</v>
          </cell>
          <cell r="AL1543">
            <v>1925</v>
          </cell>
          <cell r="AM1543">
            <v>0</v>
          </cell>
          <cell r="AN1543">
            <v>1924</v>
          </cell>
          <cell r="AO1543">
            <v>1924</v>
          </cell>
          <cell r="AP1543">
            <v>0</v>
          </cell>
          <cell r="AQ1543">
            <v>0</v>
          </cell>
          <cell r="AR1543" t="str">
            <v>n/a</v>
          </cell>
          <cell r="AS1543" t="str">
            <v>n/a</v>
          </cell>
          <cell r="AT1543" t="str">
            <v>n/a</v>
          </cell>
          <cell r="AU1543" t="str">
            <v>n/a</v>
          </cell>
          <cell r="AV1543" t="str">
            <v>n/a</v>
          </cell>
          <cell r="AW1543">
            <v>0</v>
          </cell>
          <cell r="AX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>
            <v>0</v>
          </cell>
          <cell r="AW1544">
            <v>0</v>
          </cell>
          <cell r="AX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0</v>
          </cell>
          <cell r="AV1545">
            <v>0</v>
          </cell>
          <cell r="AW1545">
            <v>0</v>
          </cell>
          <cell r="AX1545">
            <v>0</v>
          </cell>
        </row>
        <row r="1546">
          <cell r="A1546" t="str">
            <v>23-4132</v>
          </cell>
          <cell r="B1546" t="str">
            <v>COMPUTER SUPPLIES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 t="str">
            <v>PHO</v>
          </cell>
          <cell r="W1546" t="str">
            <v>SVP</v>
          </cell>
          <cell r="X1546" t="str">
            <v>n/a</v>
          </cell>
          <cell r="Y1546">
            <v>45170</v>
          </cell>
          <cell r="Z1546" t="str">
            <v>n/a</v>
          </cell>
          <cell r="AA1546" t="str">
            <v>n/a</v>
          </cell>
          <cell r="AB1546">
            <v>45188</v>
          </cell>
          <cell r="AC1546" t="str">
            <v>n/a</v>
          </cell>
          <cell r="AD1546" t="str">
            <v>n/a</v>
          </cell>
          <cell r="AE1546">
            <v>45188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49119</v>
          </cell>
          <cell r="AL1546">
            <v>49119</v>
          </cell>
          <cell r="AM1546">
            <v>0</v>
          </cell>
          <cell r="AN1546">
            <v>486902</v>
          </cell>
          <cell r="AO1546">
            <v>486902</v>
          </cell>
          <cell r="AP1546">
            <v>0</v>
          </cell>
          <cell r="AQ1546">
            <v>0</v>
          </cell>
          <cell r="AR1546" t="str">
            <v>n/a</v>
          </cell>
          <cell r="AS1546" t="str">
            <v>n/a</v>
          </cell>
          <cell r="AT1546" t="str">
            <v>n/a</v>
          </cell>
          <cell r="AU1546" t="str">
            <v>n/a</v>
          </cell>
          <cell r="AV1546" t="str">
            <v>n/a</v>
          </cell>
          <cell r="AW1546">
            <v>0</v>
          </cell>
          <cell r="AX1546">
            <v>0</v>
          </cell>
        </row>
        <row r="1547">
          <cell r="A1547">
            <v>0</v>
          </cell>
          <cell r="B1547">
            <v>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0</v>
          </cell>
          <cell r="AO1547">
            <v>0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>
            <v>0</v>
          </cell>
          <cell r="AW1547">
            <v>0</v>
          </cell>
          <cell r="AX1547">
            <v>0</v>
          </cell>
        </row>
        <row r="1548">
          <cell r="A1548">
            <v>0</v>
          </cell>
          <cell r="B1548">
            <v>0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0</v>
          </cell>
          <cell r="AV1548">
            <v>0</v>
          </cell>
          <cell r="AW1548">
            <v>0</v>
          </cell>
          <cell r="AX1548">
            <v>0</v>
          </cell>
        </row>
        <row r="1549">
          <cell r="A1549" t="str">
            <v>23-C0733</v>
          </cell>
          <cell r="B1549" t="str">
            <v>MEDICAL SUPPLIES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 t="str">
            <v>PEEMO</v>
          </cell>
          <cell r="W1549" t="str">
            <v>DC</v>
          </cell>
          <cell r="X1549" t="str">
            <v>n/a</v>
          </cell>
          <cell r="Y1549">
            <v>45183</v>
          </cell>
          <cell r="Z1549" t="str">
            <v>n/a</v>
          </cell>
          <cell r="AA1549" t="str">
            <v>n/a</v>
          </cell>
          <cell r="AB1549">
            <v>45202</v>
          </cell>
          <cell r="AC1549" t="str">
            <v>n/a</v>
          </cell>
          <cell r="AD1549" t="str">
            <v>n/a</v>
          </cell>
          <cell r="AE1549">
            <v>45202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2088</v>
          </cell>
          <cell r="AL1549">
            <v>2088</v>
          </cell>
          <cell r="AM1549">
            <v>0</v>
          </cell>
          <cell r="AN1549">
            <v>2088</v>
          </cell>
          <cell r="AO1549">
            <v>2088</v>
          </cell>
          <cell r="AP1549">
            <v>0</v>
          </cell>
          <cell r="AQ1549">
            <v>0</v>
          </cell>
          <cell r="AR1549" t="str">
            <v>n/a</v>
          </cell>
          <cell r="AS1549" t="str">
            <v>n/a</v>
          </cell>
          <cell r="AT1549" t="str">
            <v>n/a</v>
          </cell>
          <cell r="AU1549" t="str">
            <v>n/a</v>
          </cell>
          <cell r="AV1549" t="str">
            <v>n/a</v>
          </cell>
          <cell r="AW1549">
            <v>0</v>
          </cell>
          <cell r="AX1549">
            <v>0</v>
          </cell>
        </row>
        <row r="1550">
          <cell r="A1550">
            <v>23101043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</row>
        <row r="1552">
          <cell r="A1552" t="str">
            <v>23-C0737</v>
          </cell>
          <cell r="B1552" t="str">
            <v>DUPLICATING PRODUCTS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 t="str">
            <v>PEEMO</v>
          </cell>
          <cell r="W1552" t="str">
            <v>DC</v>
          </cell>
          <cell r="X1552" t="str">
            <v>n/a</v>
          </cell>
          <cell r="Y1552">
            <v>45183</v>
          </cell>
          <cell r="Z1552" t="str">
            <v>n/a</v>
          </cell>
          <cell r="AA1552" t="str">
            <v>n/a</v>
          </cell>
          <cell r="AB1552">
            <v>45202</v>
          </cell>
          <cell r="AC1552" t="str">
            <v>n/a</v>
          </cell>
          <cell r="AD1552" t="str">
            <v>n/a</v>
          </cell>
          <cell r="AE1552">
            <v>45202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13984</v>
          </cell>
          <cell r="AL1552">
            <v>13984</v>
          </cell>
          <cell r="AM1552">
            <v>0</v>
          </cell>
          <cell r="AN1552">
            <v>13984</v>
          </cell>
          <cell r="AO1552">
            <v>13984</v>
          </cell>
          <cell r="AP1552">
            <v>0</v>
          </cell>
          <cell r="AQ1552">
            <v>0</v>
          </cell>
          <cell r="AR1552" t="str">
            <v>n/a</v>
          </cell>
          <cell r="AS1552" t="str">
            <v>n/a</v>
          </cell>
          <cell r="AT1552" t="str">
            <v>n/a</v>
          </cell>
          <cell r="AU1552" t="str">
            <v>n/a</v>
          </cell>
          <cell r="AV1552" t="str">
            <v>n/a</v>
          </cell>
          <cell r="AW1552">
            <v>0</v>
          </cell>
          <cell r="AX1552">
            <v>0</v>
          </cell>
        </row>
        <row r="1553">
          <cell r="A1553">
            <v>23101044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0</v>
          </cell>
          <cell r="AO1553">
            <v>0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0</v>
          </cell>
          <cell r="AU1553">
            <v>0</v>
          </cell>
          <cell r="AV1553">
            <v>0</v>
          </cell>
          <cell r="AW1553">
            <v>0</v>
          </cell>
          <cell r="AX1553">
            <v>0</v>
          </cell>
        </row>
        <row r="1554">
          <cell r="A1554">
            <v>0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</row>
        <row r="1555">
          <cell r="A1555" t="str">
            <v>23-C0680</v>
          </cell>
          <cell r="B1555" t="str">
            <v>LABORATORY SUPPLIES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 t="str">
            <v>PEEMO</v>
          </cell>
          <cell r="W1555" t="str">
            <v>DC</v>
          </cell>
          <cell r="X1555" t="str">
            <v>n/a</v>
          </cell>
          <cell r="Y1555">
            <v>45183</v>
          </cell>
          <cell r="Z1555" t="str">
            <v>n/a</v>
          </cell>
          <cell r="AA1555" t="str">
            <v>n/a</v>
          </cell>
          <cell r="AB1555">
            <v>45202</v>
          </cell>
          <cell r="AC1555" t="str">
            <v>n/a</v>
          </cell>
          <cell r="AD1555" t="str">
            <v>n/a</v>
          </cell>
          <cell r="AE1555">
            <v>45202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4025000</v>
          </cell>
          <cell r="AL1555">
            <v>4025000</v>
          </cell>
          <cell r="AM1555">
            <v>0</v>
          </cell>
          <cell r="AN1555">
            <v>4025000</v>
          </cell>
          <cell r="AO1555">
            <v>4025000</v>
          </cell>
          <cell r="AP1555">
            <v>0</v>
          </cell>
          <cell r="AQ1555">
            <v>0</v>
          </cell>
          <cell r="AR1555" t="str">
            <v>n/a</v>
          </cell>
          <cell r="AS1555" t="str">
            <v>n/a</v>
          </cell>
          <cell r="AT1555" t="str">
            <v>n/a</v>
          </cell>
          <cell r="AU1555" t="str">
            <v>n/a</v>
          </cell>
          <cell r="AV1555" t="str">
            <v>n/a</v>
          </cell>
          <cell r="AW1555">
            <v>0</v>
          </cell>
          <cell r="AX1555">
            <v>0</v>
          </cell>
        </row>
        <row r="1556">
          <cell r="A1556">
            <v>23101045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0</v>
          </cell>
          <cell r="AV1557">
            <v>0</v>
          </cell>
          <cell r="AW1557">
            <v>0</v>
          </cell>
          <cell r="AX1557">
            <v>0</v>
          </cell>
        </row>
        <row r="1558">
          <cell r="A1558" t="str">
            <v>23-3600</v>
          </cell>
          <cell r="B1558" t="str">
            <v>OFFICE SUPPLIES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 t="str">
            <v>PGO</v>
          </cell>
          <cell r="W1558" t="str">
            <v>SB</v>
          </cell>
          <cell r="X1558" t="str">
            <v>n/a</v>
          </cell>
          <cell r="Y1558">
            <v>45175</v>
          </cell>
          <cell r="Z1558" t="str">
            <v>n/a</v>
          </cell>
          <cell r="AA1558" t="str">
            <v>n/a</v>
          </cell>
          <cell r="AB1558">
            <v>45202</v>
          </cell>
          <cell r="AC1558" t="str">
            <v>n/a</v>
          </cell>
          <cell r="AD1558" t="str">
            <v>n/a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142912</v>
          </cell>
          <cell r="AL1558">
            <v>142912</v>
          </cell>
          <cell r="AM1558">
            <v>0</v>
          </cell>
          <cell r="AN1558">
            <v>139762</v>
          </cell>
          <cell r="AO1558">
            <v>139762</v>
          </cell>
          <cell r="AP1558">
            <v>0</v>
          </cell>
          <cell r="AQ1558">
            <v>0</v>
          </cell>
          <cell r="AR1558" t="str">
            <v>n/a</v>
          </cell>
          <cell r="AS1558" t="str">
            <v>n/a</v>
          </cell>
          <cell r="AT1558" t="str">
            <v>n/a</v>
          </cell>
          <cell r="AU1558" t="str">
            <v>n/a</v>
          </cell>
          <cell r="AV1558" t="str">
            <v>n/a</v>
          </cell>
          <cell r="AW1558">
            <v>0</v>
          </cell>
          <cell r="AX1558">
            <v>0</v>
          </cell>
        </row>
        <row r="1559">
          <cell r="A1559">
            <v>23101048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  <cell r="AG1559">
            <v>0</v>
          </cell>
          <cell r="AH1559">
            <v>0</v>
          </cell>
          <cell r="AI1559">
            <v>0</v>
          </cell>
          <cell r="AJ1559">
            <v>0</v>
          </cell>
          <cell r="AK1559">
            <v>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</row>
        <row r="1560">
          <cell r="A1560">
            <v>0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  <cell r="AG1560">
            <v>0</v>
          </cell>
          <cell r="AH1560">
            <v>0</v>
          </cell>
          <cell r="AI1560">
            <v>0</v>
          </cell>
          <cell r="AJ1560">
            <v>0</v>
          </cell>
          <cell r="AK1560">
            <v>0</v>
          </cell>
          <cell r="AL1560">
            <v>0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</row>
        <row r="1561">
          <cell r="A1561" t="str">
            <v>23-3849</v>
          </cell>
          <cell r="B1561" t="str">
            <v>CELLPHONE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 t="str">
            <v>PPDO</v>
          </cell>
          <cell r="W1561" t="str">
            <v>SVP</v>
          </cell>
          <cell r="X1561" t="str">
            <v>n/a</v>
          </cell>
          <cell r="Y1561">
            <v>45141</v>
          </cell>
          <cell r="Z1561" t="str">
            <v>n/a</v>
          </cell>
          <cell r="AA1561" t="str">
            <v>n/a</v>
          </cell>
          <cell r="AB1561">
            <v>45202</v>
          </cell>
          <cell r="AC1561" t="str">
            <v>n/a</v>
          </cell>
          <cell r="AD1561" t="str">
            <v>n/a</v>
          </cell>
          <cell r="AE1561">
            <v>0</v>
          </cell>
          <cell r="AF1561">
            <v>0</v>
          </cell>
          <cell r="AG1561">
            <v>0</v>
          </cell>
          <cell r="AH1561">
            <v>0</v>
          </cell>
          <cell r="AI1561">
            <v>0</v>
          </cell>
          <cell r="AJ1561">
            <v>0</v>
          </cell>
          <cell r="AK1561">
            <v>180000</v>
          </cell>
          <cell r="AL1561">
            <v>180000</v>
          </cell>
          <cell r="AM1561">
            <v>0</v>
          </cell>
          <cell r="AN1561">
            <v>179400</v>
          </cell>
          <cell r="AO1561">
            <v>179400</v>
          </cell>
          <cell r="AP1561">
            <v>0</v>
          </cell>
          <cell r="AQ1561">
            <v>0</v>
          </cell>
          <cell r="AR1561" t="str">
            <v>n/a</v>
          </cell>
          <cell r="AS1561" t="str">
            <v>n/a</v>
          </cell>
          <cell r="AT1561" t="str">
            <v>n/a</v>
          </cell>
          <cell r="AU1561" t="str">
            <v>n/a</v>
          </cell>
          <cell r="AV1561" t="str">
            <v>n/a</v>
          </cell>
          <cell r="AW1561">
            <v>0</v>
          </cell>
          <cell r="AX1561">
            <v>0</v>
          </cell>
        </row>
        <row r="1562">
          <cell r="A1562">
            <v>23101049</v>
          </cell>
          <cell r="B1562">
            <v>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  <cell r="AG1562">
            <v>0</v>
          </cell>
          <cell r="AH1562">
            <v>0</v>
          </cell>
          <cell r="AI1562">
            <v>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  <cell r="AG1563">
            <v>0</v>
          </cell>
          <cell r="AH1563">
            <v>0</v>
          </cell>
          <cell r="AI1563">
            <v>0</v>
          </cell>
          <cell r="AJ1563">
            <v>0</v>
          </cell>
          <cell r="AK1563">
            <v>0</v>
          </cell>
          <cell r="AL1563">
            <v>0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</row>
        <row r="1564">
          <cell r="A1564" t="str">
            <v>23-3211</v>
          </cell>
          <cell r="B1564" t="str">
            <v>EXTERNAL USB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 t="str">
            <v>PHO</v>
          </cell>
          <cell r="W1564" t="str">
            <v>SVP</v>
          </cell>
          <cell r="X1564" t="str">
            <v>n/a</v>
          </cell>
          <cell r="Y1564">
            <v>45138</v>
          </cell>
          <cell r="Z1564" t="str">
            <v>n/a</v>
          </cell>
          <cell r="AA1564" t="str">
            <v>n/a</v>
          </cell>
          <cell r="AB1564">
            <v>45202</v>
          </cell>
          <cell r="AC1564" t="str">
            <v>n/a</v>
          </cell>
          <cell r="AD1564" t="str">
            <v>n/a</v>
          </cell>
          <cell r="AE1564">
            <v>45202</v>
          </cell>
          <cell r="AF1564">
            <v>0</v>
          </cell>
          <cell r="AG1564">
            <v>0</v>
          </cell>
          <cell r="AH1564">
            <v>0</v>
          </cell>
          <cell r="AI1564">
            <v>0</v>
          </cell>
          <cell r="AJ1564">
            <v>0</v>
          </cell>
          <cell r="AK1564">
            <v>8800</v>
          </cell>
          <cell r="AL1564">
            <v>8800</v>
          </cell>
          <cell r="AM1564">
            <v>0</v>
          </cell>
          <cell r="AN1564">
            <v>8700</v>
          </cell>
          <cell r="AO1564">
            <v>8700</v>
          </cell>
          <cell r="AP1564">
            <v>0</v>
          </cell>
          <cell r="AQ1564">
            <v>0</v>
          </cell>
          <cell r="AR1564" t="str">
            <v>n/a</v>
          </cell>
          <cell r="AS1564" t="str">
            <v>n/a</v>
          </cell>
          <cell r="AT1564" t="str">
            <v>n/a</v>
          </cell>
          <cell r="AU1564" t="str">
            <v>n/a</v>
          </cell>
          <cell r="AV1564" t="str">
            <v>n/a</v>
          </cell>
          <cell r="AW1564">
            <v>0</v>
          </cell>
          <cell r="AX1564">
            <v>0</v>
          </cell>
        </row>
        <row r="1565">
          <cell r="A1565">
            <v>23101050</v>
          </cell>
          <cell r="B1565">
            <v>0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  <cell r="AG1565">
            <v>0</v>
          </cell>
          <cell r="AH1565">
            <v>0</v>
          </cell>
          <cell r="AI1565">
            <v>0</v>
          </cell>
          <cell r="AJ1565">
            <v>0</v>
          </cell>
          <cell r="AK1565">
            <v>0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</row>
        <row r="1566">
          <cell r="A1566">
            <v>0</v>
          </cell>
          <cell r="B1566">
            <v>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  <cell r="AG1566">
            <v>0</v>
          </cell>
          <cell r="AH1566">
            <v>0</v>
          </cell>
          <cell r="AI1566">
            <v>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</row>
        <row r="1567">
          <cell r="A1567" t="str">
            <v>23-3345</v>
          </cell>
          <cell r="B1567" t="str">
            <v>FOOD/CATERING SERVICES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 t="str">
            <v>PGSO</v>
          </cell>
          <cell r="W1567" t="str">
            <v>SVP</v>
          </cell>
          <cell r="X1567" t="str">
            <v>n/a</v>
          </cell>
          <cell r="Y1567">
            <v>45138</v>
          </cell>
          <cell r="Z1567" t="str">
            <v>n/a</v>
          </cell>
          <cell r="AA1567" t="str">
            <v>n/a</v>
          </cell>
          <cell r="AB1567">
            <v>45202</v>
          </cell>
          <cell r="AC1567" t="str">
            <v>n/a</v>
          </cell>
          <cell r="AD1567" t="str">
            <v>n/a</v>
          </cell>
          <cell r="AE1567">
            <v>45202</v>
          </cell>
          <cell r="AF1567">
            <v>0</v>
          </cell>
          <cell r="AG1567">
            <v>0</v>
          </cell>
          <cell r="AH1567">
            <v>0</v>
          </cell>
          <cell r="AI1567">
            <v>0</v>
          </cell>
          <cell r="AJ1567">
            <v>0</v>
          </cell>
          <cell r="AK1567">
            <v>11625</v>
          </cell>
          <cell r="AL1567">
            <v>11625</v>
          </cell>
          <cell r="AM1567">
            <v>0</v>
          </cell>
          <cell r="AN1567">
            <v>11250</v>
          </cell>
          <cell r="AO1567">
            <v>11250</v>
          </cell>
          <cell r="AP1567">
            <v>0</v>
          </cell>
          <cell r="AQ1567">
            <v>0</v>
          </cell>
          <cell r="AR1567" t="str">
            <v>n/a</v>
          </cell>
          <cell r="AS1567" t="str">
            <v>n/a</v>
          </cell>
          <cell r="AT1567" t="str">
            <v>n/a</v>
          </cell>
          <cell r="AU1567" t="str">
            <v>n/a</v>
          </cell>
          <cell r="AV1567" t="str">
            <v>n/a</v>
          </cell>
          <cell r="AW1567">
            <v>0</v>
          </cell>
          <cell r="AX1567">
            <v>0</v>
          </cell>
        </row>
        <row r="1568">
          <cell r="A1568">
            <v>23101051</v>
          </cell>
          <cell r="B1568">
            <v>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  <cell r="AG1568">
            <v>0</v>
          </cell>
          <cell r="AH1568">
            <v>0</v>
          </cell>
          <cell r="AI1568">
            <v>0</v>
          </cell>
          <cell r="AJ1568">
            <v>0</v>
          </cell>
          <cell r="AK1568">
            <v>0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  <cell r="AG1569">
            <v>0</v>
          </cell>
          <cell r="AH1569">
            <v>0</v>
          </cell>
          <cell r="AI1569">
            <v>0</v>
          </cell>
          <cell r="AJ1569">
            <v>0</v>
          </cell>
          <cell r="AK1569">
            <v>0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</row>
        <row r="1570">
          <cell r="A1570" t="str">
            <v>23-C0617</v>
          </cell>
          <cell r="B1570" t="str">
            <v>CAMPING TENT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 t="str">
            <v>PHO</v>
          </cell>
          <cell r="W1570" t="str">
            <v>SVP</v>
          </cell>
          <cell r="X1570" t="str">
            <v>n/a</v>
          </cell>
          <cell r="Y1570">
            <v>45124</v>
          </cell>
          <cell r="Z1570" t="str">
            <v>n/a</v>
          </cell>
          <cell r="AA1570" t="str">
            <v>n/a</v>
          </cell>
          <cell r="AB1570">
            <v>45202</v>
          </cell>
          <cell r="AC1570" t="str">
            <v>n/a</v>
          </cell>
          <cell r="AD1570" t="str">
            <v>n/a</v>
          </cell>
          <cell r="AE1570">
            <v>45202</v>
          </cell>
          <cell r="AF1570">
            <v>0</v>
          </cell>
          <cell r="AG1570">
            <v>0</v>
          </cell>
          <cell r="AH1570">
            <v>0</v>
          </cell>
          <cell r="AI1570">
            <v>0</v>
          </cell>
          <cell r="AJ1570">
            <v>0</v>
          </cell>
          <cell r="AK1570">
            <v>8000</v>
          </cell>
          <cell r="AL1570">
            <v>8000</v>
          </cell>
          <cell r="AM1570">
            <v>0</v>
          </cell>
          <cell r="AN1570">
            <v>7100</v>
          </cell>
          <cell r="AO1570">
            <v>7100</v>
          </cell>
          <cell r="AP1570">
            <v>0</v>
          </cell>
          <cell r="AQ1570">
            <v>0</v>
          </cell>
          <cell r="AR1570" t="str">
            <v>n/a</v>
          </cell>
          <cell r="AS1570" t="str">
            <v>n/a</v>
          </cell>
          <cell r="AT1570" t="str">
            <v>n/a</v>
          </cell>
          <cell r="AU1570" t="str">
            <v>n/a</v>
          </cell>
          <cell r="AV1570" t="str">
            <v>n/a</v>
          </cell>
          <cell r="AW1570">
            <v>0</v>
          </cell>
          <cell r="AX1570">
            <v>0</v>
          </cell>
        </row>
        <row r="1571">
          <cell r="A1571">
            <v>23101052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  <cell r="AG1571">
            <v>0</v>
          </cell>
          <cell r="AH1571">
            <v>0</v>
          </cell>
          <cell r="AI1571">
            <v>0</v>
          </cell>
          <cell r="AJ1571">
            <v>0</v>
          </cell>
          <cell r="AK1571">
            <v>0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</row>
        <row r="1572">
          <cell r="A1572">
            <v>0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  <cell r="AG1572">
            <v>0</v>
          </cell>
          <cell r="AH1572">
            <v>0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</row>
        <row r="1573">
          <cell r="A1573" t="str">
            <v>23-3223</v>
          </cell>
          <cell r="B1573" t="str">
            <v>TABLE NAME HOLDER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 t="str">
            <v>PHO</v>
          </cell>
          <cell r="W1573" t="str">
            <v>SVP</v>
          </cell>
          <cell r="X1573" t="str">
            <v>n/a</v>
          </cell>
          <cell r="Y1573">
            <v>45138</v>
          </cell>
          <cell r="Z1573" t="str">
            <v>n/a</v>
          </cell>
          <cell r="AA1573" t="str">
            <v>n/a</v>
          </cell>
          <cell r="AB1573">
            <v>45202</v>
          </cell>
          <cell r="AC1573" t="str">
            <v>n/a</v>
          </cell>
          <cell r="AD1573" t="str">
            <v>n/a</v>
          </cell>
          <cell r="AE1573">
            <v>45202</v>
          </cell>
          <cell r="AF1573">
            <v>0</v>
          </cell>
          <cell r="AG1573">
            <v>0</v>
          </cell>
          <cell r="AH1573">
            <v>0</v>
          </cell>
          <cell r="AI1573">
            <v>0</v>
          </cell>
          <cell r="AJ1573">
            <v>0</v>
          </cell>
          <cell r="AK1573">
            <v>8000</v>
          </cell>
          <cell r="AL1573">
            <v>8000</v>
          </cell>
          <cell r="AM1573">
            <v>0</v>
          </cell>
          <cell r="AN1573">
            <v>8000</v>
          </cell>
          <cell r="AO1573">
            <v>8000</v>
          </cell>
          <cell r="AP1573">
            <v>0</v>
          </cell>
          <cell r="AQ1573">
            <v>0</v>
          </cell>
          <cell r="AR1573" t="str">
            <v>n/a</v>
          </cell>
          <cell r="AS1573" t="str">
            <v>n/a</v>
          </cell>
          <cell r="AT1573" t="str">
            <v>n/a</v>
          </cell>
          <cell r="AU1573" t="str">
            <v>n/a</v>
          </cell>
          <cell r="AV1573" t="str">
            <v>n/a</v>
          </cell>
          <cell r="AW1573">
            <v>0</v>
          </cell>
          <cell r="AX1573">
            <v>0</v>
          </cell>
        </row>
        <row r="1574">
          <cell r="A1574">
            <v>23101053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  <cell r="AG1574">
            <v>0</v>
          </cell>
          <cell r="AH1574">
            <v>0</v>
          </cell>
          <cell r="AI1574">
            <v>0</v>
          </cell>
          <cell r="AJ1574">
            <v>0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  <cell r="AG1575">
            <v>0</v>
          </cell>
          <cell r="AH1575">
            <v>0</v>
          </cell>
          <cell r="AI1575">
            <v>0</v>
          </cell>
          <cell r="AJ1575">
            <v>0</v>
          </cell>
          <cell r="AK1575">
            <v>0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</row>
        <row r="1576">
          <cell r="A1576" t="str">
            <v>23-3872</v>
          </cell>
          <cell r="B1576" t="str">
            <v>PUBLICATION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 t="str">
            <v>PTO</v>
          </cell>
          <cell r="W1576" t="str">
            <v>SVP</v>
          </cell>
          <cell r="X1576" t="str">
            <v>n/a</v>
          </cell>
          <cell r="Y1576">
            <v>45141</v>
          </cell>
          <cell r="Z1576" t="str">
            <v>n/a</v>
          </cell>
          <cell r="AA1576" t="str">
            <v>n/a</v>
          </cell>
          <cell r="AB1576">
            <v>45202</v>
          </cell>
          <cell r="AC1576" t="str">
            <v>n/a</v>
          </cell>
          <cell r="AD1576" t="str">
            <v>n/a</v>
          </cell>
          <cell r="AE1576">
            <v>0</v>
          </cell>
          <cell r="AF1576">
            <v>0</v>
          </cell>
          <cell r="AG1576">
            <v>0</v>
          </cell>
          <cell r="AH1576">
            <v>0</v>
          </cell>
          <cell r="AI1576">
            <v>0</v>
          </cell>
          <cell r="AJ1576">
            <v>0</v>
          </cell>
          <cell r="AK1576">
            <v>198000</v>
          </cell>
          <cell r="AL1576">
            <v>198000</v>
          </cell>
          <cell r="AM1576">
            <v>0</v>
          </cell>
          <cell r="AN1576">
            <v>165000</v>
          </cell>
          <cell r="AO1576">
            <v>165000</v>
          </cell>
          <cell r="AP1576">
            <v>0</v>
          </cell>
          <cell r="AQ1576">
            <v>0</v>
          </cell>
          <cell r="AR1576" t="str">
            <v>n/a</v>
          </cell>
          <cell r="AS1576" t="str">
            <v>n/a</v>
          </cell>
          <cell r="AT1576" t="str">
            <v>n/a</v>
          </cell>
          <cell r="AU1576" t="str">
            <v>n/a</v>
          </cell>
          <cell r="AV1576" t="str">
            <v>n/a</v>
          </cell>
          <cell r="AW1576">
            <v>0</v>
          </cell>
          <cell r="AX1576">
            <v>0</v>
          </cell>
        </row>
        <row r="1577">
          <cell r="A1577">
            <v>23101054</v>
          </cell>
          <cell r="B1577">
            <v>0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  <cell r="AG1577">
            <v>0</v>
          </cell>
          <cell r="AH1577">
            <v>0</v>
          </cell>
          <cell r="AI1577">
            <v>0</v>
          </cell>
          <cell r="AJ1577">
            <v>0</v>
          </cell>
          <cell r="AK1577">
            <v>0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</row>
        <row r="1578">
          <cell r="A1578">
            <v>0</v>
          </cell>
          <cell r="B1578">
            <v>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  <cell r="AG1578">
            <v>0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</row>
        <row r="1579">
          <cell r="A1579" t="str">
            <v>23-3188</v>
          </cell>
          <cell r="B1579" t="str">
            <v>FOOD/CATERING SERVICES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 t="str">
            <v>PDRRMO</v>
          </cell>
          <cell r="W1579" t="str">
            <v>SVP</v>
          </cell>
          <cell r="X1579" t="str">
            <v>n/a</v>
          </cell>
          <cell r="Y1579">
            <v>45175</v>
          </cell>
          <cell r="Z1579" t="str">
            <v>n/a</v>
          </cell>
          <cell r="AA1579" t="str">
            <v>n/a</v>
          </cell>
          <cell r="AB1579">
            <v>45202</v>
          </cell>
          <cell r="AC1579" t="str">
            <v>n/a</v>
          </cell>
          <cell r="AD1579" t="str">
            <v>n/a</v>
          </cell>
          <cell r="AE1579">
            <v>0</v>
          </cell>
          <cell r="AF1579">
            <v>0</v>
          </cell>
          <cell r="AG1579">
            <v>0</v>
          </cell>
          <cell r="AH1579">
            <v>0</v>
          </cell>
          <cell r="AI1579">
            <v>0</v>
          </cell>
          <cell r="AJ1579">
            <v>0</v>
          </cell>
          <cell r="AK1579">
            <v>90000</v>
          </cell>
          <cell r="AL1579">
            <v>90000</v>
          </cell>
          <cell r="AM1579">
            <v>0</v>
          </cell>
          <cell r="AN1579">
            <v>90000</v>
          </cell>
          <cell r="AO1579">
            <v>90000</v>
          </cell>
          <cell r="AP1579">
            <v>0</v>
          </cell>
          <cell r="AQ1579">
            <v>0</v>
          </cell>
          <cell r="AR1579" t="str">
            <v>n/a</v>
          </cell>
          <cell r="AS1579" t="str">
            <v>n/a</v>
          </cell>
          <cell r="AT1579" t="str">
            <v>n/a</v>
          </cell>
          <cell r="AU1579" t="str">
            <v>n/a</v>
          </cell>
          <cell r="AV1579" t="str">
            <v>n/a</v>
          </cell>
          <cell r="AW1579">
            <v>0</v>
          </cell>
          <cell r="AX1579">
            <v>0</v>
          </cell>
        </row>
        <row r="1580">
          <cell r="A1580">
            <v>23101057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  <cell r="AG1580">
            <v>0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</row>
        <row r="1582">
          <cell r="A1582" t="str">
            <v>23-4268</v>
          </cell>
          <cell r="B1582" t="str">
            <v>CONSTRUCTION SUPPLIES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 t="str">
            <v>PEO</v>
          </cell>
          <cell r="W1582" t="str">
            <v>SVP</v>
          </cell>
          <cell r="X1582" t="str">
            <v>n/a</v>
          </cell>
          <cell r="Y1582">
            <v>45168</v>
          </cell>
          <cell r="Z1582" t="str">
            <v>n/a</v>
          </cell>
          <cell r="AA1582" t="str">
            <v>n/a</v>
          </cell>
          <cell r="AB1582">
            <v>45202</v>
          </cell>
          <cell r="AC1582" t="str">
            <v>n/a</v>
          </cell>
          <cell r="AD1582" t="str">
            <v>n/a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K1582">
            <v>292765.78999999998</v>
          </cell>
          <cell r="AL1582">
            <v>292765.78999999998</v>
          </cell>
          <cell r="AM1582">
            <v>0</v>
          </cell>
          <cell r="AN1582">
            <v>292066.5</v>
          </cell>
          <cell r="AO1582">
            <v>292066.5</v>
          </cell>
          <cell r="AP1582">
            <v>0</v>
          </cell>
          <cell r="AQ1582">
            <v>0</v>
          </cell>
          <cell r="AR1582" t="str">
            <v>n/a</v>
          </cell>
          <cell r="AS1582" t="str">
            <v>n/a</v>
          </cell>
          <cell r="AT1582" t="str">
            <v>n/a</v>
          </cell>
          <cell r="AU1582" t="str">
            <v>n/a</v>
          </cell>
          <cell r="AV1582" t="str">
            <v>n/a</v>
          </cell>
          <cell r="AW1582">
            <v>0</v>
          </cell>
          <cell r="AX1582">
            <v>0</v>
          </cell>
        </row>
        <row r="1583">
          <cell r="A1583">
            <v>23101059</v>
          </cell>
          <cell r="B1583">
            <v>0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H1583">
            <v>0</v>
          </cell>
          <cell r="AI1583">
            <v>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</row>
        <row r="1584">
          <cell r="A1584">
            <v>0</v>
          </cell>
          <cell r="B1584">
            <v>0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G1584">
            <v>0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</row>
        <row r="1585">
          <cell r="A1585" t="str">
            <v>23-C0740</v>
          </cell>
          <cell r="B1585" t="str">
            <v>OTHER SUPPLIE/MATERIALS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 t="str">
            <v>PVO</v>
          </cell>
          <cell r="W1585" t="str">
            <v>SVP</v>
          </cell>
          <cell r="X1585" t="str">
            <v>n/a</v>
          </cell>
          <cell r="Y1585">
            <v>45168</v>
          </cell>
          <cell r="Z1585" t="str">
            <v>n/a</v>
          </cell>
          <cell r="AA1585" t="str">
            <v>n/a</v>
          </cell>
          <cell r="AB1585">
            <v>45202</v>
          </cell>
          <cell r="AC1585" t="str">
            <v>n/a</v>
          </cell>
          <cell r="AD1585" t="str">
            <v>n/a</v>
          </cell>
          <cell r="AE1585">
            <v>0</v>
          </cell>
          <cell r="AF1585">
            <v>0</v>
          </cell>
          <cell r="AG1585">
            <v>0</v>
          </cell>
          <cell r="AH1585">
            <v>0</v>
          </cell>
          <cell r="AI1585">
            <v>0</v>
          </cell>
          <cell r="AJ1585">
            <v>0</v>
          </cell>
          <cell r="AK1585">
            <v>199995</v>
          </cell>
          <cell r="AL1585">
            <v>199995</v>
          </cell>
          <cell r="AM1585">
            <v>0</v>
          </cell>
          <cell r="AN1585">
            <v>199733.5</v>
          </cell>
          <cell r="AO1585">
            <v>199733.5</v>
          </cell>
          <cell r="AP1585">
            <v>0</v>
          </cell>
          <cell r="AQ1585">
            <v>0</v>
          </cell>
          <cell r="AR1585" t="str">
            <v>n/a</v>
          </cell>
          <cell r="AS1585" t="str">
            <v>n/a</v>
          </cell>
          <cell r="AT1585" t="str">
            <v>n/a</v>
          </cell>
          <cell r="AU1585" t="str">
            <v>n/a</v>
          </cell>
          <cell r="AV1585" t="str">
            <v>n/a</v>
          </cell>
          <cell r="AW1585">
            <v>0</v>
          </cell>
          <cell r="AX1585">
            <v>0</v>
          </cell>
        </row>
        <row r="1586">
          <cell r="A1586">
            <v>23101060</v>
          </cell>
          <cell r="B1586">
            <v>0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</row>
        <row r="1587">
          <cell r="A1587">
            <v>0</v>
          </cell>
          <cell r="B1587">
            <v>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</row>
        <row r="1588">
          <cell r="A1588" t="str">
            <v>23-C0717</v>
          </cell>
          <cell r="B1588" t="str">
            <v xml:space="preserve">HEAVY DUTY VACUUM CLEANER, 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 t="str">
            <v>PGSO</v>
          </cell>
          <cell r="W1588" t="str">
            <v>SVP</v>
          </cell>
          <cell r="X1588" t="str">
            <v>n/a</v>
          </cell>
          <cell r="Y1588">
            <v>45162</v>
          </cell>
          <cell r="Z1588" t="str">
            <v>n/a</v>
          </cell>
          <cell r="AA1588" t="str">
            <v>n/a</v>
          </cell>
          <cell r="AB1588">
            <v>45202</v>
          </cell>
          <cell r="AC1588" t="str">
            <v>n/a</v>
          </cell>
          <cell r="AD1588" t="str">
            <v>n/a</v>
          </cell>
          <cell r="AE1588">
            <v>0</v>
          </cell>
          <cell r="AF1588">
            <v>0</v>
          </cell>
          <cell r="AG1588">
            <v>0</v>
          </cell>
          <cell r="AH1588">
            <v>0</v>
          </cell>
          <cell r="AI1588">
            <v>0</v>
          </cell>
          <cell r="AJ1588">
            <v>0</v>
          </cell>
          <cell r="AK1588">
            <v>98800</v>
          </cell>
          <cell r="AL1588">
            <v>98800</v>
          </cell>
          <cell r="AM1588">
            <v>0</v>
          </cell>
          <cell r="AN1588">
            <v>98774</v>
          </cell>
          <cell r="AO1588">
            <v>98774</v>
          </cell>
          <cell r="AP1588">
            <v>0</v>
          </cell>
          <cell r="AQ1588">
            <v>0</v>
          </cell>
          <cell r="AR1588" t="str">
            <v>n/a</v>
          </cell>
          <cell r="AS1588" t="str">
            <v>n/a</v>
          </cell>
          <cell r="AT1588" t="str">
            <v>n/a</v>
          </cell>
          <cell r="AU1588" t="str">
            <v>n/a</v>
          </cell>
          <cell r="AV1588" t="str">
            <v>n/a</v>
          </cell>
          <cell r="AW1588">
            <v>0</v>
          </cell>
          <cell r="AX1588">
            <v>0</v>
          </cell>
        </row>
        <row r="1589">
          <cell r="A1589">
            <v>23101061</v>
          </cell>
          <cell r="B1589" t="str">
            <v>HEAVY DUTY WASHING MACHINE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  <cell r="AG1589">
            <v>0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G1590">
            <v>0</v>
          </cell>
          <cell r="AH1590">
            <v>0</v>
          </cell>
          <cell r="AI1590">
            <v>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</row>
        <row r="1591">
          <cell r="A1591" t="str">
            <v>23-4014</v>
          </cell>
          <cell r="B1591" t="str">
            <v>LUMBER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 t="str">
            <v>PEO</v>
          </cell>
          <cell r="W1591" t="str">
            <v>SVP</v>
          </cell>
          <cell r="X1591" t="str">
            <v>n/a</v>
          </cell>
          <cell r="Y1591">
            <v>45138</v>
          </cell>
          <cell r="Z1591" t="str">
            <v>n/a</v>
          </cell>
          <cell r="AA1591" t="str">
            <v>n/a</v>
          </cell>
          <cell r="AB1591">
            <v>45202</v>
          </cell>
          <cell r="AC1591" t="str">
            <v>n/a</v>
          </cell>
          <cell r="AD1591" t="str">
            <v>n/a</v>
          </cell>
          <cell r="AE1591">
            <v>45202</v>
          </cell>
          <cell r="AF1591">
            <v>0</v>
          </cell>
          <cell r="AG1591">
            <v>0</v>
          </cell>
          <cell r="AH1591">
            <v>0</v>
          </cell>
          <cell r="AI1591">
            <v>0</v>
          </cell>
          <cell r="AJ1591">
            <v>0</v>
          </cell>
          <cell r="AK1591">
            <v>2256</v>
          </cell>
          <cell r="AL1591">
            <v>2256</v>
          </cell>
          <cell r="AM1591">
            <v>0</v>
          </cell>
          <cell r="AN1591">
            <v>2256</v>
          </cell>
          <cell r="AO1591">
            <v>2256</v>
          </cell>
          <cell r="AP1591">
            <v>0</v>
          </cell>
          <cell r="AQ1591">
            <v>0</v>
          </cell>
          <cell r="AR1591" t="str">
            <v>n/a</v>
          </cell>
          <cell r="AS1591" t="str">
            <v>n/a</v>
          </cell>
          <cell r="AT1591" t="str">
            <v>n/a</v>
          </cell>
          <cell r="AU1591" t="str">
            <v>n/a</v>
          </cell>
          <cell r="AV1591" t="str">
            <v>n/a</v>
          </cell>
          <cell r="AW1591">
            <v>0</v>
          </cell>
          <cell r="AX1591">
            <v>0</v>
          </cell>
        </row>
        <row r="1592">
          <cell r="A1592">
            <v>23101062</v>
          </cell>
          <cell r="B1592">
            <v>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>
            <v>0</v>
          </cell>
          <cell r="AH1592">
            <v>0</v>
          </cell>
          <cell r="AI1592">
            <v>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G1593">
            <v>0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</row>
        <row r="1594">
          <cell r="A1594" t="str">
            <v>23-4041</v>
          </cell>
          <cell r="B1594" t="str">
            <v>LUMBER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 t="str">
            <v>PGO-SEF</v>
          </cell>
          <cell r="W1594" t="str">
            <v>SVP</v>
          </cell>
          <cell r="X1594" t="str">
            <v>n/a</v>
          </cell>
          <cell r="Y1594">
            <v>45140</v>
          </cell>
          <cell r="Z1594" t="str">
            <v>n/a</v>
          </cell>
          <cell r="AA1594" t="str">
            <v>n/a</v>
          </cell>
          <cell r="AB1594">
            <v>45202</v>
          </cell>
          <cell r="AC1594" t="str">
            <v>n/a</v>
          </cell>
          <cell r="AD1594" t="str">
            <v>n/a</v>
          </cell>
          <cell r="AE1594">
            <v>45202</v>
          </cell>
          <cell r="AF1594">
            <v>0</v>
          </cell>
          <cell r="AG1594">
            <v>0</v>
          </cell>
          <cell r="AH1594">
            <v>0</v>
          </cell>
          <cell r="AI1594">
            <v>0</v>
          </cell>
          <cell r="AJ1594">
            <v>0</v>
          </cell>
          <cell r="AK1594">
            <v>10708.51</v>
          </cell>
          <cell r="AL1594">
            <v>10708.51</v>
          </cell>
          <cell r="AM1594">
            <v>0</v>
          </cell>
          <cell r="AN1594">
            <v>10708.51</v>
          </cell>
          <cell r="AO1594">
            <v>10708.51</v>
          </cell>
          <cell r="AP1594">
            <v>0</v>
          </cell>
          <cell r="AQ1594">
            <v>0</v>
          </cell>
          <cell r="AR1594" t="str">
            <v>n/a</v>
          </cell>
          <cell r="AS1594" t="str">
            <v>n/a</v>
          </cell>
          <cell r="AT1594" t="str">
            <v>n/a</v>
          </cell>
          <cell r="AU1594" t="str">
            <v>n/a</v>
          </cell>
          <cell r="AV1594" t="str">
            <v>n/a</v>
          </cell>
          <cell r="AW1594">
            <v>0</v>
          </cell>
          <cell r="AX1594">
            <v>0</v>
          </cell>
        </row>
        <row r="1595">
          <cell r="A1595">
            <v>23101063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  <cell r="AG1595">
            <v>0</v>
          </cell>
          <cell r="AH1595">
            <v>0</v>
          </cell>
          <cell r="AI1595">
            <v>0</v>
          </cell>
          <cell r="AJ1595">
            <v>0</v>
          </cell>
          <cell r="AK1595">
            <v>0</v>
          </cell>
          <cell r="AL1595">
            <v>0</v>
          </cell>
          <cell r="AM1595">
            <v>0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AS1595">
            <v>0</v>
          </cell>
          <cell r="AT1595">
            <v>0</v>
          </cell>
          <cell r="AU1595">
            <v>0</v>
          </cell>
          <cell r="AV1595">
            <v>0</v>
          </cell>
          <cell r="AW1595">
            <v>0</v>
          </cell>
          <cell r="AX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  <cell r="AG1596">
            <v>0</v>
          </cell>
          <cell r="AH1596">
            <v>0</v>
          </cell>
          <cell r="AI1596">
            <v>0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</row>
        <row r="1597">
          <cell r="A1597" t="str">
            <v>23-2223</v>
          </cell>
          <cell r="B1597" t="str">
            <v>LUMBER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 t="str">
            <v>PEO</v>
          </cell>
          <cell r="W1597" t="str">
            <v>SVP</v>
          </cell>
          <cell r="X1597" t="str">
            <v>n/a</v>
          </cell>
          <cell r="Y1597">
            <v>45168</v>
          </cell>
          <cell r="Z1597" t="str">
            <v>n/a</v>
          </cell>
          <cell r="AA1597" t="str">
            <v>n/a</v>
          </cell>
          <cell r="AB1597">
            <v>45202</v>
          </cell>
          <cell r="AC1597" t="str">
            <v>n/a</v>
          </cell>
          <cell r="AD1597" t="str">
            <v>n/a</v>
          </cell>
          <cell r="AE1597">
            <v>45202</v>
          </cell>
          <cell r="AF1597">
            <v>0</v>
          </cell>
          <cell r="AG1597">
            <v>0</v>
          </cell>
          <cell r="AH1597">
            <v>0</v>
          </cell>
          <cell r="AI1597">
            <v>0</v>
          </cell>
          <cell r="AJ1597">
            <v>0</v>
          </cell>
          <cell r="AK1597">
            <v>37506</v>
          </cell>
          <cell r="AL1597">
            <v>37506</v>
          </cell>
          <cell r="AM1597">
            <v>0</v>
          </cell>
          <cell r="AN1597">
            <v>37506</v>
          </cell>
          <cell r="AO1597">
            <v>37506</v>
          </cell>
          <cell r="AP1597">
            <v>0</v>
          </cell>
          <cell r="AQ1597">
            <v>0</v>
          </cell>
          <cell r="AR1597" t="str">
            <v>n/a</v>
          </cell>
          <cell r="AS1597" t="str">
            <v>n/a</v>
          </cell>
          <cell r="AT1597" t="str">
            <v>n/a</v>
          </cell>
          <cell r="AU1597" t="str">
            <v>n/a</v>
          </cell>
          <cell r="AV1597" t="str">
            <v>n/a</v>
          </cell>
          <cell r="AW1597">
            <v>0</v>
          </cell>
          <cell r="AX1597">
            <v>0</v>
          </cell>
        </row>
        <row r="1598">
          <cell r="A1598">
            <v>23101064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  <cell r="AG1599">
            <v>0</v>
          </cell>
          <cell r="AH1599">
            <v>0</v>
          </cell>
          <cell r="AI1599">
            <v>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T1599">
            <v>0</v>
          </cell>
          <cell r="AU1599">
            <v>0</v>
          </cell>
          <cell r="AV1599">
            <v>0</v>
          </cell>
          <cell r="AW1599">
            <v>0</v>
          </cell>
          <cell r="AX1599">
            <v>0</v>
          </cell>
        </row>
        <row r="1600">
          <cell r="A1600" t="str">
            <v>23-C0750</v>
          </cell>
          <cell r="B1600" t="str">
            <v>FOOD/CATERING SERVICES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 t="str">
            <v>PPDO</v>
          </cell>
          <cell r="W1600" t="str">
            <v>SVP</v>
          </cell>
          <cell r="X1600">
            <v>45181</v>
          </cell>
          <cell r="Y1600">
            <v>45197</v>
          </cell>
          <cell r="Z1600" t="str">
            <v>n/a</v>
          </cell>
          <cell r="AA1600" t="str">
            <v>n/a</v>
          </cell>
          <cell r="AB1600">
            <v>45202</v>
          </cell>
          <cell r="AC1600" t="str">
            <v>n/a</v>
          </cell>
          <cell r="AD1600" t="str">
            <v>n/a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  <cell r="AI1600">
            <v>0</v>
          </cell>
          <cell r="AJ1600">
            <v>0</v>
          </cell>
          <cell r="AK1600">
            <v>249930</v>
          </cell>
          <cell r="AL1600">
            <v>249930</v>
          </cell>
          <cell r="AM1600">
            <v>0</v>
          </cell>
          <cell r="AN1600">
            <v>247695</v>
          </cell>
          <cell r="AO1600">
            <v>247695</v>
          </cell>
          <cell r="AP1600">
            <v>0</v>
          </cell>
          <cell r="AQ1600">
            <v>0</v>
          </cell>
          <cell r="AR1600" t="str">
            <v>n/a</v>
          </cell>
          <cell r="AS1600" t="str">
            <v>n/a</v>
          </cell>
          <cell r="AT1600" t="str">
            <v>n/a</v>
          </cell>
          <cell r="AU1600" t="str">
            <v>n/a</v>
          </cell>
          <cell r="AV1600" t="str">
            <v>n/a</v>
          </cell>
          <cell r="AW1600">
            <v>0</v>
          </cell>
          <cell r="AX1600">
            <v>0</v>
          </cell>
        </row>
        <row r="1601">
          <cell r="A1601">
            <v>23101080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</row>
        <row r="1603">
          <cell r="A1603" t="str">
            <v>23-C0648</v>
          </cell>
          <cell r="B1603" t="str">
            <v>VETERINARY SUPPLIES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 t="str">
            <v>PVO</v>
          </cell>
          <cell r="W1603" t="str">
            <v>SVP</v>
          </cell>
          <cell r="X1603" t="str">
            <v>n/a</v>
          </cell>
          <cell r="Y1603">
            <v>45138</v>
          </cell>
          <cell r="Z1603" t="str">
            <v>n/a</v>
          </cell>
          <cell r="AA1603" t="str">
            <v>n/a</v>
          </cell>
          <cell r="AB1603">
            <v>45202</v>
          </cell>
          <cell r="AC1603" t="str">
            <v>n/a</v>
          </cell>
          <cell r="AD1603" t="str">
            <v>n/a</v>
          </cell>
          <cell r="AE1603">
            <v>45202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16040</v>
          </cell>
          <cell r="AL1603">
            <v>16040</v>
          </cell>
          <cell r="AM1603">
            <v>0</v>
          </cell>
          <cell r="AN1603">
            <v>14050</v>
          </cell>
          <cell r="AO1603">
            <v>14050</v>
          </cell>
          <cell r="AP1603">
            <v>0</v>
          </cell>
          <cell r="AQ1603">
            <v>0</v>
          </cell>
          <cell r="AR1603" t="str">
            <v>n/a</v>
          </cell>
          <cell r="AS1603" t="str">
            <v>n/a</v>
          </cell>
          <cell r="AT1603" t="str">
            <v>n/a</v>
          </cell>
          <cell r="AU1603" t="str">
            <v>n/a</v>
          </cell>
          <cell r="AV1603" t="str">
            <v>n/a</v>
          </cell>
          <cell r="AW1603">
            <v>0</v>
          </cell>
          <cell r="AX1603">
            <v>0</v>
          </cell>
        </row>
        <row r="1604">
          <cell r="A1604">
            <v>23101069</v>
          </cell>
          <cell r="B1604">
            <v>0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  <cell r="AG1604">
            <v>0</v>
          </cell>
          <cell r="AH1604">
            <v>0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  <cell r="AG1605">
            <v>0</v>
          </cell>
          <cell r="AH1605">
            <v>0</v>
          </cell>
          <cell r="AI1605">
            <v>0</v>
          </cell>
          <cell r="AJ1605">
            <v>0</v>
          </cell>
          <cell r="AK1605">
            <v>0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</row>
        <row r="1606">
          <cell r="A1606" t="str">
            <v>23-C0721</v>
          </cell>
          <cell r="B1606" t="str">
            <v>FRAME &amp; PLAQUE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 t="str">
            <v>SPO</v>
          </cell>
          <cell r="W1606" t="str">
            <v>SVP</v>
          </cell>
          <cell r="X1606" t="str">
            <v>n/a</v>
          </cell>
          <cell r="Y1606">
            <v>45152</v>
          </cell>
          <cell r="Z1606" t="str">
            <v>n/a</v>
          </cell>
          <cell r="AA1606" t="str">
            <v>n/a</v>
          </cell>
          <cell r="AB1606">
            <v>45202</v>
          </cell>
          <cell r="AC1606" t="str">
            <v>n/a</v>
          </cell>
          <cell r="AD1606" t="str">
            <v>n/a</v>
          </cell>
          <cell r="AE1606">
            <v>45202</v>
          </cell>
          <cell r="AF1606">
            <v>0</v>
          </cell>
          <cell r="AG1606">
            <v>0</v>
          </cell>
          <cell r="AH1606">
            <v>0</v>
          </cell>
          <cell r="AI1606">
            <v>0</v>
          </cell>
          <cell r="AJ1606">
            <v>0</v>
          </cell>
          <cell r="AK1606">
            <v>6700</v>
          </cell>
          <cell r="AL1606">
            <v>6700</v>
          </cell>
          <cell r="AM1606">
            <v>0</v>
          </cell>
          <cell r="AN1606">
            <v>6550</v>
          </cell>
          <cell r="AO1606">
            <v>6550</v>
          </cell>
          <cell r="AP1606">
            <v>0</v>
          </cell>
          <cell r="AQ1606">
            <v>0</v>
          </cell>
          <cell r="AR1606" t="str">
            <v>n/a</v>
          </cell>
          <cell r="AS1606" t="str">
            <v>n/a</v>
          </cell>
          <cell r="AT1606" t="str">
            <v>n/a</v>
          </cell>
          <cell r="AU1606" t="str">
            <v>n/a</v>
          </cell>
          <cell r="AV1606" t="str">
            <v>n/a</v>
          </cell>
          <cell r="AW1606">
            <v>0</v>
          </cell>
          <cell r="AX1606">
            <v>0</v>
          </cell>
        </row>
        <row r="1607">
          <cell r="A1607">
            <v>23101070</v>
          </cell>
          <cell r="B1607">
            <v>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  <cell r="AG1607">
            <v>0</v>
          </cell>
          <cell r="AH1607">
            <v>0</v>
          </cell>
          <cell r="AI1607">
            <v>0</v>
          </cell>
          <cell r="AJ1607">
            <v>0</v>
          </cell>
          <cell r="AK1607">
            <v>0</v>
          </cell>
          <cell r="AL1607">
            <v>0</v>
          </cell>
          <cell r="AM1607">
            <v>0</v>
          </cell>
          <cell r="AN1607">
            <v>0</v>
          </cell>
          <cell r="AO1607">
            <v>0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</row>
        <row r="1608">
          <cell r="A1608">
            <v>0</v>
          </cell>
          <cell r="B1608">
            <v>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  <cell r="AG1608">
            <v>0</v>
          </cell>
          <cell r="AH1608">
            <v>0</v>
          </cell>
          <cell r="AI1608">
            <v>0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</row>
        <row r="1609">
          <cell r="A1609" t="str">
            <v>23-C0646</v>
          </cell>
          <cell r="B1609" t="str">
            <v>FOOD/CATERING SERVICES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 t="str">
            <v>PVO</v>
          </cell>
          <cell r="W1609" t="str">
            <v>SVP</v>
          </cell>
          <cell r="X1609" t="str">
            <v>n/a</v>
          </cell>
          <cell r="Y1609">
            <v>45175</v>
          </cell>
          <cell r="Z1609" t="str">
            <v>n/a</v>
          </cell>
          <cell r="AA1609" t="str">
            <v>n/a</v>
          </cell>
          <cell r="AB1609">
            <v>45202</v>
          </cell>
          <cell r="AC1609" t="str">
            <v>n/a</v>
          </cell>
          <cell r="AD1609" t="str">
            <v>n/a</v>
          </cell>
          <cell r="AE1609">
            <v>45202</v>
          </cell>
          <cell r="AF1609">
            <v>0</v>
          </cell>
          <cell r="AG1609">
            <v>0</v>
          </cell>
          <cell r="AH1609">
            <v>0</v>
          </cell>
          <cell r="AI1609">
            <v>0</v>
          </cell>
          <cell r="AJ1609">
            <v>0</v>
          </cell>
          <cell r="AK1609">
            <v>21300</v>
          </cell>
          <cell r="AL1609">
            <v>21300</v>
          </cell>
          <cell r="AM1609">
            <v>0</v>
          </cell>
          <cell r="AN1609">
            <v>21300</v>
          </cell>
          <cell r="AO1609">
            <v>21300</v>
          </cell>
          <cell r="AP1609">
            <v>0</v>
          </cell>
          <cell r="AQ1609">
            <v>0</v>
          </cell>
          <cell r="AR1609" t="str">
            <v>n/a</v>
          </cell>
          <cell r="AS1609" t="str">
            <v>n/a</v>
          </cell>
          <cell r="AT1609" t="str">
            <v>n/a</v>
          </cell>
          <cell r="AU1609" t="str">
            <v>n/a</v>
          </cell>
          <cell r="AV1609" t="str">
            <v>n/a</v>
          </cell>
          <cell r="AW1609">
            <v>0</v>
          </cell>
          <cell r="AX1609">
            <v>0</v>
          </cell>
        </row>
        <row r="1610">
          <cell r="A1610">
            <v>23101072</v>
          </cell>
          <cell r="B1610">
            <v>0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  <cell r="AG1610">
            <v>0</v>
          </cell>
          <cell r="AH1610">
            <v>0</v>
          </cell>
          <cell r="AI1610">
            <v>0</v>
          </cell>
          <cell r="AJ1610">
            <v>0</v>
          </cell>
          <cell r="AK1610">
            <v>0</v>
          </cell>
          <cell r="AL1610">
            <v>0</v>
          </cell>
          <cell r="AM1610">
            <v>0</v>
          </cell>
          <cell r="AN1610">
            <v>0</v>
          </cell>
          <cell r="AO1610">
            <v>0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0</v>
          </cell>
          <cell r="AV1610">
            <v>0</v>
          </cell>
          <cell r="AW1610">
            <v>0</v>
          </cell>
          <cell r="AX1610">
            <v>0</v>
          </cell>
        </row>
        <row r="1611">
          <cell r="A1611">
            <v>0</v>
          </cell>
          <cell r="B1611">
            <v>0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  <cell r="AG1611">
            <v>0</v>
          </cell>
          <cell r="AH1611">
            <v>0</v>
          </cell>
          <cell r="AI1611">
            <v>0</v>
          </cell>
          <cell r="AJ1611">
            <v>0</v>
          </cell>
          <cell r="AK1611">
            <v>0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</row>
        <row r="1612">
          <cell r="A1612" t="str">
            <v>23-C0656</v>
          </cell>
          <cell r="B1612" t="str">
            <v>FOOD/CATERING SERVICES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 t="str">
            <v>PHO</v>
          </cell>
          <cell r="W1612" t="str">
            <v>SVP</v>
          </cell>
          <cell r="X1612" t="str">
            <v>n/a</v>
          </cell>
          <cell r="Y1612">
            <v>45175</v>
          </cell>
          <cell r="Z1612" t="str">
            <v>n/a</v>
          </cell>
          <cell r="AA1612" t="str">
            <v>n/a</v>
          </cell>
          <cell r="AB1612">
            <v>45202</v>
          </cell>
          <cell r="AC1612" t="str">
            <v>n/a</v>
          </cell>
          <cell r="AD1612" t="str">
            <v>n/a</v>
          </cell>
          <cell r="AE1612">
            <v>0</v>
          </cell>
          <cell r="AF1612">
            <v>0</v>
          </cell>
          <cell r="AG1612">
            <v>0</v>
          </cell>
          <cell r="AH1612">
            <v>0</v>
          </cell>
          <cell r="AI1612">
            <v>0</v>
          </cell>
          <cell r="AJ1612">
            <v>0</v>
          </cell>
          <cell r="AK1612">
            <v>51070</v>
          </cell>
          <cell r="AL1612">
            <v>51070</v>
          </cell>
          <cell r="AM1612">
            <v>0</v>
          </cell>
          <cell r="AN1612">
            <v>51070</v>
          </cell>
          <cell r="AO1612">
            <v>51070</v>
          </cell>
          <cell r="AP1612">
            <v>0</v>
          </cell>
          <cell r="AQ1612">
            <v>0</v>
          </cell>
          <cell r="AR1612" t="str">
            <v>n/a</v>
          </cell>
          <cell r="AS1612" t="str">
            <v>n/a</v>
          </cell>
          <cell r="AT1612" t="str">
            <v>n/a</v>
          </cell>
          <cell r="AU1612" t="str">
            <v>n/a</v>
          </cell>
          <cell r="AV1612" t="str">
            <v>n/a</v>
          </cell>
          <cell r="AW1612">
            <v>0</v>
          </cell>
          <cell r="AX1612">
            <v>0</v>
          </cell>
        </row>
        <row r="1613">
          <cell r="A1613">
            <v>23101073</v>
          </cell>
          <cell r="B1613">
            <v>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  <cell r="AG1613">
            <v>0</v>
          </cell>
          <cell r="AH1613">
            <v>0</v>
          </cell>
          <cell r="AI1613">
            <v>0</v>
          </cell>
          <cell r="AJ1613">
            <v>0</v>
          </cell>
          <cell r="AK1613">
            <v>0</v>
          </cell>
          <cell r="AL1613">
            <v>0</v>
          </cell>
          <cell r="AM1613">
            <v>0</v>
          </cell>
          <cell r="AN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</row>
        <row r="1614">
          <cell r="A1614">
            <v>0</v>
          </cell>
          <cell r="B1614">
            <v>0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  <cell r="AG1614">
            <v>0</v>
          </cell>
          <cell r="AH1614">
            <v>0</v>
          </cell>
          <cell r="AI1614">
            <v>0</v>
          </cell>
          <cell r="AJ1614">
            <v>0</v>
          </cell>
          <cell r="AK1614">
            <v>0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0</v>
          </cell>
          <cell r="AV1614">
            <v>0</v>
          </cell>
          <cell r="AW1614">
            <v>0</v>
          </cell>
          <cell r="AX1614">
            <v>0</v>
          </cell>
        </row>
        <row r="1615">
          <cell r="A1615" t="str">
            <v>23-C0317</v>
          </cell>
          <cell r="B1615" t="str">
            <v>SERVICES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 t="str">
            <v>PICTO</v>
          </cell>
          <cell r="W1615" t="str">
            <v>NP 53.1</v>
          </cell>
          <cell r="X1615">
            <v>45013</v>
          </cell>
          <cell r="Y1615">
            <v>45051</v>
          </cell>
          <cell r="Z1615" t="str">
            <v>n/a</v>
          </cell>
          <cell r="AA1615" t="str">
            <v>n/a</v>
          </cell>
          <cell r="AB1615">
            <v>45202</v>
          </cell>
          <cell r="AC1615" t="str">
            <v>n/a</v>
          </cell>
          <cell r="AD1615" t="str">
            <v>n/a</v>
          </cell>
          <cell r="AE1615">
            <v>0</v>
          </cell>
          <cell r="AF1615">
            <v>0</v>
          </cell>
          <cell r="AG1615">
            <v>0</v>
          </cell>
          <cell r="AH1615">
            <v>0</v>
          </cell>
          <cell r="AI1615">
            <v>0</v>
          </cell>
          <cell r="AJ1615">
            <v>0</v>
          </cell>
          <cell r="AK1615">
            <v>105000</v>
          </cell>
          <cell r="AL1615">
            <v>105000</v>
          </cell>
          <cell r="AM1615">
            <v>0</v>
          </cell>
          <cell r="AN1615">
            <v>103000</v>
          </cell>
          <cell r="AO1615">
            <v>103000</v>
          </cell>
          <cell r="AP1615">
            <v>0</v>
          </cell>
          <cell r="AQ1615">
            <v>0</v>
          </cell>
          <cell r="AR1615" t="str">
            <v>n/a</v>
          </cell>
          <cell r="AS1615" t="str">
            <v>n/a</v>
          </cell>
          <cell r="AT1615" t="str">
            <v>n/a</v>
          </cell>
          <cell r="AU1615" t="str">
            <v>n/a</v>
          </cell>
          <cell r="AV1615" t="str">
            <v>n/a</v>
          </cell>
          <cell r="AW1615">
            <v>0</v>
          </cell>
          <cell r="AX1615">
            <v>0</v>
          </cell>
        </row>
        <row r="1616">
          <cell r="A1616">
            <v>23101074</v>
          </cell>
          <cell r="B1616">
            <v>0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  <cell r="AG1616">
            <v>0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  <cell r="AG1617">
            <v>0</v>
          </cell>
          <cell r="AH1617">
            <v>0</v>
          </cell>
          <cell r="AI1617">
            <v>0</v>
          </cell>
          <cell r="AJ1617">
            <v>0</v>
          </cell>
          <cell r="AK1617">
            <v>0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</row>
        <row r="1618">
          <cell r="A1618" t="str">
            <v>23-3517</v>
          </cell>
          <cell r="B1618" t="str">
            <v>TRAUMA BACK PACK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 t="str">
            <v>PDRRMO</v>
          </cell>
          <cell r="W1618" t="str">
            <v>NP 53.1</v>
          </cell>
          <cell r="X1618" t="str">
            <v>n/a</v>
          </cell>
          <cell r="Y1618">
            <v>45152</v>
          </cell>
          <cell r="Z1618" t="str">
            <v>n/a</v>
          </cell>
          <cell r="AA1618" t="str">
            <v>n/a</v>
          </cell>
          <cell r="AB1618">
            <v>45202</v>
          </cell>
          <cell r="AC1618" t="str">
            <v>n/a</v>
          </cell>
          <cell r="AD1618" t="str">
            <v>n/a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  <cell r="AK1618">
            <v>619800</v>
          </cell>
          <cell r="AL1618">
            <v>619800</v>
          </cell>
          <cell r="AM1618">
            <v>0</v>
          </cell>
          <cell r="AN1618">
            <v>604500</v>
          </cell>
          <cell r="AO1618">
            <v>604500</v>
          </cell>
          <cell r="AP1618">
            <v>0</v>
          </cell>
          <cell r="AQ1618">
            <v>0</v>
          </cell>
          <cell r="AR1618" t="str">
            <v>n/a</v>
          </cell>
          <cell r="AS1618" t="str">
            <v>n/a</v>
          </cell>
          <cell r="AT1618" t="str">
            <v>n/a</v>
          </cell>
          <cell r="AU1618" t="str">
            <v>n/a</v>
          </cell>
          <cell r="AV1618" t="str">
            <v>n/a</v>
          </cell>
          <cell r="AW1618">
            <v>0</v>
          </cell>
          <cell r="AX1618">
            <v>0</v>
          </cell>
        </row>
        <row r="1619">
          <cell r="A1619">
            <v>23101075</v>
          </cell>
          <cell r="B1619">
            <v>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  <cell r="AG1619">
            <v>0</v>
          </cell>
          <cell r="AH1619">
            <v>0</v>
          </cell>
          <cell r="AI1619">
            <v>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</row>
        <row r="1620">
          <cell r="A1620">
            <v>0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0</v>
          </cell>
          <cell r="AF1620">
            <v>0</v>
          </cell>
          <cell r="AG1620">
            <v>0</v>
          </cell>
          <cell r="AH1620">
            <v>0</v>
          </cell>
          <cell r="AI1620">
            <v>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>
            <v>0</v>
          </cell>
          <cell r="AO1620">
            <v>0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</row>
        <row r="1621">
          <cell r="A1621" t="str">
            <v>23-4411</v>
          </cell>
          <cell r="B1621" t="str">
            <v>SPAREPARTS FOR THE USE OF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 t="str">
            <v>PGSO</v>
          </cell>
          <cell r="W1621" t="str">
            <v>SA</v>
          </cell>
          <cell r="X1621">
            <v>45202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  <cell r="AG1621">
            <v>0</v>
          </cell>
          <cell r="AH1621">
            <v>0</v>
          </cell>
          <cell r="AI1621">
            <v>0</v>
          </cell>
          <cell r="AJ1621">
            <v>0</v>
          </cell>
          <cell r="AK1621">
            <v>3200</v>
          </cell>
          <cell r="AL1621">
            <v>3200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 t="str">
            <v>n/a</v>
          </cell>
          <cell r="AS1621" t="str">
            <v>n/a</v>
          </cell>
          <cell r="AT1621" t="str">
            <v>n/a</v>
          </cell>
          <cell r="AU1621" t="str">
            <v>n/a</v>
          </cell>
          <cell r="AV1621" t="str">
            <v>n/a</v>
          </cell>
          <cell r="AW1621">
            <v>0</v>
          </cell>
          <cell r="AX1621">
            <v>0</v>
          </cell>
        </row>
        <row r="1622">
          <cell r="A1622">
            <v>0</v>
          </cell>
          <cell r="B1622" t="str">
            <v>PLATE # 1201-064261-PGSO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  <cell r="AG1622">
            <v>0</v>
          </cell>
          <cell r="AH1622">
            <v>0</v>
          </cell>
          <cell r="AI1622">
            <v>0</v>
          </cell>
          <cell r="AJ1622">
            <v>0</v>
          </cell>
          <cell r="AK1622">
            <v>0</v>
          </cell>
          <cell r="AL1622">
            <v>0</v>
          </cell>
          <cell r="AM1622">
            <v>0</v>
          </cell>
          <cell r="AN1622">
            <v>0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  <cell r="AU1622">
            <v>0</v>
          </cell>
          <cell r="AV1622">
            <v>0</v>
          </cell>
          <cell r="AW1622">
            <v>0</v>
          </cell>
          <cell r="AX1622">
            <v>0</v>
          </cell>
        </row>
        <row r="1623">
          <cell r="A1623">
            <v>0</v>
          </cell>
          <cell r="B1623">
            <v>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>
            <v>0</v>
          </cell>
          <cell r="AG1623">
            <v>0</v>
          </cell>
          <cell r="AH1623">
            <v>0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</row>
        <row r="1624">
          <cell r="A1624" t="str">
            <v>23-4406</v>
          </cell>
          <cell r="B1624" t="str">
            <v>SPAREPARTS FOR THE USE OF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 t="str">
            <v>PGSO</v>
          </cell>
          <cell r="W1624" t="str">
            <v>SA</v>
          </cell>
          <cell r="X1624">
            <v>45202</v>
          </cell>
          <cell r="Y1624">
            <v>45205</v>
          </cell>
          <cell r="Z1624" t="str">
            <v>n/a</v>
          </cell>
          <cell r="AA1624" t="str">
            <v>n/a</v>
          </cell>
          <cell r="AB1624">
            <v>45216</v>
          </cell>
          <cell r="AC1624" t="str">
            <v>n/a</v>
          </cell>
          <cell r="AD1624" t="str">
            <v>n/a</v>
          </cell>
          <cell r="AE1624">
            <v>0</v>
          </cell>
          <cell r="AF1624">
            <v>0</v>
          </cell>
          <cell r="AG1624">
            <v>0</v>
          </cell>
          <cell r="AH1624">
            <v>0</v>
          </cell>
          <cell r="AI1624">
            <v>0</v>
          </cell>
          <cell r="AJ1624">
            <v>0</v>
          </cell>
          <cell r="AK1624">
            <v>4500</v>
          </cell>
          <cell r="AL1624">
            <v>4500</v>
          </cell>
          <cell r="AM1624">
            <v>0</v>
          </cell>
          <cell r="AN1624">
            <v>4500</v>
          </cell>
          <cell r="AO1624">
            <v>4500</v>
          </cell>
          <cell r="AP1624">
            <v>0</v>
          </cell>
          <cell r="AQ1624">
            <v>0</v>
          </cell>
          <cell r="AR1624" t="str">
            <v>n/a</v>
          </cell>
          <cell r="AS1624" t="str">
            <v>n/a</v>
          </cell>
          <cell r="AT1624" t="str">
            <v>n/a</v>
          </cell>
          <cell r="AU1624" t="str">
            <v>n/a</v>
          </cell>
          <cell r="AV1624" t="str">
            <v>n/a</v>
          </cell>
          <cell r="AW1624">
            <v>0</v>
          </cell>
          <cell r="AX1624">
            <v>0</v>
          </cell>
        </row>
        <row r="1625">
          <cell r="A1625">
            <v>23101011</v>
          </cell>
          <cell r="B1625" t="str">
            <v>PLATE # SAA 5337-PAGRO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0</v>
          </cell>
          <cell r="AE1625">
            <v>0</v>
          </cell>
          <cell r="AF1625">
            <v>0</v>
          </cell>
          <cell r="AG1625">
            <v>0</v>
          </cell>
          <cell r="AH1625">
            <v>0</v>
          </cell>
          <cell r="AI1625">
            <v>0</v>
          </cell>
          <cell r="AJ1625">
            <v>0</v>
          </cell>
          <cell r="AK1625">
            <v>0</v>
          </cell>
          <cell r="AL1625">
            <v>0</v>
          </cell>
          <cell r="AM1625">
            <v>0</v>
          </cell>
          <cell r="AN1625">
            <v>0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0</v>
          </cell>
          <cell r="AE1626">
            <v>0</v>
          </cell>
          <cell r="AF1626">
            <v>0</v>
          </cell>
          <cell r="AG1626">
            <v>0</v>
          </cell>
          <cell r="AH1626">
            <v>0</v>
          </cell>
          <cell r="AI1626">
            <v>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</row>
        <row r="1627">
          <cell r="A1627" t="str">
            <v>23-4407</v>
          </cell>
          <cell r="B1627" t="str">
            <v>SPAREPARTS FOR THE USE OF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 t="str">
            <v>PGSO</v>
          </cell>
          <cell r="W1627" t="str">
            <v>SA</v>
          </cell>
          <cell r="X1627">
            <v>45202</v>
          </cell>
          <cell r="Y1627">
            <v>45205</v>
          </cell>
          <cell r="Z1627" t="str">
            <v>n/a</v>
          </cell>
          <cell r="AA1627" t="str">
            <v>n/a</v>
          </cell>
          <cell r="AB1627">
            <v>45216</v>
          </cell>
          <cell r="AC1627" t="str">
            <v>n/a</v>
          </cell>
          <cell r="AD1627" t="str">
            <v>n/a</v>
          </cell>
          <cell r="AE1627">
            <v>0</v>
          </cell>
          <cell r="AF1627">
            <v>0</v>
          </cell>
          <cell r="AG1627">
            <v>0</v>
          </cell>
          <cell r="AH1627">
            <v>0</v>
          </cell>
          <cell r="AI1627">
            <v>0</v>
          </cell>
          <cell r="AJ1627">
            <v>0</v>
          </cell>
          <cell r="AK1627">
            <v>6960</v>
          </cell>
          <cell r="AL1627">
            <v>6960</v>
          </cell>
          <cell r="AM1627">
            <v>0</v>
          </cell>
          <cell r="AN1627">
            <v>6960</v>
          </cell>
          <cell r="AO1627">
            <v>6960</v>
          </cell>
          <cell r="AP1627">
            <v>0</v>
          </cell>
          <cell r="AQ1627">
            <v>0</v>
          </cell>
          <cell r="AR1627" t="str">
            <v>n/a</v>
          </cell>
          <cell r="AS1627" t="str">
            <v>n/a</v>
          </cell>
          <cell r="AT1627" t="str">
            <v>n/a</v>
          </cell>
          <cell r="AU1627" t="str">
            <v>n/a</v>
          </cell>
          <cell r="AV1627" t="str">
            <v>n/a</v>
          </cell>
          <cell r="AW1627">
            <v>0</v>
          </cell>
          <cell r="AX1627">
            <v>0</v>
          </cell>
        </row>
        <row r="1628">
          <cell r="A1628">
            <v>231011010</v>
          </cell>
          <cell r="B1628" t="str">
            <v>PLATE # 110-1148111-PSWDO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0</v>
          </cell>
          <cell r="AE1628">
            <v>0</v>
          </cell>
          <cell r="AF1628">
            <v>0</v>
          </cell>
          <cell r="AG1628">
            <v>0</v>
          </cell>
          <cell r="AH1628">
            <v>0</v>
          </cell>
          <cell r="AI1628">
            <v>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T1628">
            <v>0</v>
          </cell>
          <cell r="AU1628">
            <v>0</v>
          </cell>
          <cell r="AV1628">
            <v>0</v>
          </cell>
          <cell r="AW1628">
            <v>0</v>
          </cell>
          <cell r="AX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  <cell r="AE1629">
            <v>0</v>
          </cell>
          <cell r="AF1629">
            <v>0</v>
          </cell>
          <cell r="AG1629">
            <v>0</v>
          </cell>
          <cell r="AH1629">
            <v>0</v>
          </cell>
          <cell r="AI1629">
            <v>0</v>
          </cell>
          <cell r="AJ1629">
            <v>0</v>
          </cell>
          <cell r="AK1629">
            <v>0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</row>
        <row r="1630">
          <cell r="A1630" t="str">
            <v>23-4409</v>
          </cell>
          <cell r="B1630" t="str">
            <v>SPAREPARTS FOR THE USE OF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 t="str">
            <v>PGSO</v>
          </cell>
          <cell r="W1630" t="str">
            <v>SA</v>
          </cell>
          <cell r="X1630">
            <v>45202</v>
          </cell>
          <cell r="Y1630">
            <v>45205</v>
          </cell>
          <cell r="Z1630" t="str">
            <v>n/a</v>
          </cell>
          <cell r="AA1630" t="str">
            <v>n/a</v>
          </cell>
          <cell r="AB1630">
            <v>45216</v>
          </cell>
          <cell r="AC1630" t="str">
            <v>n/a</v>
          </cell>
          <cell r="AD1630" t="str">
            <v>n/a</v>
          </cell>
          <cell r="AE1630">
            <v>0</v>
          </cell>
          <cell r="AF1630">
            <v>0</v>
          </cell>
          <cell r="AG1630">
            <v>0</v>
          </cell>
          <cell r="AH1630">
            <v>0</v>
          </cell>
          <cell r="AI1630">
            <v>0</v>
          </cell>
          <cell r="AJ1630">
            <v>0</v>
          </cell>
          <cell r="AK1630">
            <v>13260</v>
          </cell>
          <cell r="AL1630">
            <v>13260</v>
          </cell>
          <cell r="AM1630">
            <v>0</v>
          </cell>
          <cell r="AN1630">
            <v>13260</v>
          </cell>
          <cell r="AO1630">
            <v>13260</v>
          </cell>
          <cell r="AP1630">
            <v>0</v>
          </cell>
          <cell r="AQ1630">
            <v>0</v>
          </cell>
          <cell r="AR1630" t="str">
            <v>n/a</v>
          </cell>
          <cell r="AS1630" t="str">
            <v>n/a</v>
          </cell>
          <cell r="AT1630" t="str">
            <v>n/a</v>
          </cell>
          <cell r="AU1630" t="str">
            <v>n/a</v>
          </cell>
          <cell r="AV1630" t="str">
            <v>n/a</v>
          </cell>
          <cell r="AW1630">
            <v>0</v>
          </cell>
          <cell r="AX1630">
            <v>0</v>
          </cell>
        </row>
        <row r="1631">
          <cell r="A1631">
            <v>23101108</v>
          </cell>
          <cell r="B1631" t="str">
            <v>PLATE # 110-953808 PSWDO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0</v>
          </cell>
          <cell r="AE1631">
            <v>0</v>
          </cell>
          <cell r="AF1631">
            <v>0</v>
          </cell>
          <cell r="AG1631">
            <v>0</v>
          </cell>
          <cell r="AH1631">
            <v>0</v>
          </cell>
          <cell r="AI1631">
            <v>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</row>
        <row r="1632">
          <cell r="A1632">
            <v>0</v>
          </cell>
          <cell r="B1632">
            <v>0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0</v>
          </cell>
          <cell r="AE1632">
            <v>0</v>
          </cell>
          <cell r="AF1632">
            <v>0</v>
          </cell>
          <cell r="AG1632">
            <v>0</v>
          </cell>
          <cell r="AH1632">
            <v>0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</row>
        <row r="1633">
          <cell r="A1633" t="str">
            <v>23-4408</v>
          </cell>
          <cell r="B1633" t="str">
            <v>SPAREPARTS FOR THE USE OF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 t="str">
            <v>PGSO</v>
          </cell>
          <cell r="W1633" t="str">
            <v>SA</v>
          </cell>
          <cell r="X1633">
            <v>45202</v>
          </cell>
          <cell r="Y1633">
            <v>45205</v>
          </cell>
          <cell r="Z1633" t="str">
            <v>n/a</v>
          </cell>
          <cell r="AA1633" t="str">
            <v>n/a</v>
          </cell>
          <cell r="AB1633">
            <v>45216</v>
          </cell>
          <cell r="AC1633" t="str">
            <v>n/a</v>
          </cell>
          <cell r="AD1633" t="str">
            <v>n/a</v>
          </cell>
          <cell r="AE1633">
            <v>0</v>
          </cell>
          <cell r="AF1633">
            <v>0</v>
          </cell>
          <cell r="AG1633">
            <v>0</v>
          </cell>
          <cell r="AH1633">
            <v>0</v>
          </cell>
          <cell r="AI1633">
            <v>0</v>
          </cell>
          <cell r="AJ1633">
            <v>0</v>
          </cell>
          <cell r="AK1633">
            <v>16250</v>
          </cell>
          <cell r="AL1633">
            <v>16250</v>
          </cell>
          <cell r="AM1633">
            <v>0</v>
          </cell>
          <cell r="AN1633">
            <v>16250</v>
          </cell>
          <cell r="AO1633">
            <v>16250</v>
          </cell>
          <cell r="AP1633">
            <v>0</v>
          </cell>
          <cell r="AQ1633">
            <v>0</v>
          </cell>
          <cell r="AR1633" t="str">
            <v>n/a</v>
          </cell>
          <cell r="AS1633" t="str">
            <v>n/a</v>
          </cell>
          <cell r="AT1633" t="str">
            <v>n/a</v>
          </cell>
          <cell r="AU1633" t="str">
            <v>n/a</v>
          </cell>
          <cell r="AV1633" t="str">
            <v>n/a</v>
          </cell>
          <cell r="AW1633">
            <v>0</v>
          </cell>
          <cell r="AX1633">
            <v>0</v>
          </cell>
        </row>
        <row r="1634">
          <cell r="A1634">
            <v>23101109</v>
          </cell>
          <cell r="B1634" t="str">
            <v>PLATE # SAA 4485 PASSO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  <cell r="AG1634">
            <v>0</v>
          </cell>
          <cell r="AH1634">
            <v>0</v>
          </cell>
          <cell r="AI1634">
            <v>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0</v>
          </cell>
          <cell r="AE1635">
            <v>0</v>
          </cell>
          <cell r="AF1635">
            <v>0</v>
          </cell>
          <cell r="AG1635">
            <v>0</v>
          </cell>
          <cell r="AH1635">
            <v>0</v>
          </cell>
          <cell r="AI1635">
            <v>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</row>
        <row r="1636">
          <cell r="A1636" t="str">
            <v>23-C0695</v>
          </cell>
          <cell r="B1636" t="str">
            <v>ELECTROLYTES ANALYZER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 t="str">
            <v>PEEMO</v>
          </cell>
          <cell r="W1636" t="str">
            <v>DC</v>
          </cell>
          <cell r="X1636">
            <v>45202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  <cell r="AK1636">
            <v>455592</v>
          </cell>
          <cell r="AL1636">
            <v>455592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G1637">
            <v>0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0</v>
          </cell>
          <cell r="AE1638">
            <v>0</v>
          </cell>
          <cell r="AF1638">
            <v>0</v>
          </cell>
          <cell r="AG1638">
            <v>0</v>
          </cell>
          <cell r="AH1638">
            <v>0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</row>
        <row r="1639">
          <cell r="A1639" t="str">
            <v>23-C0694</v>
          </cell>
          <cell r="B1639" t="str">
            <v>HEMATOLOGY ANALYZER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 t="str">
            <v>PEEMO</v>
          </cell>
          <cell r="W1639" t="str">
            <v>DC</v>
          </cell>
          <cell r="X1639">
            <v>45202</v>
          </cell>
          <cell r="Y1639">
            <v>45205</v>
          </cell>
          <cell r="Z1639" t="str">
            <v>n/a</v>
          </cell>
          <cell r="AA1639" t="str">
            <v>n/a</v>
          </cell>
          <cell r="AB1639">
            <v>45216</v>
          </cell>
          <cell r="AC1639" t="str">
            <v>n/a</v>
          </cell>
          <cell r="AD1639" t="str">
            <v>n/a</v>
          </cell>
          <cell r="AE1639">
            <v>45216</v>
          </cell>
          <cell r="AF1639">
            <v>0</v>
          </cell>
          <cell r="AG1639">
            <v>0</v>
          </cell>
          <cell r="AH1639">
            <v>0</v>
          </cell>
          <cell r="AI1639">
            <v>0</v>
          </cell>
          <cell r="AJ1639">
            <v>0</v>
          </cell>
          <cell r="AK1639">
            <v>1352800</v>
          </cell>
          <cell r="AL1639">
            <v>1352800</v>
          </cell>
          <cell r="AM1639">
            <v>0</v>
          </cell>
          <cell r="AN1639">
            <v>1352800</v>
          </cell>
          <cell r="AO1639">
            <v>1352800</v>
          </cell>
          <cell r="AP1639">
            <v>0</v>
          </cell>
          <cell r="AQ1639">
            <v>0</v>
          </cell>
          <cell r="AR1639" t="str">
            <v>n/a</v>
          </cell>
          <cell r="AS1639" t="str">
            <v>n/a</v>
          </cell>
          <cell r="AT1639" t="str">
            <v>n/a</v>
          </cell>
          <cell r="AU1639" t="str">
            <v>n/a</v>
          </cell>
          <cell r="AV1639" t="str">
            <v>n/a</v>
          </cell>
          <cell r="AW1639">
            <v>0</v>
          </cell>
          <cell r="AX1639">
            <v>0</v>
          </cell>
        </row>
        <row r="1640">
          <cell r="A1640">
            <v>23101134</v>
          </cell>
          <cell r="B1640">
            <v>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0</v>
          </cell>
          <cell r="AE1640">
            <v>0</v>
          </cell>
          <cell r="AF1640">
            <v>0</v>
          </cell>
          <cell r="AG1640">
            <v>0</v>
          </cell>
          <cell r="AH1640">
            <v>0</v>
          </cell>
          <cell r="AI1640">
            <v>0</v>
          </cell>
          <cell r="AJ1640">
            <v>0</v>
          </cell>
          <cell r="AK1640">
            <v>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AS1640">
            <v>0</v>
          </cell>
          <cell r="AT1640">
            <v>0</v>
          </cell>
          <cell r="AU1640">
            <v>0</v>
          </cell>
          <cell r="AV1640">
            <v>0</v>
          </cell>
          <cell r="AW1640">
            <v>0</v>
          </cell>
          <cell r="AX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0</v>
          </cell>
          <cell r="AE1641">
            <v>0</v>
          </cell>
          <cell r="AF1641">
            <v>0</v>
          </cell>
          <cell r="AG1641">
            <v>0</v>
          </cell>
          <cell r="AH1641">
            <v>0</v>
          </cell>
          <cell r="AI1641">
            <v>0</v>
          </cell>
          <cell r="AJ1641">
            <v>0</v>
          </cell>
          <cell r="AK1641">
            <v>0</v>
          </cell>
          <cell r="AL1641">
            <v>0</v>
          </cell>
          <cell r="AM1641">
            <v>0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AS1641">
            <v>0</v>
          </cell>
          <cell r="AT1641">
            <v>0</v>
          </cell>
          <cell r="AU1641">
            <v>0</v>
          </cell>
          <cell r="AV1641">
            <v>0</v>
          </cell>
          <cell r="AW1641">
            <v>0</v>
          </cell>
          <cell r="AX1641">
            <v>0</v>
          </cell>
        </row>
        <row r="1642">
          <cell r="A1642" t="str">
            <v>23-C0669</v>
          </cell>
          <cell r="B1642" t="str">
            <v>TIRES, TUBELESS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 t="str">
            <v>PEEMO</v>
          </cell>
          <cell r="W1642" t="str">
            <v>SVP</v>
          </cell>
          <cell r="X1642">
            <v>45202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0</v>
          </cell>
          <cell r="AE1642">
            <v>0</v>
          </cell>
          <cell r="AF1642">
            <v>0</v>
          </cell>
          <cell r="AG1642">
            <v>0</v>
          </cell>
          <cell r="AH1642">
            <v>0</v>
          </cell>
          <cell r="AI1642">
            <v>0</v>
          </cell>
          <cell r="AJ1642">
            <v>0</v>
          </cell>
          <cell r="AK1642">
            <v>189240</v>
          </cell>
          <cell r="AL1642">
            <v>189240</v>
          </cell>
          <cell r="AM1642">
            <v>0</v>
          </cell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  <cell r="AH1643">
            <v>0</v>
          </cell>
          <cell r="AI1643">
            <v>0</v>
          </cell>
          <cell r="AJ1643">
            <v>0</v>
          </cell>
          <cell r="AK1643">
            <v>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</row>
        <row r="1644">
          <cell r="A1644">
            <v>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0</v>
          </cell>
          <cell r="AE1644">
            <v>0</v>
          </cell>
          <cell r="AF1644">
            <v>0</v>
          </cell>
          <cell r="AG1644">
            <v>0</v>
          </cell>
          <cell r="AH1644">
            <v>0</v>
          </cell>
          <cell r="AI1644">
            <v>0</v>
          </cell>
          <cell r="AJ1644">
            <v>0</v>
          </cell>
          <cell r="AK1644">
            <v>0</v>
          </cell>
          <cell r="AL1644">
            <v>0</v>
          </cell>
          <cell r="AM1644">
            <v>0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</row>
        <row r="1645">
          <cell r="A1645" t="str">
            <v>23-4418</v>
          </cell>
          <cell r="B1645" t="str">
            <v>SPAREPARTS FOR THE USE OF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 t="str">
            <v>SPO</v>
          </cell>
          <cell r="W1645" t="str">
            <v>SA</v>
          </cell>
          <cell r="X1645">
            <v>45202</v>
          </cell>
          <cell r="Y1645">
            <v>0</v>
          </cell>
          <cell r="Z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0</v>
          </cell>
          <cell r="AE1645">
            <v>0</v>
          </cell>
          <cell r="AF1645">
            <v>0</v>
          </cell>
          <cell r="AG1645">
            <v>0</v>
          </cell>
          <cell r="AH1645">
            <v>0</v>
          </cell>
          <cell r="AI1645">
            <v>0</v>
          </cell>
          <cell r="AJ1645">
            <v>0</v>
          </cell>
          <cell r="AK1645">
            <v>11730</v>
          </cell>
          <cell r="AL1645">
            <v>11730</v>
          </cell>
          <cell r="AM1645">
            <v>0</v>
          </cell>
          <cell r="AN1645">
            <v>0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0</v>
          </cell>
          <cell r="AV1645">
            <v>0</v>
          </cell>
          <cell r="AW1645">
            <v>0</v>
          </cell>
          <cell r="AX1645">
            <v>0</v>
          </cell>
        </row>
        <row r="1646">
          <cell r="A1646">
            <v>23101112</v>
          </cell>
          <cell r="B1646" t="str">
            <v>PLATE # 1101-366173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0</v>
          </cell>
          <cell r="AE1646">
            <v>0</v>
          </cell>
          <cell r="AF1646">
            <v>0</v>
          </cell>
          <cell r="AG1646">
            <v>0</v>
          </cell>
          <cell r="AH1646">
            <v>0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</row>
        <row r="1647">
          <cell r="A1647">
            <v>0</v>
          </cell>
          <cell r="B1647">
            <v>0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</row>
        <row r="1648">
          <cell r="A1648" t="str">
            <v>23-4417</v>
          </cell>
          <cell r="B1648" t="str">
            <v>SPAREPARTS FOR THE USE OF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 t="str">
            <v>SPO</v>
          </cell>
          <cell r="W1648" t="str">
            <v>SA</v>
          </cell>
          <cell r="X1648">
            <v>45202</v>
          </cell>
          <cell r="Y1648">
            <v>45205</v>
          </cell>
          <cell r="Z1648" t="str">
            <v>n/a</v>
          </cell>
          <cell r="AA1648" t="str">
            <v>n/a</v>
          </cell>
          <cell r="AB1648">
            <v>45216</v>
          </cell>
          <cell r="AC1648" t="str">
            <v>n/a</v>
          </cell>
          <cell r="AD1648" t="str">
            <v>n/a</v>
          </cell>
          <cell r="AE1648">
            <v>45216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15000</v>
          </cell>
          <cell r="AL1648">
            <v>15000</v>
          </cell>
          <cell r="AM1648">
            <v>0</v>
          </cell>
          <cell r="AN1648">
            <v>15000</v>
          </cell>
          <cell r="AO1648">
            <v>15000</v>
          </cell>
          <cell r="AP1648">
            <v>0</v>
          </cell>
          <cell r="AQ1648">
            <v>0</v>
          </cell>
          <cell r="AR1648" t="str">
            <v>n/a</v>
          </cell>
          <cell r="AS1648" t="str">
            <v>n/a</v>
          </cell>
          <cell r="AT1648" t="str">
            <v>n/a</v>
          </cell>
          <cell r="AU1648" t="str">
            <v>n/a</v>
          </cell>
          <cell r="AV1648" t="str">
            <v>n/a</v>
          </cell>
          <cell r="AW1648">
            <v>0</v>
          </cell>
          <cell r="AX1648">
            <v>0</v>
          </cell>
        </row>
        <row r="1649">
          <cell r="A1649">
            <v>23101113</v>
          </cell>
          <cell r="B1649" t="str">
            <v>PLATE # 1101-366322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  <cell r="AE1649">
            <v>0</v>
          </cell>
          <cell r="AF1649">
            <v>0</v>
          </cell>
          <cell r="AG1649">
            <v>0</v>
          </cell>
          <cell r="AH1649">
            <v>0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</row>
        <row r="1650">
          <cell r="A1650">
            <v>0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  <cell r="AE1650">
            <v>0</v>
          </cell>
          <cell r="AF1650">
            <v>0</v>
          </cell>
          <cell r="AG1650">
            <v>0</v>
          </cell>
          <cell r="AH1650">
            <v>0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</row>
        <row r="1651">
          <cell r="A1651" t="str">
            <v>23-4416</v>
          </cell>
          <cell r="B1651" t="str">
            <v>SPAREPARTS FOR THE USE OF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 t="str">
            <v>SPO</v>
          </cell>
          <cell r="W1651" t="str">
            <v>SA</v>
          </cell>
          <cell r="X1651">
            <v>45202</v>
          </cell>
          <cell r="Y1651">
            <v>45205</v>
          </cell>
          <cell r="Z1651" t="str">
            <v>n/a</v>
          </cell>
          <cell r="AA1651" t="str">
            <v>n/a</v>
          </cell>
          <cell r="AB1651">
            <v>45216</v>
          </cell>
          <cell r="AC1651" t="str">
            <v>n/a</v>
          </cell>
          <cell r="AD1651" t="str">
            <v>n/a</v>
          </cell>
          <cell r="AE1651">
            <v>45216</v>
          </cell>
          <cell r="AF1651">
            <v>0</v>
          </cell>
          <cell r="AG1651">
            <v>0</v>
          </cell>
          <cell r="AH1651">
            <v>0</v>
          </cell>
          <cell r="AI1651">
            <v>0</v>
          </cell>
          <cell r="AJ1651">
            <v>0</v>
          </cell>
          <cell r="AK1651">
            <v>29730</v>
          </cell>
          <cell r="AL1651">
            <v>29730</v>
          </cell>
          <cell r="AM1651">
            <v>0</v>
          </cell>
          <cell r="AN1651">
            <v>29730</v>
          </cell>
          <cell r="AO1651">
            <v>29730</v>
          </cell>
          <cell r="AP1651">
            <v>0</v>
          </cell>
          <cell r="AQ1651">
            <v>0</v>
          </cell>
          <cell r="AR1651" t="str">
            <v>n/a</v>
          </cell>
          <cell r="AS1651" t="str">
            <v>n/a</v>
          </cell>
          <cell r="AT1651" t="str">
            <v>n/a</v>
          </cell>
          <cell r="AU1651" t="str">
            <v>n/a</v>
          </cell>
          <cell r="AV1651" t="str">
            <v>n/a</v>
          </cell>
          <cell r="AW1651">
            <v>0</v>
          </cell>
          <cell r="AX1651">
            <v>0</v>
          </cell>
        </row>
        <row r="1652">
          <cell r="A1652">
            <v>23101114</v>
          </cell>
          <cell r="B1652" t="str">
            <v>PLATE # 1101-366178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  <cell r="AE1652">
            <v>0</v>
          </cell>
          <cell r="AF1652">
            <v>0</v>
          </cell>
          <cell r="AG1652">
            <v>0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</row>
        <row r="1653">
          <cell r="A1653">
            <v>0</v>
          </cell>
          <cell r="B1653">
            <v>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  <cell r="AE1653">
            <v>0</v>
          </cell>
          <cell r="AF1653">
            <v>0</v>
          </cell>
          <cell r="AG1653">
            <v>0</v>
          </cell>
          <cell r="AH1653">
            <v>0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</row>
        <row r="1654">
          <cell r="A1654" t="str">
            <v>23-4415</v>
          </cell>
          <cell r="B1654" t="str">
            <v>BRAKE PAD, GEN (N-NAVARA)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 t="str">
            <v>SPO</v>
          </cell>
          <cell r="W1654" t="str">
            <v>SA</v>
          </cell>
          <cell r="X1654">
            <v>45202</v>
          </cell>
          <cell r="Y1654">
            <v>45205</v>
          </cell>
          <cell r="Z1654" t="str">
            <v>n/a</v>
          </cell>
          <cell r="AA1654" t="str">
            <v>n/a</v>
          </cell>
          <cell r="AB1654">
            <v>45216</v>
          </cell>
          <cell r="AC1654" t="str">
            <v>n/a</v>
          </cell>
          <cell r="AD1654" t="str">
            <v>n/a</v>
          </cell>
          <cell r="AE1654">
            <v>45216</v>
          </cell>
          <cell r="AF1654">
            <v>0</v>
          </cell>
          <cell r="AG1654">
            <v>0</v>
          </cell>
          <cell r="AH1654">
            <v>0</v>
          </cell>
          <cell r="AI1654">
            <v>0</v>
          </cell>
          <cell r="AJ1654">
            <v>0</v>
          </cell>
          <cell r="AK1654">
            <v>13450</v>
          </cell>
          <cell r="AL1654">
            <v>13450</v>
          </cell>
          <cell r="AM1654">
            <v>0</v>
          </cell>
          <cell r="AN1654">
            <v>13450</v>
          </cell>
          <cell r="AO1654">
            <v>13450</v>
          </cell>
          <cell r="AP1654">
            <v>0</v>
          </cell>
          <cell r="AQ1654">
            <v>0</v>
          </cell>
          <cell r="AR1654" t="str">
            <v>n/a</v>
          </cell>
          <cell r="AS1654" t="str">
            <v>n/a</v>
          </cell>
          <cell r="AT1654" t="str">
            <v>n/a</v>
          </cell>
          <cell r="AU1654" t="str">
            <v>n/a</v>
          </cell>
          <cell r="AV1654" t="str">
            <v>n/a</v>
          </cell>
          <cell r="AW1654">
            <v>0</v>
          </cell>
          <cell r="AX1654">
            <v>0</v>
          </cell>
        </row>
        <row r="1655">
          <cell r="A1655">
            <v>23101107</v>
          </cell>
          <cell r="B1655">
            <v>0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0</v>
          </cell>
          <cell r="AE1655">
            <v>0</v>
          </cell>
          <cell r="AF1655">
            <v>0</v>
          </cell>
          <cell r="AG1655">
            <v>0</v>
          </cell>
          <cell r="AH1655">
            <v>0</v>
          </cell>
          <cell r="AI1655">
            <v>0</v>
          </cell>
          <cell r="AJ1655">
            <v>0</v>
          </cell>
          <cell r="AK1655">
            <v>0</v>
          </cell>
          <cell r="AL1655">
            <v>0</v>
          </cell>
          <cell r="AM1655">
            <v>0</v>
          </cell>
          <cell r="AN1655">
            <v>0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0</v>
          </cell>
          <cell r="AE1656">
            <v>0</v>
          </cell>
          <cell r="AF1656">
            <v>0</v>
          </cell>
          <cell r="AG1656">
            <v>0</v>
          </cell>
          <cell r="AH1656">
            <v>0</v>
          </cell>
          <cell r="AI1656">
            <v>0</v>
          </cell>
          <cell r="AJ1656">
            <v>0</v>
          </cell>
          <cell r="AK1656">
            <v>0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AS1656">
            <v>0</v>
          </cell>
          <cell r="AT1656">
            <v>0</v>
          </cell>
          <cell r="AU1656">
            <v>0</v>
          </cell>
          <cell r="AV1656">
            <v>0</v>
          </cell>
          <cell r="AW1656">
            <v>0</v>
          </cell>
          <cell r="AX1656">
            <v>0</v>
          </cell>
        </row>
        <row r="1657">
          <cell r="A1657" t="str">
            <v>23-4413</v>
          </cell>
          <cell r="B1657" t="str">
            <v>STABILIZER LINK KIT, REAR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 t="str">
            <v>SPO</v>
          </cell>
          <cell r="W1657" t="str">
            <v>SA</v>
          </cell>
          <cell r="X1657">
            <v>45202</v>
          </cell>
          <cell r="Y1657">
            <v>45205</v>
          </cell>
          <cell r="Z1657" t="str">
            <v>n/a</v>
          </cell>
          <cell r="AA1657" t="str">
            <v>n/a</v>
          </cell>
          <cell r="AB1657">
            <v>45216</v>
          </cell>
          <cell r="AC1657" t="str">
            <v>n/a</v>
          </cell>
          <cell r="AD1657" t="str">
            <v>n/a</v>
          </cell>
          <cell r="AE1657">
            <v>45216</v>
          </cell>
          <cell r="AF1657">
            <v>0</v>
          </cell>
          <cell r="AG1657">
            <v>0</v>
          </cell>
          <cell r="AH1657">
            <v>0</v>
          </cell>
          <cell r="AI1657">
            <v>0</v>
          </cell>
          <cell r="AJ1657">
            <v>0</v>
          </cell>
          <cell r="AK1657">
            <v>6476</v>
          </cell>
          <cell r="AL1657">
            <v>6476</v>
          </cell>
          <cell r="AM1657">
            <v>0</v>
          </cell>
          <cell r="AN1657">
            <v>6476</v>
          </cell>
          <cell r="AO1657">
            <v>6476</v>
          </cell>
          <cell r="AP1657">
            <v>0</v>
          </cell>
          <cell r="AQ1657">
            <v>0</v>
          </cell>
          <cell r="AR1657" t="str">
            <v>n/a</v>
          </cell>
          <cell r="AS1657" t="str">
            <v>n/a</v>
          </cell>
          <cell r="AT1657" t="str">
            <v>n/a</v>
          </cell>
          <cell r="AU1657" t="str">
            <v>n/a</v>
          </cell>
          <cell r="AV1657" t="str">
            <v>n/a</v>
          </cell>
          <cell r="AW1657">
            <v>0</v>
          </cell>
          <cell r="AX1657">
            <v>0</v>
          </cell>
        </row>
        <row r="1658">
          <cell r="A1658">
            <v>23101106</v>
          </cell>
          <cell r="B1658" t="str">
            <v>FOR N-NVR-YD25(27980)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  <cell r="AE1658">
            <v>0</v>
          </cell>
          <cell r="AF1658">
            <v>0</v>
          </cell>
          <cell r="AG1658">
            <v>0</v>
          </cell>
          <cell r="AH1658">
            <v>0</v>
          </cell>
          <cell r="AI1658">
            <v>0</v>
          </cell>
          <cell r="AJ1658">
            <v>0</v>
          </cell>
          <cell r="AK1658">
            <v>0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</row>
        <row r="1659">
          <cell r="A1659">
            <v>0</v>
          </cell>
          <cell r="B1659">
            <v>0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0</v>
          </cell>
          <cell r="AE1659">
            <v>0</v>
          </cell>
          <cell r="AF1659">
            <v>0</v>
          </cell>
          <cell r="AG1659">
            <v>0</v>
          </cell>
          <cell r="AH1659">
            <v>0</v>
          </cell>
          <cell r="AI1659">
            <v>0</v>
          </cell>
          <cell r="AJ1659">
            <v>0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0</v>
          </cell>
          <cell r="AV1659">
            <v>0</v>
          </cell>
          <cell r="AW1659">
            <v>0</v>
          </cell>
          <cell r="AX1659">
            <v>0</v>
          </cell>
        </row>
        <row r="1660">
          <cell r="A1660" t="str">
            <v>23-4410</v>
          </cell>
          <cell r="B1660" t="str">
            <v>BRAKE PAD FOR THE USE OF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 t="str">
            <v>SPO</v>
          </cell>
          <cell r="W1660" t="str">
            <v>SA</v>
          </cell>
          <cell r="X1660">
            <v>45202</v>
          </cell>
          <cell r="Y1660">
            <v>45205</v>
          </cell>
          <cell r="Z1660" t="str">
            <v>n/a</v>
          </cell>
          <cell r="AA1660" t="str">
            <v>n/a</v>
          </cell>
          <cell r="AB1660">
            <v>45216</v>
          </cell>
          <cell r="AC1660" t="str">
            <v>n/a</v>
          </cell>
          <cell r="AD1660" t="str">
            <v>n/a</v>
          </cell>
          <cell r="AE1660">
            <v>45216</v>
          </cell>
          <cell r="AF1660">
            <v>0</v>
          </cell>
          <cell r="AG1660">
            <v>0</v>
          </cell>
          <cell r="AH1660">
            <v>0</v>
          </cell>
          <cell r="AI1660">
            <v>0</v>
          </cell>
          <cell r="AJ1660">
            <v>0</v>
          </cell>
          <cell r="AK1660">
            <v>13750</v>
          </cell>
          <cell r="AL1660">
            <v>13750</v>
          </cell>
          <cell r="AM1660">
            <v>0</v>
          </cell>
          <cell r="AN1660">
            <v>13750</v>
          </cell>
          <cell r="AO1660">
            <v>13750</v>
          </cell>
          <cell r="AP1660">
            <v>0</v>
          </cell>
          <cell r="AQ1660">
            <v>0</v>
          </cell>
          <cell r="AR1660" t="str">
            <v>n/a</v>
          </cell>
          <cell r="AS1660" t="str">
            <v>n/a</v>
          </cell>
          <cell r="AT1660" t="str">
            <v>n/a</v>
          </cell>
          <cell r="AU1660" t="str">
            <v>n/a</v>
          </cell>
          <cell r="AV1660" t="str">
            <v>n/a</v>
          </cell>
          <cell r="AW1660">
            <v>0</v>
          </cell>
          <cell r="AX1660">
            <v>0</v>
          </cell>
        </row>
        <row r="1661">
          <cell r="A1661">
            <v>23101115</v>
          </cell>
          <cell r="B1661" t="str">
            <v>PLATE # 1101-361178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0</v>
          </cell>
          <cell r="AE1661">
            <v>0</v>
          </cell>
          <cell r="AF1661">
            <v>0</v>
          </cell>
          <cell r="AG1661">
            <v>0</v>
          </cell>
          <cell r="AH1661">
            <v>0</v>
          </cell>
          <cell r="AI1661">
            <v>0</v>
          </cell>
          <cell r="AJ1661">
            <v>0</v>
          </cell>
          <cell r="AK1661">
            <v>0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0</v>
          </cell>
          <cell r="AV1661">
            <v>0</v>
          </cell>
          <cell r="AW1661">
            <v>0</v>
          </cell>
          <cell r="AX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0</v>
          </cell>
          <cell r="AE1662">
            <v>0</v>
          </cell>
          <cell r="AF1662">
            <v>0</v>
          </cell>
          <cell r="AG1662">
            <v>0</v>
          </cell>
          <cell r="AH1662">
            <v>0</v>
          </cell>
          <cell r="AI1662">
            <v>0</v>
          </cell>
          <cell r="AJ1662">
            <v>0</v>
          </cell>
          <cell r="AK1662">
            <v>0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</row>
        <row r="1663">
          <cell r="A1663" t="str">
            <v>23-C0770</v>
          </cell>
          <cell r="B1663" t="str">
            <v>SPAREPARTS FOR THE USE OF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 t="str">
            <v>SPO</v>
          </cell>
          <cell r="W1663" t="str">
            <v>SA</v>
          </cell>
          <cell r="X1663">
            <v>45202</v>
          </cell>
          <cell r="Y1663">
            <v>45205</v>
          </cell>
          <cell r="Z1663" t="str">
            <v>n/a</v>
          </cell>
          <cell r="AA1663" t="str">
            <v>n/a</v>
          </cell>
          <cell r="AB1663">
            <v>45216</v>
          </cell>
          <cell r="AC1663" t="str">
            <v>n/a</v>
          </cell>
          <cell r="AD1663" t="str">
            <v>n/a</v>
          </cell>
          <cell r="AE1663">
            <v>45216</v>
          </cell>
          <cell r="AF1663">
            <v>0</v>
          </cell>
          <cell r="AG1663">
            <v>0</v>
          </cell>
          <cell r="AH1663">
            <v>0</v>
          </cell>
          <cell r="AI1663">
            <v>0</v>
          </cell>
          <cell r="AJ1663">
            <v>0</v>
          </cell>
          <cell r="AK1663">
            <v>4518</v>
          </cell>
          <cell r="AL1663">
            <v>4518</v>
          </cell>
          <cell r="AM1663">
            <v>0</v>
          </cell>
          <cell r="AN1663">
            <v>4518</v>
          </cell>
          <cell r="AO1663">
            <v>4518</v>
          </cell>
          <cell r="AP1663">
            <v>0</v>
          </cell>
          <cell r="AQ1663">
            <v>0</v>
          </cell>
          <cell r="AR1663" t="str">
            <v>n/a</v>
          </cell>
          <cell r="AS1663" t="str">
            <v>n/a</v>
          </cell>
          <cell r="AT1663" t="str">
            <v>n/a</v>
          </cell>
          <cell r="AU1663" t="str">
            <v>n/a</v>
          </cell>
          <cell r="AV1663" t="str">
            <v>n/a</v>
          </cell>
          <cell r="AW1663">
            <v>0</v>
          </cell>
          <cell r="AX1663">
            <v>0</v>
          </cell>
        </row>
        <row r="1664">
          <cell r="A1664">
            <v>23101116</v>
          </cell>
          <cell r="B1664" t="str">
            <v>PLATE # 1101-420951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0</v>
          </cell>
          <cell r="AE1664">
            <v>0</v>
          </cell>
          <cell r="AF1664">
            <v>0</v>
          </cell>
          <cell r="AG1664">
            <v>0</v>
          </cell>
          <cell r="AH1664">
            <v>0</v>
          </cell>
          <cell r="AI1664">
            <v>0</v>
          </cell>
          <cell r="AJ1664">
            <v>0</v>
          </cell>
          <cell r="AK1664">
            <v>0</v>
          </cell>
          <cell r="AL1664">
            <v>0</v>
          </cell>
          <cell r="AM1664">
            <v>0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</row>
        <row r="1665">
          <cell r="A1665">
            <v>0</v>
          </cell>
          <cell r="B1665">
            <v>0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  <cell r="AE1665">
            <v>0</v>
          </cell>
          <cell r="AF1665">
            <v>0</v>
          </cell>
          <cell r="AG1665">
            <v>0</v>
          </cell>
          <cell r="AH1665">
            <v>0</v>
          </cell>
          <cell r="AI1665">
            <v>0</v>
          </cell>
          <cell r="AJ1665">
            <v>0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</row>
        <row r="1666">
          <cell r="A1666" t="str">
            <v>23-4483</v>
          </cell>
          <cell r="B1666" t="str">
            <v>SPAREPARTS FOR THE USE OF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 t="str">
            <v>SPO</v>
          </cell>
          <cell r="W1666" t="str">
            <v>SA</v>
          </cell>
          <cell r="X1666">
            <v>45202</v>
          </cell>
          <cell r="Y1666">
            <v>45205</v>
          </cell>
          <cell r="Z1666" t="str">
            <v>n/a</v>
          </cell>
          <cell r="AA1666" t="str">
            <v>n/a</v>
          </cell>
          <cell r="AB1666">
            <v>45237</v>
          </cell>
          <cell r="AC1666" t="str">
            <v>n/a</v>
          </cell>
          <cell r="AD1666" t="str">
            <v>n/a</v>
          </cell>
          <cell r="AE1666">
            <v>45237</v>
          </cell>
          <cell r="AF1666">
            <v>0</v>
          </cell>
          <cell r="AG1666">
            <v>0</v>
          </cell>
          <cell r="AH1666">
            <v>0</v>
          </cell>
          <cell r="AI1666">
            <v>0</v>
          </cell>
          <cell r="AJ1666">
            <v>0</v>
          </cell>
          <cell r="AK1666">
            <v>18450</v>
          </cell>
          <cell r="AL1666">
            <v>18450</v>
          </cell>
          <cell r="AM1666">
            <v>0</v>
          </cell>
          <cell r="AN1666">
            <v>18450</v>
          </cell>
          <cell r="AO1666">
            <v>18450</v>
          </cell>
          <cell r="AP1666">
            <v>0</v>
          </cell>
          <cell r="AQ1666">
            <v>0</v>
          </cell>
          <cell r="AR1666" t="str">
            <v>n/a</v>
          </cell>
          <cell r="AS1666" t="str">
            <v>n/a</v>
          </cell>
          <cell r="AT1666" t="str">
            <v>n/a</v>
          </cell>
          <cell r="AU1666" t="str">
            <v>n/a</v>
          </cell>
          <cell r="AV1666" t="str">
            <v>n/a</v>
          </cell>
          <cell r="AW1666">
            <v>0</v>
          </cell>
          <cell r="AX1666">
            <v>0</v>
          </cell>
        </row>
        <row r="1667">
          <cell r="A1667">
            <v>0</v>
          </cell>
          <cell r="B1667" t="str">
            <v>PLATE # SHE 797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  <cell r="AE1667">
            <v>0</v>
          </cell>
          <cell r="AF1667">
            <v>0</v>
          </cell>
          <cell r="AG1667">
            <v>0</v>
          </cell>
          <cell r="AH1667">
            <v>0</v>
          </cell>
          <cell r="AI1667">
            <v>0</v>
          </cell>
          <cell r="AJ1667">
            <v>0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O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0</v>
          </cell>
          <cell r="AT1667">
            <v>0</v>
          </cell>
          <cell r="AU1667">
            <v>0</v>
          </cell>
          <cell r="AV1667">
            <v>0</v>
          </cell>
          <cell r="AW1667">
            <v>0</v>
          </cell>
          <cell r="AX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  <cell r="AF1668">
            <v>0</v>
          </cell>
          <cell r="AG1668">
            <v>0</v>
          </cell>
          <cell r="AH1668">
            <v>0</v>
          </cell>
          <cell r="AI1668">
            <v>0</v>
          </cell>
          <cell r="AJ1668">
            <v>0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</row>
        <row r="1669">
          <cell r="A1669" t="str">
            <v>23-C0678</v>
          </cell>
          <cell r="B1669" t="str">
            <v>CONSTRUCTION SUPPLIES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 t="str">
            <v>PDRRMO</v>
          </cell>
          <cell r="W1669" t="str">
            <v>SVP</v>
          </cell>
          <cell r="X1669">
            <v>45202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  <cell r="AF1669">
            <v>0</v>
          </cell>
          <cell r="AG1669">
            <v>0</v>
          </cell>
          <cell r="AH1669">
            <v>0</v>
          </cell>
          <cell r="AI1669">
            <v>0</v>
          </cell>
          <cell r="AJ1669">
            <v>0</v>
          </cell>
          <cell r="AK1669">
            <v>245957</v>
          </cell>
          <cell r="AL1669">
            <v>245957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</row>
        <row r="1670">
          <cell r="A1670">
            <v>0</v>
          </cell>
          <cell r="B1670">
            <v>0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0</v>
          </cell>
          <cell r="AF1670">
            <v>0</v>
          </cell>
          <cell r="AG1670">
            <v>0</v>
          </cell>
          <cell r="AH1670">
            <v>0</v>
          </cell>
          <cell r="AI1670">
            <v>0</v>
          </cell>
          <cell r="AJ1670">
            <v>0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</row>
        <row r="1671">
          <cell r="A1671">
            <v>0</v>
          </cell>
          <cell r="B1671">
            <v>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  <cell r="AE1671">
            <v>0</v>
          </cell>
          <cell r="AF1671">
            <v>0</v>
          </cell>
          <cell r="AG1671">
            <v>0</v>
          </cell>
          <cell r="AH1671">
            <v>0</v>
          </cell>
          <cell r="AI1671">
            <v>0</v>
          </cell>
          <cell r="AJ1671">
            <v>0</v>
          </cell>
          <cell r="AK1671">
            <v>0</v>
          </cell>
          <cell r="AL1671">
            <v>0</v>
          </cell>
          <cell r="AM1671">
            <v>0</v>
          </cell>
          <cell r="AN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</row>
        <row r="1672">
          <cell r="A1672" t="str">
            <v>23-C0755</v>
          </cell>
          <cell r="B1672" t="str">
            <v>SPAREPARTS FOR THE USE OF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 t="str">
            <v>PDRRMO</v>
          </cell>
          <cell r="W1672" t="str">
            <v>SA</v>
          </cell>
          <cell r="X1672">
            <v>45202</v>
          </cell>
          <cell r="Y1672">
            <v>45205</v>
          </cell>
          <cell r="Z1672" t="str">
            <v>n/a</v>
          </cell>
          <cell r="AA1672" t="str">
            <v>n/a</v>
          </cell>
          <cell r="AB1672">
            <v>45216</v>
          </cell>
          <cell r="AC1672" t="str">
            <v>n/a</v>
          </cell>
          <cell r="AD1672" t="str">
            <v>n/a</v>
          </cell>
          <cell r="AE1672">
            <v>45216</v>
          </cell>
          <cell r="AF1672">
            <v>0</v>
          </cell>
          <cell r="AG1672">
            <v>0</v>
          </cell>
          <cell r="AH1672">
            <v>0</v>
          </cell>
          <cell r="AI1672">
            <v>0</v>
          </cell>
          <cell r="AJ1672">
            <v>0</v>
          </cell>
          <cell r="AK1672">
            <v>17120</v>
          </cell>
          <cell r="AL1672">
            <v>17120</v>
          </cell>
          <cell r="AM1672">
            <v>0</v>
          </cell>
          <cell r="AN1672">
            <v>17120</v>
          </cell>
          <cell r="AO1672">
            <v>17120</v>
          </cell>
          <cell r="AP1672">
            <v>0</v>
          </cell>
          <cell r="AQ1672">
            <v>0</v>
          </cell>
          <cell r="AR1672" t="str">
            <v>n/a</v>
          </cell>
          <cell r="AS1672" t="str">
            <v>n/a</v>
          </cell>
          <cell r="AT1672" t="str">
            <v>n/a</v>
          </cell>
          <cell r="AU1672" t="str">
            <v>n/a</v>
          </cell>
          <cell r="AV1672" t="str">
            <v>n/a</v>
          </cell>
          <cell r="AW1672">
            <v>0</v>
          </cell>
          <cell r="AX1672">
            <v>0</v>
          </cell>
        </row>
        <row r="1673">
          <cell r="A1673">
            <v>23101117</v>
          </cell>
          <cell r="B1673" t="str">
            <v>PLATE # 1101-4660446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0</v>
          </cell>
          <cell r="AF1673">
            <v>0</v>
          </cell>
          <cell r="AG1673">
            <v>0</v>
          </cell>
          <cell r="AH1673">
            <v>0</v>
          </cell>
          <cell r="AI1673">
            <v>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</row>
        <row r="1674">
          <cell r="A1674">
            <v>0</v>
          </cell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0</v>
          </cell>
          <cell r="AE1674">
            <v>0</v>
          </cell>
          <cell r="AF1674">
            <v>0</v>
          </cell>
          <cell r="AG1674">
            <v>0</v>
          </cell>
          <cell r="AH1674">
            <v>0</v>
          </cell>
          <cell r="AI1674">
            <v>0</v>
          </cell>
          <cell r="AJ1674">
            <v>0</v>
          </cell>
          <cell r="AK1674">
            <v>0</v>
          </cell>
          <cell r="AL1674">
            <v>0</v>
          </cell>
          <cell r="AM1674">
            <v>0</v>
          </cell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</row>
        <row r="1675">
          <cell r="A1675" t="str">
            <v>23-C0769</v>
          </cell>
          <cell r="B1675" t="str">
            <v>SPAREPARTS FOR THE USE OF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 t="str">
            <v>PDRRMO</v>
          </cell>
          <cell r="W1675" t="str">
            <v>SVP</v>
          </cell>
          <cell r="X1675">
            <v>45202</v>
          </cell>
          <cell r="Y1675">
            <v>45205</v>
          </cell>
          <cell r="Z1675" t="str">
            <v>n/a</v>
          </cell>
          <cell r="AA1675" t="str">
            <v>n/a</v>
          </cell>
          <cell r="AB1675">
            <v>45216</v>
          </cell>
          <cell r="AC1675" t="str">
            <v>n/a</v>
          </cell>
          <cell r="AD1675" t="str">
            <v>n/a</v>
          </cell>
          <cell r="AE1675">
            <v>45216</v>
          </cell>
          <cell r="AF1675">
            <v>0</v>
          </cell>
          <cell r="AG1675">
            <v>0</v>
          </cell>
          <cell r="AH1675">
            <v>0</v>
          </cell>
          <cell r="AI1675">
            <v>0</v>
          </cell>
          <cell r="AJ1675">
            <v>0</v>
          </cell>
          <cell r="AK1675">
            <v>58353</v>
          </cell>
          <cell r="AL1675">
            <v>58353</v>
          </cell>
          <cell r="AM1675">
            <v>0</v>
          </cell>
          <cell r="AN1675">
            <v>58353</v>
          </cell>
          <cell r="AO1675">
            <v>58353</v>
          </cell>
          <cell r="AP1675">
            <v>0</v>
          </cell>
          <cell r="AQ1675">
            <v>0</v>
          </cell>
          <cell r="AR1675" t="str">
            <v>n/a</v>
          </cell>
          <cell r="AS1675" t="str">
            <v>n/a</v>
          </cell>
          <cell r="AT1675" t="str">
            <v>n/a</v>
          </cell>
          <cell r="AU1675" t="str">
            <v>n/a</v>
          </cell>
          <cell r="AV1675" t="str">
            <v>n/a</v>
          </cell>
          <cell r="AW1675">
            <v>0</v>
          </cell>
          <cell r="AX1675">
            <v>0</v>
          </cell>
        </row>
        <row r="1676">
          <cell r="A1676">
            <v>0</v>
          </cell>
          <cell r="B1676" t="str">
            <v>VARIOUS VEHICLE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>
            <v>0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</row>
        <row r="1678">
          <cell r="A1678" t="str">
            <v>23-4266</v>
          </cell>
          <cell r="B1678" t="str">
            <v>TARPAULIN-AS PER DESIGN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 t="str">
            <v>PEO</v>
          </cell>
          <cell r="W1678" t="str">
            <v>SVP</v>
          </cell>
          <cell r="X1678">
            <v>45202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>
            <v>0</v>
          </cell>
          <cell r="AH1678">
            <v>0</v>
          </cell>
          <cell r="AI1678">
            <v>0</v>
          </cell>
          <cell r="AJ1678">
            <v>0</v>
          </cell>
          <cell r="AK1678">
            <v>1792</v>
          </cell>
          <cell r="AL1678">
            <v>1792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</row>
        <row r="1681">
          <cell r="A1681" t="str">
            <v>23-C0739</v>
          </cell>
          <cell r="B1681" t="str">
            <v>CONSTRUCTION MATERIALS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 t="str">
            <v>PEO</v>
          </cell>
          <cell r="W1681" t="str">
            <v>SVP</v>
          </cell>
          <cell r="X1681">
            <v>45202</v>
          </cell>
          <cell r="Y1681">
            <v>45205</v>
          </cell>
          <cell r="Z1681" t="str">
            <v>n/a</v>
          </cell>
          <cell r="AA1681" t="str">
            <v>n/a</v>
          </cell>
          <cell r="AB1681">
            <v>45216</v>
          </cell>
          <cell r="AC1681" t="str">
            <v>n/a</v>
          </cell>
          <cell r="AD1681" t="str">
            <v>n/a</v>
          </cell>
          <cell r="AE1681">
            <v>45216</v>
          </cell>
          <cell r="AF1681">
            <v>0</v>
          </cell>
          <cell r="AG1681">
            <v>0</v>
          </cell>
          <cell r="AH1681">
            <v>0</v>
          </cell>
          <cell r="AI1681">
            <v>0</v>
          </cell>
          <cell r="AJ1681">
            <v>0</v>
          </cell>
          <cell r="AK1681">
            <v>17791</v>
          </cell>
          <cell r="AL1681">
            <v>17791</v>
          </cell>
          <cell r="AM1681">
            <v>0</v>
          </cell>
          <cell r="AN1681">
            <v>17650</v>
          </cell>
          <cell r="AO1681">
            <v>17650</v>
          </cell>
          <cell r="AP1681">
            <v>0</v>
          </cell>
          <cell r="AQ1681">
            <v>0</v>
          </cell>
          <cell r="AR1681" t="str">
            <v>n/a</v>
          </cell>
          <cell r="AS1681" t="str">
            <v>n/a</v>
          </cell>
          <cell r="AT1681" t="str">
            <v>n/a</v>
          </cell>
          <cell r="AU1681" t="str">
            <v>n/a</v>
          </cell>
          <cell r="AV1681" t="str">
            <v>n/a</v>
          </cell>
          <cell r="AW1681">
            <v>0</v>
          </cell>
          <cell r="AX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G1682">
            <v>0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</row>
        <row r="1684">
          <cell r="A1684" t="str">
            <v>23-4265</v>
          </cell>
          <cell r="B1684" t="str">
            <v>GEMELINA LUBER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 t="str">
            <v>PEO</v>
          </cell>
          <cell r="W1684" t="str">
            <v>SVP</v>
          </cell>
          <cell r="X1684">
            <v>45202</v>
          </cell>
          <cell r="Y1684">
            <v>0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  <cell r="AK1684">
            <v>2256</v>
          </cell>
          <cell r="AL1684">
            <v>2256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</row>
        <row r="1685">
          <cell r="A1685">
            <v>0</v>
          </cell>
          <cell r="B1685">
            <v>0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</row>
        <row r="1687">
          <cell r="A1687" t="str">
            <v>23-4422</v>
          </cell>
          <cell r="B1687" t="str">
            <v>WATER MOBILE PURIFICATION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 t="str">
            <v>PDRRMO</v>
          </cell>
          <cell r="W1687" t="str">
            <v>PB</v>
          </cell>
          <cell r="X1687">
            <v>45202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</row>
        <row r="1688">
          <cell r="A1688">
            <v>0</v>
          </cell>
          <cell r="B1688" t="str">
            <v>UNIT, LMS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  <cell r="AG1688">
            <v>0</v>
          </cell>
          <cell r="AH1688">
            <v>0</v>
          </cell>
          <cell r="AI1688">
            <v>0</v>
          </cell>
          <cell r="AJ1688">
            <v>0</v>
          </cell>
          <cell r="AK1688">
            <v>0</v>
          </cell>
          <cell r="AL1688">
            <v>0</v>
          </cell>
          <cell r="AM1688">
            <v>0</v>
          </cell>
          <cell r="AN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  <cell r="AG1689">
            <v>0</v>
          </cell>
          <cell r="AH1689">
            <v>0</v>
          </cell>
          <cell r="AI1689">
            <v>0</v>
          </cell>
          <cell r="AJ1689">
            <v>0</v>
          </cell>
          <cell r="AK1689">
            <v>0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0</v>
          </cell>
          <cell r="AV1689">
            <v>0</v>
          </cell>
          <cell r="AW1689">
            <v>0</v>
          </cell>
          <cell r="AX1689">
            <v>0</v>
          </cell>
        </row>
        <row r="1690">
          <cell r="A1690" t="str">
            <v>23-C0732</v>
          </cell>
          <cell r="B1690" t="str">
            <v>CORE i5 COMPUTER DESKTOP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 t="str">
            <v>PICTO</v>
          </cell>
          <cell r="W1690" t="str">
            <v>PB</v>
          </cell>
          <cell r="X1690" t="str">
            <v>n/a</v>
          </cell>
          <cell r="Y1690">
            <v>45173</v>
          </cell>
          <cell r="Z1690">
            <v>45188</v>
          </cell>
          <cell r="AA1690">
            <v>45202</v>
          </cell>
          <cell r="AB1690">
            <v>45202</v>
          </cell>
          <cell r="AC1690">
            <v>45202</v>
          </cell>
          <cell r="AD1690">
            <v>45205</v>
          </cell>
          <cell r="AE1690">
            <v>0</v>
          </cell>
          <cell r="AF1690">
            <v>0</v>
          </cell>
          <cell r="AG1690">
            <v>0</v>
          </cell>
          <cell r="AH1690">
            <v>0</v>
          </cell>
          <cell r="AI1690">
            <v>0</v>
          </cell>
          <cell r="AJ1690">
            <v>0</v>
          </cell>
          <cell r="AK1690">
            <v>1056400</v>
          </cell>
          <cell r="AL1690">
            <v>1056400</v>
          </cell>
          <cell r="AM1690">
            <v>0</v>
          </cell>
          <cell r="AN1690">
            <v>851300</v>
          </cell>
          <cell r="AO1690">
            <v>851300</v>
          </cell>
          <cell r="AP1690">
            <v>0</v>
          </cell>
          <cell r="AQ1690">
            <v>0</v>
          </cell>
          <cell r="AR1690" t="str">
            <v>09.14.2023</v>
          </cell>
          <cell r="AS1690" t="str">
            <v>09.29.2023</v>
          </cell>
          <cell r="AT1690" t="str">
            <v>09.29.2023</v>
          </cell>
          <cell r="AU1690" t="str">
            <v>09.29.2023</v>
          </cell>
          <cell r="AV1690" t="str">
            <v>10.04.2023</v>
          </cell>
          <cell r="AW1690">
            <v>0</v>
          </cell>
          <cell r="AX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0</v>
          </cell>
          <cell r="AW1691">
            <v>0</v>
          </cell>
          <cell r="AX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0</v>
          </cell>
          <cell r="AV1692">
            <v>0</v>
          </cell>
          <cell r="AW1692">
            <v>0</v>
          </cell>
          <cell r="AX1692">
            <v>0</v>
          </cell>
        </row>
        <row r="1693">
          <cell r="A1693" t="str">
            <v>23-4200</v>
          </cell>
          <cell r="B1693" t="str">
            <v>VETERINARY SUPPLIES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 t="str">
            <v>PVO</v>
          </cell>
          <cell r="W1693" t="str">
            <v>PB</v>
          </cell>
          <cell r="X1693" t="str">
            <v>n/a</v>
          </cell>
          <cell r="Y1693">
            <v>45187</v>
          </cell>
          <cell r="Z1693" t="str">
            <v>n/a</v>
          </cell>
          <cell r="AA1693">
            <v>45202</v>
          </cell>
          <cell r="AB1693">
            <v>45202</v>
          </cell>
          <cell r="AC1693">
            <v>45202</v>
          </cell>
          <cell r="AD1693">
            <v>45205</v>
          </cell>
          <cell r="AE1693">
            <v>0</v>
          </cell>
          <cell r="AF1693">
            <v>0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  <cell r="AK1693">
            <v>527029</v>
          </cell>
          <cell r="AL1693">
            <v>527029</v>
          </cell>
          <cell r="AM1693">
            <v>0</v>
          </cell>
          <cell r="AN1693">
            <v>476501</v>
          </cell>
          <cell r="AO1693">
            <v>476501</v>
          </cell>
          <cell r="AP1693">
            <v>0</v>
          </cell>
          <cell r="AQ1693">
            <v>0</v>
          </cell>
          <cell r="AR1693" t="str">
            <v>n/a</v>
          </cell>
          <cell r="AS1693" t="str">
            <v>09.29.2023</v>
          </cell>
          <cell r="AT1693" t="str">
            <v>09.29.2023</v>
          </cell>
          <cell r="AU1693" t="str">
            <v>09.29.2023</v>
          </cell>
          <cell r="AV1693" t="str">
            <v>10.04.2023</v>
          </cell>
          <cell r="AW1693">
            <v>0</v>
          </cell>
          <cell r="AX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0</v>
          </cell>
          <cell r="AE1694">
            <v>0</v>
          </cell>
          <cell r="AF1694">
            <v>0</v>
          </cell>
          <cell r="AG1694">
            <v>0</v>
          </cell>
          <cell r="AH1694">
            <v>0</v>
          </cell>
          <cell r="AI1694">
            <v>0</v>
          </cell>
          <cell r="AJ1694">
            <v>0</v>
          </cell>
          <cell r="AK1694">
            <v>0</v>
          </cell>
          <cell r="AL1694">
            <v>0</v>
          </cell>
          <cell r="AM1694">
            <v>0</v>
          </cell>
          <cell r="AN1694">
            <v>0</v>
          </cell>
          <cell r="AO1694">
            <v>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  <cell r="AE1695">
            <v>0</v>
          </cell>
          <cell r="AF1695">
            <v>0</v>
          </cell>
          <cell r="AG1695">
            <v>0</v>
          </cell>
          <cell r="AH1695">
            <v>0</v>
          </cell>
          <cell r="AI1695">
            <v>0</v>
          </cell>
          <cell r="AJ1695">
            <v>0</v>
          </cell>
          <cell r="AK1695">
            <v>0</v>
          </cell>
          <cell r="AL1695">
            <v>0</v>
          </cell>
          <cell r="AM1695">
            <v>0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</row>
        <row r="1696">
          <cell r="A1696" t="str">
            <v>23-4199</v>
          </cell>
          <cell r="B1696" t="str">
            <v>VETERINARY DRUGS AND BIOLOGICS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 t="str">
            <v>PVO</v>
          </cell>
          <cell r="W1696" t="str">
            <v>PB</v>
          </cell>
          <cell r="X1696" t="str">
            <v>n/a</v>
          </cell>
          <cell r="Y1696">
            <v>45187</v>
          </cell>
          <cell r="Z1696" t="str">
            <v>n/a</v>
          </cell>
          <cell r="AA1696">
            <v>45202</v>
          </cell>
          <cell r="AB1696">
            <v>45202</v>
          </cell>
          <cell r="AC1696">
            <v>45202</v>
          </cell>
          <cell r="AD1696">
            <v>45205</v>
          </cell>
          <cell r="AE1696">
            <v>0</v>
          </cell>
          <cell r="AF1696">
            <v>0</v>
          </cell>
          <cell r="AG1696">
            <v>0</v>
          </cell>
          <cell r="AH1696">
            <v>0</v>
          </cell>
          <cell r="AI1696">
            <v>0</v>
          </cell>
          <cell r="AJ1696">
            <v>0</v>
          </cell>
          <cell r="AK1696">
            <v>472956</v>
          </cell>
          <cell r="AL1696">
            <v>472956</v>
          </cell>
          <cell r="AM1696">
            <v>0</v>
          </cell>
          <cell r="AN1696">
            <v>441086</v>
          </cell>
          <cell r="AO1696">
            <v>441086</v>
          </cell>
          <cell r="AP1696">
            <v>0</v>
          </cell>
          <cell r="AQ1696">
            <v>0</v>
          </cell>
          <cell r="AR1696" t="str">
            <v>n/a</v>
          </cell>
          <cell r="AS1696" t="str">
            <v>09.29.2023</v>
          </cell>
          <cell r="AT1696" t="str">
            <v>09.29.2023</v>
          </cell>
          <cell r="AU1696" t="str">
            <v>09.29.2023</v>
          </cell>
          <cell r="AV1696" t="str">
            <v>10.04.2023</v>
          </cell>
          <cell r="AW1696">
            <v>0</v>
          </cell>
          <cell r="AX1696">
            <v>0</v>
          </cell>
        </row>
        <row r="1697">
          <cell r="A1697">
            <v>0</v>
          </cell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  <cell r="AG1697">
            <v>0</v>
          </cell>
          <cell r="AH1697">
            <v>0</v>
          </cell>
          <cell r="AI1697">
            <v>0</v>
          </cell>
          <cell r="AJ1697">
            <v>0</v>
          </cell>
          <cell r="AK1697">
            <v>0</v>
          </cell>
          <cell r="AL1697">
            <v>0</v>
          </cell>
          <cell r="AM1697">
            <v>0</v>
          </cell>
          <cell r="AN1697">
            <v>0</v>
          </cell>
          <cell r="AO1697">
            <v>0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  <cell r="AG1698">
            <v>0</v>
          </cell>
          <cell r="AH1698">
            <v>0</v>
          </cell>
          <cell r="AI1698">
            <v>0</v>
          </cell>
          <cell r="AJ1698">
            <v>0</v>
          </cell>
          <cell r="AK1698">
            <v>0</v>
          </cell>
          <cell r="AL1698">
            <v>0</v>
          </cell>
          <cell r="AM1698">
            <v>0</v>
          </cell>
          <cell r="AN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>
            <v>0</v>
          </cell>
          <cell r="AW1698">
            <v>0</v>
          </cell>
          <cell r="AX1698">
            <v>0</v>
          </cell>
        </row>
        <row r="1699">
          <cell r="A1699" t="str">
            <v>23-4300</v>
          </cell>
          <cell r="B1699" t="str">
            <v>SPAREPARTS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 t="str">
            <v>PGO</v>
          </cell>
          <cell r="W1699" t="str">
            <v>DC</v>
          </cell>
          <cell r="X1699" t="str">
            <v>n/a</v>
          </cell>
          <cell r="Y1699">
            <v>45176</v>
          </cell>
          <cell r="Z1699" t="str">
            <v>n/a</v>
          </cell>
          <cell r="AA1699" t="str">
            <v>n/a</v>
          </cell>
          <cell r="AB1699">
            <v>45208</v>
          </cell>
          <cell r="AC1699" t="str">
            <v>n/a</v>
          </cell>
          <cell r="AD1699" t="str">
            <v>n/a</v>
          </cell>
          <cell r="AE1699">
            <v>45208</v>
          </cell>
          <cell r="AF1699">
            <v>0</v>
          </cell>
          <cell r="AG1699">
            <v>0</v>
          </cell>
          <cell r="AH1699">
            <v>0</v>
          </cell>
          <cell r="AI1699">
            <v>0</v>
          </cell>
          <cell r="AJ1699">
            <v>0</v>
          </cell>
          <cell r="AK1699">
            <v>12046</v>
          </cell>
          <cell r="AL1699">
            <v>12046</v>
          </cell>
          <cell r="AM1699">
            <v>0</v>
          </cell>
          <cell r="AN1699">
            <v>10950</v>
          </cell>
          <cell r="AO1699">
            <v>10950</v>
          </cell>
          <cell r="AP1699">
            <v>0</v>
          </cell>
          <cell r="AQ1699">
            <v>0</v>
          </cell>
          <cell r="AR1699" t="str">
            <v>n/a</v>
          </cell>
          <cell r="AS1699" t="str">
            <v>n/a</v>
          </cell>
          <cell r="AT1699" t="str">
            <v>n/a</v>
          </cell>
          <cell r="AU1699" t="str">
            <v>n/a</v>
          </cell>
          <cell r="AV1699" t="str">
            <v>n/a</v>
          </cell>
          <cell r="AW1699">
            <v>0</v>
          </cell>
          <cell r="AX1699">
            <v>0</v>
          </cell>
        </row>
        <row r="1700">
          <cell r="A1700">
            <v>23101082</v>
          </cell>
          <cell r="B1700">
            <v>0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  <cell r="AG1700">
            <v>0</v>
          </cell>
          <cell r="AH1700">
            <v>0</v>
          </cell>
          <cell r="AI1700">
            <v>0</v>
          </cell>
          <cell r="AJ1700">
            <v>0</v>
          </cell>
          <cell r="AK1700">
            <v>0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 t="str">
            <v xml:space="preserve"> </v>
          </cell>
          <cell r="AR1700">
            <v>0</v>
          </cell>
          <cell r="AS1700">
            <v>0</v>
          </cell>
          <cell r="AT1700">
            <v>0</v>
          </cell>
          <cell r="AU1700">
            <v>0</v>
          </cell>
          <cell r="AV1700">
            <v>0</v>
          </cell>
          <cell r="AW1700">
            <v>0</v>
          </cell>
          <cell r="AX1700">
            <v>0</v>
          </cell>
        </row>
        <row r="1701">
          <cell r="A1701">
            <v>0</v>
          </cell>
          <cell r="B1701">
            <v>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  <cell r="AE1701">
            <v>0</v>
          </cell>
          <cell r="AF1701">
            <v>0</v>
          </cell>
          <cell r="AG1701">
            <v>0</v>
          </cell>
          <cell r="AH1701">
            <v>0</v>
          </cell>
          <cell r="AI1701">
            <v>0</v>
          </cell>
          <cell r="AJ1701">
            <v>0</v>
          </cell>
          <cell r="AK1701">
            <v>0</v>
          </cell>
          <cell r="AL1701">
            <v>0</v>
          </cell>
          <cell r="AM1701">
            <v>0</v>
          </cell>
          <cell r="AN1701">
            <v>0</v>
          </cell>
          <cell r="AO1701">
            <v>0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</row>
        <row r="1702">
          <cell r="A1702" t="str">
            <v>23-C0576</v>
          </cell>
          <cell r="B1702" t="str">
            <v>OFFICE SUPPLIES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 t="str">
            <v>PDRRMO</v>
          </cell>
          <cell r="W1702" t="str">
            <v>SB</v>
          </cell>
          <cell r="X1702">
            <v>45118</v>
          </cell>
          <cell r="Y1702">
            <v>45124</v>
          </cell>
          <cell r="Z1702" t="str">
            <v>n/a</v>
          </cell>
          <cell r="AA1702" t="str">
            <v>n/a</v>
          </cell>
          <cell r="AB1702">
            <v>45208</v>
          </cell>
          <cell r="AC1702" t="str">
            <v>n/a</v>
          </cell>
          <cell r="AD1702" t="str">
            <v>n/a</v>
          </cell>
          <cell r="AE1702">
            <v>0</v>
          </cell>
          <cell r="AF1702">
            <v>0</v>
          </cell>
          <cell r="AG1702">
            <v>0</v>
          </cell>
          <cell r="AH1702">
            <v>0</v>
          </cell>
          <cell r="AI1702">
            <v>0</v>
          </cell>
          <cell r="AJ1702">
            <v>0</v>
          </cell>
          <cell r="AK1702">
            <v>79876</v>
          </cell>
          <cell r="AL1702">
            <v>79876</v>
          </cell>
          <cell r="AM1702">
            <v>0</v>
          </cell>
          <cell r="AN1702">
            <v>78357.5</v>
          </cell>
          <cell r="AO1702">
            <v>78357.5</v>
          </cell>
          <cell r="AP1702">
            <v>0</v>
          </cell>
          <cell r="AQ1702">
            <v>0</v>
          </cell>
          <cell r="AR1702" t="str">
            <v>n/a</v>
          </cell>
          <cell r="AS1702" t="str">
            <v>n/a</v>
          </cell>
          <cell r="AT1702" t="str">
            <v>n/a</v>
          </cell>
          <cell r="AU1702" t="str">
            <v>n/a</v>
          </cell>
          <cell r="AV1702" t="str">
            <v>n/a</v>
          </cell>
          <cell r="AW1702">
            <v>0</v>
          </cell>
          <cell r="AX1702">
            <v>0</v>
          </cell>
        </row>
        <row r="1703">
          <cell r="A1703">
            <v>0</v>
          </cell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0</v>
          </cell>
          <cell r="AE1703">
            <v>0</v>
          </cell>
          <cell r="AF1703">
            <v>0</v>
          </cell>
          <cell r="AG1703">
            <v>0</v>
          </cell>
          <cell r="AH1703">
            <v>0</v>
          </cell>
          <cell r="AI1703">
            <v>0</v>
          </cell>
          <cell r="AJ1703">
            <v>0</v>
          </cell>
          <cell r="AK1703">
            <v>0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</row>
        <row r="1704">
          <cell r="A1704">
            <v>0</v>
          </cell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  <cell r="AG1704">
            <v>0</v>
          </cell>
          <cell r="AH1704">
            <v>0</v>
          </cell>
          <cell r="AI1704">
            <v>0</v>
          </cell>
          <cell r="AJ1704">
            <v>0</v>
          </cell>
          <cell r="AK1704">
            <v>0</v>
          </cell>
          <cell r="AL1704">
            <v>0</v>
          </cell>
          <cell r="AM1704">
            <v>0</v>
          </cell>
          <cell r="AN1704">
            <v>0</v>
          </cell>
          <cell r="AO1704">
            <v>0</v>
          </cell>
          <cell r="AP1704">
            <v>0</v>
          </cell>
          <cell r="AQ1704">
            <v>0</v>
          </cell>
          <cell r="AR1704">
            <v>0</v>
          </cell>
          <cell r="AS1704">
            <v>0</v>
          </cell>
          <cell r="AT1704">
            <v>0</v>
          </cell>
          <cell r="AU1704">
            <v>0</v>
          </cell>
          <cell r="AV1704">
            <v>0</v>
          </cell>
          <cell r="AW1704">
            <v>0</v>
          </cell>
          <cell r="AX1704">
            <v>0</v>
          </cell>
        </row>
        <row r="1705">
          <cell r="A1705" t="str">
            <v>23-C0655</v>
          </cell>
          <cell r="B1705" t="str">
            <v>OFFICE SUPPLIES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 t="str">
            <v>PDRRMO</v>
          </cell>
          <cell r="W1705" t="str">
            <v>SB</v>
          </cell>
          <cell r="X1705" t="str">
            <v>n/a</v>
          </cell>
          <cell r="Y1705">
            <v>45197</v>
          </cell>
          <cell r="Z1705" t="str">
            <v>n/a</v>
          </cell>
          <cell r="AA1705" t="str">
            <v>n/a</v>
          </cell>
          <cell r="AB1705">
            <v>45208</v>
          </cell>
          <cell r="AC1705" t="str">
            <v>n/a</v>
          </cell>
          <cell r="AD1705" t="str">
            <v>n/a</v>
          </cell>
          <cell r="AE1705">
            <v>45208</v>
          </cell>
          <cell r="AF1705">
            <v>0</v>
          </cell>
          <cell r="AG1705">
            <v>0</v>
          </cell>
          <cell r="AH1705">
            <v>0</v>
          </cell>
          <cell r="AI1705">
            <v>0</v>
          </cell>
          <cell r="AJ1705">
            <v>0</v>
          </cell>
          <cell r="AK1705">
            <v>21614</v>
          </cell>
          <cell r="AL1705">
            <v>21614</v>
          </cell>
          <cell r="AM1705">
            <v>0</v>
          </cell>
          <cell r="AN1705">
            <v>20918</v>
          </cell>
          <cell r="AO1705">
            <v>20918</v>
          </cell>
          <cell r="AP1705">
            <v>0</v>
          </cell>
          <cell r="AQ1705">
            <v>0</v>
          </cell>
          <cell r="AR1705" t="str">
            <v>n/a</v>
          </cell>
          <cell r="AS1705" t="str">
            <v>n/a</v>
          </cell>
          <cell r="AT1705" t="str">
            <v>n/a</v>
          </cell>
          <cell r="AU1705" t="str">
            <v>n/a</v>
          </cell>
          <cell r="AV1705" t="str">
            <v>n/a</v>
          </cell>
          <cell r="AW1705">
            <v>0</v>
          </cell>
          <cell r="AX1705">
            <v>0</v>
          </cell>
        </row>
        <row r="1706">
          <cell r="A1706">
            <v>23101083</v>
          </cell>
          <cell r="B1706">
            <v>0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0</v>
          </cell>
          <cell r="AE1706">
            <v>0</v>
          </cell>
          <cell r="AF1706">
            <v>0</v>
          </cell>
          <cell r="AG1706">
            <v>0</v>
          </cell>
          <cell r="AH1706">
            <v>0</v>
          </cell>
          <cell r="AI1706">
            <v>0</v>
          </cell>
          <cell r="AJ1706">
            <v>0</v>
          </cell>
          <cell r="AK1706">
            <v>0</v>
          </cell>
          <cell r="AL1706">
            <v>0</v>
          </cell>
          <cell r="AM1706">
            <v>0</v>
          </cell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</row>
        <row r="1707">
          <cell r="A1707">
            <v>0</v>
          </cell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0</v>
          </cell>
          <cell r="AE1707">
            <v>0</v>
          </cell>
          <cell r="AF1707">
            <v>0</v>
          </cell>
          <cell r="AG1707">
            <v>0</v>
          </cell>
          <cell r="AH1707">
            <v>0</v>
          </cell>
          <cell r="AI1707">
            <v>0</v>
          </cell>
          <cell r="AJ1707">
            <v>0</v>
          </cell>
          <cell r="AK1707">
            <v>0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</row>
        <row r="1708">
          <cell r="A1708" t="str">
            <v>23-C0552</v>
          </cell>
          <cell r="B1708" t="str">
            <v>FOOD/CATERING SERVICES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 t="str">
            <v>PGO</v>
          </cell>
          <cell r="W1708" t="str">
            <v>SVP</v>
          </cell>
          <cell r="X1708">
            <v>45132</v>
          </cell>
          <cell r="Y1708">
            <v>45141</v>
          </cell>
          <cell r="Z1708" t="str">
            <v>n/a</v>
          </cell>
          <cell r="AA1708" t="str">
            <v>n/a</v>
          </cell>
          <cell r="AB1708">
            <v>45208</v>
          </cell>
          <cell r="AC1708" t="str">
            <v>n/a</v>
          </cell>
          <cell r="AD1708" t="str">
            <v>n/a</v>
          </cell>
          <cell r="AE1708">
            <v>0</v>
          </cell>
          <cell r="AF1708">
            <v>0</v>
          </cell>
          <cell r="AG1708">
            <v>0</v>
          </cell>
          <cell r="AH1708">
            <v>0</v>
          </cell>
          <cell r="AI1708">
            <v>0</v>
          </cell>
          <cell r="AJ1708">
            <v>0</v>
          </cell>
          <cell r="AK1708">
            <v>70000</v>
          </cell>
          <cell r="AL1708">
            <v>70000</v>
          </cell>
          <cell r="AM1708">
            <v>0</v>
          </cell>
          <cell r="AN1708">
            <v>69080</v>
          </cell>
          <cell r="AO1708">
            <v>69080</v>
          </cell>
          <cell r="AP1708">
            <v>0</v>
          </cell>
          <cell r="AQ1708">
            <v>0</v>
          </cell>
          <cell r="AR1708" t="str">
            <v>n/a</v>
          </cell>
          <cell r="AS1708" t="str">
            <v>n/a</v>
          </cell>
          <cell r="AT1708" t="str">
            <v>n/a</v>
          </cell>
          <cell r="AU1708" t="str">
            <v>n/a</v>
          </cell>
          <cell r="AV1708" t="str">
            <v>n/a</v>
          </cell>
          <cell r="AW1708">
            <v>0</v>
          </cell>
          <cell r="AX1708">
            <v>0</v>
          </cell>
        </row>
        <row r="1709">
          <cell r="A1709">
            <v>23101084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0</v>
          </cell>
          <cell r="AE1709">
            <v>0</v>
          </cell>
          <cell r="AF1709">
            <v>0</v>
          </cell>
          <cell r="AG1709">
            <v>0</v>
          </cell>
          <cell r="AH1709">
            <v>0</v>
          </cell>
          <cell r="AI1709">
            <v>0</v>
          </cell>
          <cell r="AJ1709">
            <v>0</v>
          </cell>
          <cell r="AK1709">
            <v>0</v>
          </cell>
          <cell r="AL1709">
            <v>0</v>
          </cell>
          <cell r="AM1709">
            <v>0</v>
          </cell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</row>
        <row r="1710">
          <cell r="A1710">
            <v>0</v>
          </cell>
          <cell r="B1710">
            <v>0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0</v>
          </cell>
          <cell r="AE1710">
            <v>0</v>
          </cell>
          <cell r="AF1710">
            <v>0</v>
          </cell>
          <cell r="AG1710">
            <v>0</v>
          </cell>
          <cell r="AH1710">
            <v>0</v>
          </cell>
          <cell r="AI1710">
            <v>0</v>
          </cell>
          <cell r="AJ1710">
            <v>0</v>
          </cell>
          <cell r="AK1710">
            <v>0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>
            <v>0</v>
          </cell>
          <cell r="AW1710">
            <v>0</v>
          </cell>
          <cell r="AX1710">
            <v>0</v>
          </cell>
        </row>
        <row r="1711">
          <cell r="A1711" t="str">
            <v>23-3953</v>
          </cell>
          <cell r="B1711" t="str">
            <v>KEYBOARD ORGAN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 t="str">
            <v>PGO</v>
          </cell>
          <cell r="W1711" t="str">
            <v>SVP</v>
          </cell>
          <cell r="X1711" t="str">
            <v>n/a</v>
          </cell>
          <cell r="Y1711">
            <v>45178</v>
          </cell>
          <cell r="Z1711" t="str">
            <v>n/a</v>
          </cell>
          <cell r="AA1711" t="str">
            <v>n/a</v>
          </cell>
          <cell r="AB1711">
            <v>45208</v>
          </cell>
          <cell r="AC1711" t="str">
            <v>n/a</v>
          </cell>
          <cell r="AD1711" t="str">
            <v>n/a</v>
          </cell>
          <cell r="AE1711">
            <v>0</v>
          </cell>
          <cell r="AF1711">
            <v>0</v>
          </cell>
          <cell r="AG1711">
            <v>0</v>
          </cell>
          <cell r="AH1711">
            <v>0</v>
          </cell>
          <cell r="AI1711">
            <v>0</v>
          </cell>
          <cell r="AJ1711">
            <v>0</v>
          </cell>
          <cell r="AK1711">
            <v>95000</v>
          </cell>
          <cell r="AL1711">
            <v>95000</v>
          </cell>
          <cell r="AM1711">
            <v>0</v>
          </cell>
          <cell r="AN1711">
            <v>94999.5</v>
          </cell>
          <cell r="AO1711">
            <v>94999.5</v>
          </cell>
          <cell r="AP1711">
            <v>0</v>
          </cell>
          <cell r="AQ1711">
            <v>0</v>
          </cell>
          <cell r="AR1711" t="str">
            <v>n/a</v>
          </cell>
          <cell r="AS1711" t="str">
            <v>n/a</v>
          </cell>
          <cell r="AT1711" t="str">
            <v>n/a</v>
          </cell>
          <cell r="AU1711" t="str">
            <v>n/a</v>
          </cell>
          <cell r="AV1711" t="str">
            <v>n/a</v>
          </cell>
          <cell r="AW1711">
            <v>0</v>
          </cell>
          <cell r="AX1711">
            <v>0</v>
          </cell>
        </row>
        <row r="1712">
          <cell r="A1712">
            <v>23101087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0</v>
          </cell>
          <cell r="AE1712">
            <v>0</v>
          </cell>
          <cell r="AF1712">
            <v>0</v>
          </cell>
          <cell r="AG1712">
            <v>0</v>
          </cell>
          <cell r="AH1712">
            <v>0</v>
          </cell>
          <cell r="AI1712">
            <v>0</v>
          </cell>
          <cell r="AJ1712">
            <v>0</v>
          </cell>
          <cell r="AK1712">
            <v>0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0</v>
          </cell>
          <cell r="AU1712">
            <v>0</v>
          </cell>
          <cell r="AV1712">
            <v>0</v>
          </cell>
          <cell r="AW1712">
            <v>0</v>
          </cell>
          <cell r="AX1712">
            <v>0</v>
          </cell>
        </row>
        <row r="1713">
          <cell r="A1713">
            <v>0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</row>
        <row r="1714">
          <cell r="A1714" t="str">
            <v>23-3807</v>
          </cell>
          <cell r="B1714" t="str">
            <v>FOOD/CATERING SERVICES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 t="str">
            <v>PGO-SEF</v>
          </cell>
          <cell r="W1714" t="str">
            <v>SVP</v>
          </cell>
          <cell r="X1714" t="str">
            <v>n/a</v>
          </cell>
          <cell r="Y1714">
            <v>45197</v>
          </cell>
          <cell r="Z1714" t="str">
            <v>n/a</v>
          </cell>
          <cell r="AA1714" t="str">
            <v>n/a</v>
          </cell>
          <cell r="AB1714">
            <v>45208</v>
          </cell>
          <cell r="AC1714" t="str">
            <v>n/a</v>
          </cell>
          <cell r="AD1714" t="str">
            <v>n/a</v>
          </cell>
          <cell r="AE1714">
            <v>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>
            <v>0</v>
          </cell>
          <cell r="AK1714">
            <v>598650</v>
          </cell>
          <cell r="AL1714">
            <v>598650</v>
          </cell>
          <cell r="AM1714">
            <v>0</v>
          </cell>
          <cell r="AN1714">
            <v>597115</v>
          </cell>
          <cell r="AO1714">
            <v>597115</v>
          </cell>
          <cell r="AP1714">
            <v>0</v>
          </cell>
          <cell r="AQ1714">
            <v>0</v>
          </cell>
          <cell r="AR1714" t="str">
            <v>n/a</v>
          </cell>
          <cell r="AS1714" t="str">
            <v>n/a</v>
          </cell>
          <cell r="AT1714" t="str">
            <v>n/a</v>
          </cell>
          <cell r="AU1714" t="str">
            <v>n/a</v>
          </cell>
          <cell r="AV1714" t="str">
            <v>n/a</v>
          </cell>
          <cell r="AW1714">
            <v>0</v>
          </cell>
          <cell r="AX1714">
            <v>0</v>
          </cell>
        </row>
        <row r="1715">
          <cell r="A1715">
            <v>0</v>
          </cell>
          <cell r="B1715">
            <v>0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  <cell r="AG1715">
            <v>0</v>
          </cell>
          <cell r="AH1715">
            <v>0</v>
          </cell>
          <cell r="AI1715">
            <v>0</v>
          </cell>
          <cell r="AJ1715">
            <v>0</v>
          </cell>
          <cell r="AK1715">
            <v>0</v>
          </cell>
          <cell r="AL1715">
            <v>0</v>
          </cell>
          <cell r="AM1715">
            <v>0</v>
          </cell>
          <cell r="AN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</row>
        <row r="1716">
          <cell r="A1716">
            <v>0</v>
          </cell>
          <cell r="B1716">
            <v>0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0</v>
          </cell>
          <cell r="AE1716">
            <v>0</v>
          </cell>
          <cell r="AF1716">
            <v>0</v>
          </cell>
          <cell r="AG1716">
            <v>0</v>
          </cell>
          <cell r="AH1716">
            <v>0</v>
          </cell>
          <cell r="AI1716">
            <v>0</v>
          </cell>
          <cell r="AJ1716">
            <v>0</v>
          </cell>
          <cell r="AK1716">
            <v>0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T1716">
            <v>0</v>
          </cell>
          <cell r="AU1716">
            <v>0</v>
          </cell>
          <cell r="AV1716">
            <v>0</v>
          </cell>
          <cell r="AW1716">
            <v>0</v>
          </cell>
          <cell r="AX1716">
            <v>0</v>
          </cell>
        </row>
        <row r="1717">
          <cell r="A1717" t="str">
            <v>23-C0747</v>
          </cell>
          <cell r="B1717" t="str">
            <v>PAINTING MATERIALS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 t="str">
            <v>PDRRMO</v>
          </cell>
          <cell r="W1717" t="str">
            <v>SVP</v>
          </cell>
          <cell r="X1717" t="str">
            <v>n/a</v>
          </cell>
          <cell r="Y1717">
            <v>45197</v>
          </cell>
          <cell r="Z1717" t="str">
            <v>n/a</v>
          </cell>
          <cell r="AA1717" t="str">
            <v>n/a</v>
          </cell>
          <cell r="AB1717">
            <v>45208</v>
          </cell>
          <cell r="AC1717" t="str">
            <v>n/a</v>
          </cell>
          <cell r="AD1717" t="str">
            <v>n/a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  <cell r="AK1717">
            <v>64790</v>
          </cell>
          <cell r="AL1717">
            <v>64790</v>
          </cell>
          <cell r="AM1717">
            <v>0</v>
          </cell>
          <cell r="AN1717">
            <v>64550</v>
          </cell>
          <cell r="AO1717">
            <v>64550</v>
          </cell>
          <cell r="AP1717">
            <v>0</v>
          </cell>
          <cell r="AQ1717">
            <v>0</v>
          </cell>
          <cell r="AR1717" t="str">
            <v>n/a</v>
          </cell>
          <cell r="AS1717" t="str">
            <v>n/a</v>
          </cell>
          <cell r="AT1717" t="str">
            <v>n/a</v>
          </cell>
          <cell r="AU1717" t="str">
            <v>n/a</v>
          </cell>
          <cell r="AV1717" t="str">
            <v>n/a</v>
          </cell>
          <cell r="AW1717">
            <v>0</v>
          </cell>
          <cell r="AX1717">
            <v>0</v>
          </cell>
        </row>
        <row r="1718">
          <cell r="A1718">
            <v>23101090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  <cell r="AG1718">
            <v>0</v>
          </cell>
          <cell r="AH1718">
            <v>0</v>
          </cell>
          <cell r="AI1718">
            <v>0</v>
          </cell>
          <cell r="AJ1718">
            <v>0</v>
          </cell>
          <cell r="AK1718">
            <v>0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  <cell r="AK1719">
            <v>0</v>
          </cell>
          <cell r="AL1719">
            <v>0</v>
          </cell>
          <cell r="AM1719">
            <v>0</v>
          </cell>
          <cell r="AN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</row>
        <row r="1720">
          <cell r="A1720" t="str">
            <v>23-C0659</v>
          </cell>
          <cell r="B1720" t="str">
            <v>CONSTRUCTION SUPPLIES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 t="str">
            <v>PDRRMO</v>
          </cell>
          <cell r="W1720" t="str">
            <v>SVP</v>
          </cell>
          <cell r="X1720" t="str">
            <v>n/a</v>
          </cell>
          <cell r="Y1720">
            <v>45138</v>
          </cell>
          <cell r="Z1720" t="str">
            <v>n/a</v>
          </cell>
          <cell r="AA1720" t="str">
            <v>n/a</v>
          </cell>
          <cell r="AB1720">
            <v>45208</v>
          </cell>
          <cell r="AC1720" t="str">
            <v>n/a</v>
          </cell>
          <cell r="AD1720" t="str">
            <v>n/a</v>
          </cell>
          <cell r="AE1720">
            <v>0</v>
          </cell>
          <cell r="AF1720">
            <v>0</v>
          </cell>
          <cell r="AG1720">
            <v>0</v>
          </cell>
          <cell r="AH1720">
            <v>0</v>
          </cell>
          <cell r="AI1720">
            <v>0</v>
          </cell>
          <cell r="AJ1720">
            <v>0</v>
          </cell>
          <cell r="AK1720">
            <v>190988.7</v>
          </cell>
          <cell r="AL1720">
            <v>190988.7</v>
          </cell>
          <cell r="AM1720">
            <v>0</v>
          </cell>
          <cell r="AN1720">
            <v>190810</v>
          </cell>
          <cell r="AO1720">
            <v>190810</v>
          </cell>
          <cell r="AP1720">
            <v>0</v>
          </cell>
          <cell r="AQ1720">
            <v>0</v>
          </cell>
          <cell r="AR1720" t="str">
            <v>n/a</v>
          </cell>
          <cell r="AS1720" t="str">
            <v>n/a</v>
          </cell>
          <cell r="AT1720" t="str">
            <v>n/a</v>
          </cell>
          <cell r="AU1720" t="str">
            <v>n/a</v>
          </cell>
          <cell r="AV1720" t="str">
            <v>n/a</v>
          </cell>
          <cell r="AW1720">
            <v>0</v>
          </cell>
          <cell r="AX1720">
            <v>0</v>
          </cell>
        </row>
        <row r="1721">
          <cell r="A1721">
            <v>23101091</v>
          </cell>
          <cell r="B1721">
            <v>0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0</v>
          </cell>
          <cell r="AE1721">
            <v>0</v>
          </cell>
          <cell r="AF1721">
            <v>0</v>
          </cell>
          <cell r="AG1721">
            <v>0</v>
          </cell>
          <cell r="AH1721">
            <v>0</v>
          </cell>
          <cell r="AI1721">
            <v>0</v>
          </cell>
          <cell r="AJ1721">
            <v>0</v>
          </cell>
          <cell r="AK1721">
            <v>0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0</v>
          </cell>
          <cell r="AV1721">
            <v>0</v>
          </cell>
          <cell r="AW1721">
            <v>0</v>
          </cell>
          <cell r="AX1721">
            <v>0</v>
          </cell>
        </row>
        <row r="1722">
          <cell r="A1722">
            <v>0</v>
          </cell>
          <cell r="B1722">
            <v>0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0</v>
          </cell>
          <cell r="AE1722">
            <v>0</v>
          </cell>
          <cell r="AF1722">
            <v>0</v>
          </cell>
          <cell r="AG1722">
            <v>0</v>
          </cell>
          <cell r="AH1722">
            <v>0</v>
          </cell>
          <cell r="AI1722">
            <v>0</v>
          </cell>
          <cell r="AJ1722">
            <v>0</v>
          </cell>
          <cell r="AK1722">
            <v>0</v>
          </cell>
          <cell r="AL1722">
            <v>0</v>
          </cell>
          <cell r="AM1722">
            <v>0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T1722">
            <v>0</v>
          </cell>
          <cell r="AU1722">
            <v>0</v>
          </cell>
          <cell r="AV1722">
            <v>0</v>
          </cell>
          <cell r="AW1722">
            <v>0</v>
          </cell>
          <cell r="AX1722">
            <v>0</v>
          </cell>
        </row>
        <row r="1723">
          <cell r="A1723" t="str">
            <v>23-4319</v>
          </cell>
          <cell r="B1723" t="str">
            <v>SUPPLY AND INSTALLATION OF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 t="str">
            <v>PEO</v>
          </cell>
          <cell r="W1723" t="str">
            <v>SVP</v>
          </cell>
          <cell r="X1723" t="str">
            <v>n/a</v>
          </cell>
          <cell r="Y1723">
            <v>45182</v>
          </cell>
          <cell r="Z1723" t="str">
            <v>n/a</v>
          </cell>
          <cell r="AA1723" t="str">
            <v>n/a</v>
          </cell>
          <cell r="AB1723">
            <v>45208</v>
          </cell>
          <cell r="AC1723" t="str">
            <v>n/a</v>
          </cell>
          <cell r="AD1723" t="str">
            <v>n/a</v>
          </cell>
          <cell r="AE1723">
            <v>0</v>
          </cell>
          <cell r="AF1723">
            <v>0</v>
          </cell>
          <cell r="AG1723">
            <v>0</v>
          </cell>
          <cell r="AH1723">
            <v>0</v>
          </cell>
          <cell r="AI1723">
            <v>0</v>
          </cell>
          <cell r="AJ1723">
            <v>0</v>
          </cell>
          <cell r="AK1723">
            <v>12740</v>
          </cell>
          <cell r="AL1723">
            <v>12740</v>
          </cell>
          <cell r="AM1723">
            <v>0</v>
          </cell>
          <cell r="AN1723">
            <v>9555</v>
          </cell>
          <cell r="AO1723">
            <v>9555</v>
          </cell>
          <cell r="AP1723">
            <v>0</v>
          </cell>
          <cell r="AQ1723">
            <v>0</v>
          </cell>
          <cell r="AR1723" t="str">
            <v>n/a</v>
          </cell>
          <cell r="AS1723" t="str">
            <v>n/a</v>
          </cell>
          <cell r="AT1723" t="str">
            <v>n/a</v>
          </cell>
          <cell r="AU1723" t="str">
            <v>n/a</v>
          </cell>
          <cell r="AV1723" t="str">
            <v>n/a</v>
          </cell>
          <cell r="AW1723">
            <v>0</v>
          </cell>
          <cell r="AX1723">
            <v>0</v>
          </cell>
        </row>
        <row r="1724">
          <cell r="A1724">
            <v>23101092</v>
          </cell>
          <cell r="B1724" t="str">
            <v>JALOUSIE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0</v>
          </cell>
          <cell r="AE1724">
            <v>0</v>
          </cell>
          <cell r="AF1724">
            <v>0</v>
          </cell>
          <cell r="AG1724">
            <v>0</v>
          </cell>
          <cell r="AH1724">
            <v>0</v>
          </cell>
          <cell r="AI1724">
            <v>0</v>
          </cell>
          <cell r="AJ1724">
            <v>0</v>
          </cell>
          <cell r="AK1724">
            <v>0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0</v>
          </cell>
          <cell r="AE1725">
            <v>0</v>
          </cell>
          <cell r="AF1725">
            <v>0</v>
          </cell>
          <cell r="AG1725">
            <v>0</v>
          </cell>
          <cell r="AH1725">
            <v>0</v>
          </cell>
          <cell r="AI1725">
            <v>0</v>
          </cell>
          <cell r="AJ1725">
            <v>0</v>
          </cell>
          <cell r="AK1725">
            <v>0</v>
          </cell>
          <cell r="AL1725">
            <v>0</v>
          </cell>
          <cell r="AM1725">
            <v>0</v>
          </cell>
          <cell r="AN1725">
            <v>0</v>
          </cell>
          <cell r="AO1725">
            <v>0</v>
          </cell>
          <cell r="AP1725">
            <v>0</v>
          </cell>
          <cell r="AQ1725">
            <v>0</v>
          </cell>
          <cell r="AR1725">
            <v>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</row>
        <row r="1726">
          <cell r="A1726" t="str">
            <v>23-4189</v>
          </cell>
          <cell r="B1726" t="str">
            <v>FOOD/CATERING SERVICES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 t="str">
            <v>PGO</v>
          </cell>
          <cell r="W1726" t="str">
            <v>SVP</v>
          </cell>
          <cell r="X1726" t="str">
            <v>n/a</v>
          </cell>
          <cell r="Y1726">
            <v>45168</v>
          </cell>
          <cell r="Z1726" t="str">
            <v>n/a</v>
          </cell>
          <cell r="AA1726" t="str">
            <v>n/a</v>
          </cell>
          <cell r="AB1726">
            <v>45208</v>
          </cell>
          <cell r="AC1726" t="str">
            <v>n/a</v>
          </cell>
          <cell r="AD1726" t="str">
            <v>n/a</v>
          </cell>
          <cell r="AE1726">
            <v>0</v>
          </cell>
          <cell r="AF1726">
            <v>0</v>
          </cell>
          <cell r="AG1726">
            <v>0</v>
          </cell>
          <cell r="AH1726">
            <v>0</v>
          </cell>
          <cell r="AI1726">
            <v>0</v>
          </cell>
          <cell r="AJ1726">
            <v>0</v>
          </cell>
          <cell r="AK1726">
            <v>9000</v>
          </cell>
          <cell r="AL1726">
            <v>9000</v>
          </cell>
          <cell r="AM1726">
            <v>0</v>
          </cell>
          <cell r="AN1726">
            <v>8880</v>
          </cell>
          <cell r="AO1726">
            <v>8880</v>
          </cell>
          <cell r="AP1726">
            <v>0</v>
          </cell>
          <cell r="AQ1726">
            <v>0</v>
          </cell>
          <cell r="AR1726" t="str">
            <v>n/a</v>
          </cell>
          <cell r="AS1726" t="str">
            <v>n/a</v>
          </cell>
          <cell r="AT1726" t="str">
            <v>n/a</v>
          </cell>
          <cell r="AU1726" t="str">
            <v>n/a</v>
          </cell>
          <cell r="AV1726" t="str">
            <v>n/a</v>
          </cell>
          <cell r="AW1726">
            <v>0</v>
          </cell>
          <cell r="AX1726">
            <v>0</v>
          </cell>
        </row>
        <row r="1727">
          <cell r="A1727">
            <v>23101094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</row>
        <row r="1729">
          <cell r="A1729" t="str">
            <v>23-4421</v>
          </cell>
          <cell r="B1729" t="str">
            <v>DECORATION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 t="str">
            <v>PGO</v>
          </cell>
          <cell r="W1729" t="str">
            <v>SVP</v>
          </cell>
          <cell r="X1729" t="str">
            <v>n/a</v>
          </cell>
          <cell r="Y1729">
            <v>45197</v>
          </cell>
          <cell r="Z1729" t="str">
            <v>n/a</v>
          </cell>
          <cell r="AA1729" t="str">
            <v>n/a</v>
          </cell>
          <cell r="AB1729">
            <v>45208</v>
          </cell>
          <cell r="AC1729" t="str">
            <v>n/a</v>
          </cell>
          <cell r="AD1729" t="str">
            <v>n/a</v>
          </cell>
          <cell r="AE1729">
            <v>0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>
            <v>0</v>
          </cell>
          <cell r="AK1729">
            <v>33630</v>
          </cell>
          <cell r="AL1729">
            <v>33630</v>
          </cell>
          <cell r="AM1729">
            <v>0</v>
          </cell>
          <cell r="AN1729">
            <v>33100</v>
          </cell>
          <cell r="AO1729">
            <v>33100</v>
          </cell>
          <cell r="AP1729">
            <v>0</v>
          </cell>
          <cell r="AQ1729">
            <v>0</v>
          </cell>
          <cell r="AR1729" t="str">
            <v>n/a</v>
          </cell>
          <cell r="AS1729" t="str">
            <v>n/a</v>
          </cell>
          <cell r="AT1729" t="str">
            <v>n/a</v>
          </cell>
          <cell r="AU1729" t="str">
            <v>n/a</v>
          </cell>
          <cell r="AV1729" t="str">
            <v>n/a</v>
          </cell>
          <cell r="AW1729">
            <v>0</v>
          </cell>
          <cell r="AX1729">
            <v>0</v>
          </cell>
        </row>
        <row r="1730">
          <cell r="A1730">
            <v>23101096</v>
          </cell>
          <cell r="B1730">
            <v>0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>
            <v>0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0</v>
          </cell>
          <cell r="AV1731">
            <v>0</v>
          </cell>
          <cell r="AW1731">
            <v>0</v>
          </cell>
          <cell r="AX1731">
            <v>0</v>
          </cell>
        </row>
        <row r="1732">
          <cell r="A1732" t="str">
            <v>23-C0525</v>
          </cell>
          <cell r="B1732" t="str">
            <v>FOOD/CATERING SERVICES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 t="str">
            <v>PDRRMO</v>
          </cell>
          <cell r="W1732" t="str">
            <v>NP 53.1</v>
          </cell>
          <cell r="X1732">
            <v>45104</v>
          </cell>
          <cell r="Y1732">
            <v>45176</v>
          </cell>
          <cell r="Z1732" t="str">
            <v>n/a</v>
          </cell>
          <cell r="AA1732" t="str">
            <v>n/a</v>
          </cell>
          <cell r="AB1732">
            <v>45208</v>
          </cell>
          <cell r="AC1732" t="str">
            <v>n/a</v>
          </cell>
          <cell r="AD1732" t="str">
            <v>n/a</v>
          </cell>
          <cell r="AE1732">
            <v>0</v>
          </cell>
          <cell r="AF1732">
            <v>0</v>
          </cell>
          <cell r="AG1732">
            <v>0</v>
          </cell>
          <cell r="AH1732">
            <v>0</v>
          </cell>
          <cell r="AI1732">
            <v>0</v>
          </cell>
          <cell r="AJ1732">
            <v>0</v>
          </cell>
          <cell r="AK1732">
            <v>3426800</v>
          </cell>
          <cell r="AL1732">
            <v>3426800</v>
          </cell>
          <cell r="AM1732">
            <v>0</v>
          </cell>
          <cell r="AN1732">
            <v>3426800</v>
          </cell>
          <cell r="AO1732">
            <v>3426800</v>
          </cell>
          <cell r="AP1732">
            <v>0</v>
          </cell>
          <cell r="AQ1732">
            <v>0</v>
          </cell>
          <cell r="AR1732" t="str">
            <v>n/a</v>
          </cell>
          <cell r="AS1732" t="str">
            <v>n/a</v>
          </cell>
          <cell r="AT1732" t="str">
            <v>n/a</v>
          </cell>
          <cell r="AU1732" t="str">
            <v>n/a</v>
          </cell>
          <cell r="AV1732" t="str">
            <v>n/a</v>
          </cell>
          <cell r="AW1732">
            <v>0</v>
          </cell>
          <cell r="AX1732">
            <v>0</v>
          </cell>
        </row>
        <row r="1733">
          <cell r="A1733">
            <v>23101097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0</v>
          </cell>
          <cell r="AF1733">
            <v>0</v>
          </cell>
          <cell r="AG1733">
            <v>0</v>
          </cell>
          <cell r="AH1733">
            <v>0</v>
          </cell>
          <cell r="AI1733">
            <v>0</v>
          </cell>
          <cell r="AJ1733">
            <v>0</v>
          </cell>
          <cell r="AK1733">
            <v>0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0</v>
          </cell>
          <cell r="AV1733">
            <v>0</v>
          </cell>
          <cell r="AW1733">
            <v>0</v>
          </cell>
          <cell r="AX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0</v>
          </cell>
          <cell r="AF1734">
            <v>0</v>
          </cell>
          <cell r="AG1734">
            <v>0</v>
          </cell>
          <cell r="AH1734">
            <v>0</v>
          </cell>
          <cell r="AI1734">
            <v>0</v>
          </cell>
          <cell r="AJ1734">
            <v>0</v>
          </cell>
          <cell r="AK1734">
            <v>0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AS1734">
            <v>0</v>
          </cell>
          <cell r="AT1734">
            <v>0</v>
          </cell>
          <cell r="AU1734">
            <v>0</v>
          </cell>
          <cell r="AV1734">
            <v>0</v>
          </cell>
          <cell r="AW1734">
            <v>0</v>
          </cell>
          <cell r="AX1734">
            <v>0</v>
          </cell>
        </row>
        <row r="1735">
          <cell r="A1735" t="str">
            <v>23-4141</v>
          </cell>
          <cell r="B1735" t="str">
            <v>SER VER WITH COMPLTE ACCESSORIES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 t="str">
            <v>SPO</v>
          </cell>
          <cell r="W1735" t="str">
            <v>PB</v>
          </cell>
          <cell r="X1735" t="str">
            <v>n/a</v>
          </cell>
          <cell r="Y1735">
            <v>45167</v>
          </cell>
          <cell r="Z1735" t="str">
            <v>n/a</v>
          </cell>
          <cell r="AA1735">
            <v>45188</v>
          </cell>
          <cell r="AB1735">
            <v>45188</v>
          </cell>
          <cell r="AC1735">
            <v>45188</v>
          </cell>
          <cell r="AD1735">
            <v>45198</v>
          </cell>
          <cell r="AE1735">
            <v>0</v>
          </cell>
          <cell r="AF1735">
            <v>0</v>
          </cell>
          <cell r="AG1735">
            <v>0</v>
          </cell>
          <cell r="AH1735">
            <v>0</v>
          </cell>
          <cell r="AI1735">
            <v>0</v>
          </cell>
          <cell r="AJ1735">
            <v>0</v>
          </cell>
          <cell r="AK1735">
            <v>486989</v>
          </cell>
          <cell r="AL1735">
            <v>486989</v>
          </cell>
          <cell r="AM1735">
            <v>0</v>
          </cell>
          <cell r="AN1735">
            <v>479799</v>
          </cell>
          <cell r="AO1735">
            <v>479799</v>
          </cell>
          <cell r="AP1735">
            <v>0</v>
          </cell>
          <cell r="AQ1735">
            <v>0</v>
          </cell>
          <cell r="AR1735" t="str">
            <v>n/a</v>
          </cell>
          <cell r="AS1735" t="str">
            <v>09.14.2023</v>
          </cell>
          <cell r="AT1735" t="str">
            <v>09.14.2023</v>
          </cell>
          <cell r="AU1735" t="str">
            <v>09.14.2023</v>
          </cell>
          <cell r="AV1735" t="str">
            <v>09.25.2023</v>
          </cell>
          <cell r="AW1735">
            <v>0</v>
          </cell>
          <cell r="AX1735">
            <v>0</v>
          </cell>
        </row>
        <row r="1736">
          <cell r="A1736">
            <v>23101077</v>
          </cell>
          <cell r="B1736">
            <v>0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0</v>
          </cell>
          <cell r="AF1736">
            <v>0</v>
          </cell>
          <cell r="AG1736">
            <v>0</v>
          </cell>
          <cell r="AH1736">
            <v>0</v>
          </cell>
          <cell r="AI1736">
            <v>0</v>
          </cell>
          <cell r="AJ1736">
            <v>0</v>
          </cell>
          <cell r="AK1736">
            <v>0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0</v>
          </cell>
          <cell r="AV1736">
            <v>0</v>
          </cell>
          <cell r="AW1736">
            <v>0</v>
          </cell>
          <cell r="AX1736">
            <v>0</v>
          </cell>
        </row>
        <row r="1737">
          <cell r="A1737">
            <v>0</v>
          </cell>
          <cell r="B1737">
            <v>0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  <cell r="AG1737">
            <v>0</v>
          </cell>
          <cell r="AH1737">
            <v>0</v>
          </cell>
          <cell r="AI1737">
            <v>0</v>
          </cell>
          <cell r="AJ1737">
            <v>0</v>
          </cell>
          <cell r="AK1737">
            <v>0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R1737">
            <v>0</v>
          </cell>
          <cell r="AS1737">
            <v>0</v>
          </cell>
          <cell r="AT1737">
            <v>0</v>
          </cell>
          <cell r="AU1737">
            <v>0</v>
          </cell>
          <cell r="AV1737">
            <v>0</v>
          </cell>
          <cell r="AW1737">
            <v>0</v>
          </cell>
          <cell r="AX1737">
            <v>0</v>
          </cell>
        </row>
        <row r="1738">
          <cell r="A1738" t="str">
            <v>23-C0698</v>
          </cell>
          <cell r="B1738" t="str">
            <v>BROCHURE AND MAGAZINE PRINTING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 t="str">
            <v>PAO</v>
          </cell>
          <cell r="W1738" t="str">
            <v>PB</v>
          </cell>
          <cell r="X1738" t="str">
            <v>n/a</v>
          </cell>
          <cell r="Y1738">
            <v>45167</v>
          </cell>
          <cell r="Z1738" t="str">
            <v>n/a</v>
          </cell>
          <cell r="AA1738">
            <v>45188</v>
          </cell>
          <cell r="AB1738">
            <v>45188</v>
          </cell>
          <cell r="AC1738">
            <v>45188</v>
          </cell>
          <cell r="AD1738">
            <v>45198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352400</v>
          </cell>
          <cell r="AL1738">
            <v>352400</v>
          </cell>
          <cell r="AM1738">
            <v>0</v>
          </cell>
          <cell r="AN1738">
            <v>261991.5</v>
          </cell>
          <cell r="AO1738">
            <v>261991.5</v>
          </cell>
          <cell r="AP1738">
            <v>0</v>
          </cell>
          <cell r="AQ1738">
            <v>0</v>
          </cell>
          <cell r="AR1738" t="str">
            <v>n/a</v>
          </cell>
          <cell r="AS1738" t="str">
            <v>09.14.2023</v>
          </cell>
          <cell r="AT1738" t="str">
            <v>09.14.2023</v>
          </cell>
          <cell r="AU1738" t="str">
            <v>09.14.2023</v>
          </cell>
          <cell r="AV1738" t="str">
            <v>09.25.2023</v>
          </cell>
          <cell r="AW1738">
            <v>0</v>
          </cell>
          <cell r="AX1738">
            <v>0</v>
          </cell>
        </row>
        <row r="1739">
          <cell r="A1739">
            <v>23101078</v>
          </cell>
          <cell r="B1739">
            <v>0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0</v>
          </cell>
          <cell r="AE1739">
            <v>0</v>
          </cell>
          <cell r="AF1739">
            <v>0</v>
          </cell>
          <cell r="AG1739">
            <v>0</v>
          </cell>
          <cell r="AH1739">
            <v>0</v>
          </cell>
          <cell r="AI1739">
            <v>0</v>
          </cell>
          <cell r="AJ1739">
            <v>0</v>
          </cell>
          <cell r="AK1739">
            <v>0</v>
          </cell>
          <cell r="AL1739">
            <v>0</v>
          </cell>
          <cell r="AM1739">
            <v>0</v>
          </cell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  <cell r="AE1740">
            <v>0</v>
          </cell>
          <cell r="AF1740">
            <v>0</v>
          </cell>
          <cell r="AG1740">
            <v>0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0</v>
          </cell>
        </row>
        <row r="1741">
          <cell r="A1741" t="str">
            <v>23-C0581</v>
          </cell>
          <cell r="B1741" t="str">
            <v>MEALS AND SNACKS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 t="str">
            <v>PHO</v>
          </cell>
          <cell r="W1741" t="str">
            <v>PB</v>
          </cell>
          <cell r="X1741" t="str">
            <v>n/a</v>
          </cell>
          <cell r="Y1741">
            <v>45167</v>
          </cell>
          <cell r="Z1741" t="str">
            <v>n/a</v>
          </cell>
          <cell r="AA1741">
            <v>45188</v>
          </cell>
          <cell r="AB1741">
            <v>45188</v>
          </cell>
          <cell r="AC1741">
            <v>45188</v>
          </cell>
          <cell r="AD1741">
            <v>45198</v>
          </cell>
          <cell r="AE1741">
            <v>0</v>
          </cell>
          <cell r="AF1741">
            <v>0</v>
          </cell>
          <cell r="AG1741">
            <v>0</v>
          </cell>
          <cell r="AH1741">
            <v>0</v>
          </cell>
          <cell r="AI1741">
            <v>0</v>
          </cell>
          <cell r="AJ1741">
            <v>0</v>
          </cell>
          <cell r="AK1741">
            <v>352070</v>
          </cell>
          <cell r="AL1741">
            <v>352070</v>
          </cell>
          <cell r="AM1741">
            <v>0</v>
          </cell>
          <cell r="AN1741">
            <v>347658</v>
          </cell>
          <cell r="AO1741">
            <v>347658</v>
          </cell>
          <cell r="AP1741">
            <v>0</v>
          </cell>
          <cell r="AQ1741">
            <v>0</v>
          </cell>
          <cell r="AR1741" t="str">
            <v>n/a</v>
          </cell>
          <cell r="AS1741" t="str">
            <v>09.14.2023</v>
          </cell>
          <cell r="AT1741" t="str">
            <v>09.14.2023</v>
          </cell>
          <cell r="AU1741" t="str">
            <v>09.14.2023</v>
          </cell>
          <cell r="AV1741" t="str">
            <v>09.25.2023</v>
          </cell>
          <cell r="AW1741">
            <v>0</v>
          </cell>
          <cell r="AX1741">
            <v>0</v>
          </cell>
        </row>
        <row r="1742">
          <cell r="A1742">
            <v>23101079</v>
          </cell>
          <cell r="B1742">
            <v>0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  <cell r="AG1742">
            <v>0</v>
          </cell>
          <cell r="AH1742">
            <v>0</v>
          </cell>
          <cell r="AI1742">
            <v>0</v>
          </cell>
          <cell r="AJ1742">
            <v>0</v>
          </cell>
          <cell r="AK1742">
            <v>0</v>
          </cell>
          <cell r="AL1742">
            <v>0</v>
          </cell>
          <cell r="AM1742">
            <v>0</v>
          </cell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</row>
        <row r="1743">
          <cell r="A1743">
            <v>0</v>
          </cell>
          <cell r="B1743">
            <v>0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  <cell r="AG1743">
            <v>0</v>
          </cell>
          <cell r="AH1743">
            <v>0</v>
          </cell>
          <cell r="AI1743">
            <v>0</v>
          </cell>
          <cell r="AJ1743">
            <v>0</v>
          </cell>
          <cell r="AK1743">
            <v>0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0</v>
          </cell>
          <cell r="AQ1743">
            <v>0</v>
          </cell>
          <cell r="AR1743">
            <v>0</v>
          </cell>
          <cell r="AS1743">
            <v>0</v>
          </cell>
          <cell r="AT1743">
            <v>0</v>
          </cell>
          <cell r="AU1743">
            <v>0</v>
          </cell>
          <cell r="AV1743">
            <v>0</v>
          </cell>
          <cell r="AW1743">
            <v>0</v>
          </cell>
          <cell r="AX1743">
            <v>0</v>
          </cell>
        </row>
        <row r="1744">
          <cell r="A1744" t="str">
            <v>23-4754</v>
          </cell>
          <cell r="B1744" t="str">
            <v>SUPPLY AND INSTALLATION OF SOLAR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 t="str">
            <v>PEO</v>
          </cell>
          <cell r="W1744" t="str">
            <v>PB</v>
          </cell>
          <cell r="X1744">
            <v>45216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0</v>
          </cell>
          <cell r="AE1744">
            <v>0</v>
          </cell>
          <cell r="AF1744">
            <v>0</v>
          </cell>
          <cell r="AG1744">
            <v>0</v>
          </cell>
          <cell r="AH1744">
            <v>0</v>
          </cell>
          <cell r="AI1744">
            <v>0</v>
          </cell>
          <cell r="AJ1744">
            <v>0</v>
          </cell>
          <cell r="AK1744">
            <v>292706.2</v>
          </cell>
          <cell r="AL1744">
            <v>292706.2</v>
          </cell>
          <cell r="AM1744">
            <v>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  <cell r="AU1744">
            <v>0</v>
          </cell>
          <cell r="AV1744">
            <v>0</v>
          </cell>
          <cell r="AW1744">
            <v>0</v>
          </cell>
          <cell r="AX1744">
            <v>0</v>
          </cell>
        </row>
        <row r="1745">
          <cell r="A1745">
            <v>0</v>
          </cell>
          <cell r="B1745" t="str">
            <v>POWER SET WITH SOLAR FLOODLIGHT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  <cell r="AG1745">
            <v>0</v>
          </cell>
          <cell r="AH1745">
            <v>0</v>
          </cell>
          <cell r="AI1745">
            <v>0</v>
          </cell>
          <cell r="AJ1745">
            <v>0</v>
          </cell>
          <cell r="AK1745">
            <v>0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0</v>
          </cell>
          <cell r="AR1745">
            <v>0</v>
          </cell>
          <cell r="AS1745">
            <v>0</v>
          </cell>
          <cell r="AT1745">
            <v>0</v>
          </cell>
          <cell r="AU1745">
            <v>0</v>
          </cell>
          <cell r="AV1745">
            <v>0</v>
          </cell>
          <cell r="AW1745">
            <v>0</v>
          </cell>
          <cell r="AX1745">
            <v>0</v>
          </cell>
        </row>
        <row r="1746">
          <cell r="A1746">
            <v>0</v>
          </cell>
          <cell r="B1746" t="str">
            <v>AND BILLBOARD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  <cell r="AG1746">
            <v>0</v>
          </cell>
          <cell r="AH1746">
            <v>0</v>
          </cell>
          <cell r="AI1746">
            <v>0</v>
          </cell>
          <cell r="AJ1746">
            <v>0</v>
          </cell>
          <cell r="AK1746">
            <v>0</v>
          </cell>
          <cell r="AL1746">
            <v>0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  <cell r="AU1746">
            <v>0</v>
          </cell>
          <cell r="AV1746">
            <v>0</v>
          </cell>
          <cell r="AW1746">
            <v>0</v>
          </cell>
          <cell r="AX1746">
            <v>0</v>
          </cell>
        </row>
        <row r="1747">
          <cell r="A1747" t="str">
            <v>23-4751</v>
          </cell>
          <cell r="B1747" t="str">
            <v>SUPPLY AND INSTALLATION OF SOLAR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 t="str">
            <v>PEO</v>
          </cell>
          <cell r="W1747" t="str">
            <v>PB</v>
          </cell>
          <cell r="X1747">
            <v>45216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  <cell r="AG1747">
            <v>0</v>
          </cell>
          <cell r="AH1747">
            <v>0</v>
          </cell>
          <cell r="AI1747">
            <v>0</v>
          </cell>
          <cell r="AJ1747">
            <v>0</v>
          </cell>
          <cell r="AK1747">
            <v>432435.54</v>
          </cell>
          <cell r="AL1747">
            <v>432435.54</v>
          </cell>
          <cell r="AM1747">
            <v>0</v>
          </cell>
          <cell r="AN1747">
            <v>0</v>
          </cell>
          <cell r="AO1747">
            <v>0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0</v>
          </cell>
          <cell r="AV1747">
            <v>0</v>
          </cell>
          <cell r="AW1747">
            <v>0</v>
          </cell>
          <cell r="AX1747">
            <v>0</v>
          </cell>
        </row>
        <row r="1748">
          <cell r="A1748">
            <v>0</v>
          </cell>
          <cell r="B1748" t="str">
            <v>POWER SET WITH SOLAR FLOODLIGHT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0</v>
          </cell>
          <cell r="AE1748">
            <v>0</v>
          </cell>
          <cell r="AF1748">
            <v>0</v>
          </cell>
          <cell r="AG1748">
            <v>0</v>
          </cell>
          <cell r="AH1748">
            <v>0</v>
          </cell>
          <cell r="AI1748">
            <v>0</v>
          </cell>
          <cell r="AJ1748">
            <v>0</v>
          </cell>
          <cell r="AK1748">
            <v>0</v>
          </cell>
          <cell r="AL1748">
            <v>0</v>
          </cell>
          <cell r="AM1748">
            <v>0</v>
          </cell>
          <cell r="AN1748">
            <v>0</v>
          </cell>
          <cell r="AO1748">
            <v>0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</row>
        <row r="1749">
          <cell r="A1749">
            <v>0</v>
          </cell>
          <cell r="B1749" t="str">
            <v>AND BILLBOARD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  <cell r="AG1749">
            <v>0</v>
          </cell>
          <cell r="AH1749">
            <v>0</v>
          </cell>
          <cell r="AI1749">
            <v>0</v>
          </cell>
          <cell r="AJ1749">
            <v>0</v>
          </cell>
          <cell r="AK1749">
            <v>0</v>
          </cell>
          <cell r="AL1749">
            <v>0</v>
          </cell>
          <cell r="AM1749">
            <v>0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0</v>
          </cell>
          <cell r="AV1749">
            <v>0</v>
          </cell>
          <cell r="AW1749">
            <v>0</v>
          </cell>
          <cell r="AX1749">
            <v>0</v>
          </cell>
        </row>
        <row r="1750">
          <cell r="A1750" t="str">
            <v>23-4752</v>
          </cell>
          <cell r="B1750" t="str">
            <v>SUPPLY AND INSTALLATION OF SOLAR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 t="str">
            <v>PEO</v>
          </cell>
          <cell r="W1750" t="str">
            <v>PB</v>
          </cell>
          <cell r="X1750">
            <v>45216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0</v>
          </cell>
          <cell r="AE1750">
            <v>0</v>
          </cell>
          <cell r="AF1750">
            <v>0</v>
          </cell>
          <cell r="AG1750">
            <v>0</v>
          </cell>
          <cell r="AH1750">
            <v>0</v>
          </cell>
          <cell r="AI1750">
            <v>0</v>
          </cell>
          <cell r="AJ1750">
            <v>0</v>
          </cell>
          <cell r="AK1750">
            <v>291660.81</v>
          </cell>
          <cell r="AL1750">
            <v>291660.81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0</v>
          </cell>
          <cell r="AV1750">
            <v>0</v>
          </cell>
          <cell r="AW1750">
            <v>0</v>
          </cell>
          <cell r="AX1750">
            <v>0</v>
          </cell>
        </row>
        <row r="1751">
          <cell r="A1751">
            <v>0</v>
          </cell>
          <cell r="B1751" t="str">
            <v>POWER SET WITH SOLAR FLOODLIGHT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  <cell r="AG1751">
            <v>0</v>
          </cell>
          <cell r="AH1751">
            <v>0</v>
          </cell>
          <cell r="AI1751">
            <v>0</v>
          </cell>
          <cell r="AJ1751">
            <v>0</v>
          </cell>
          <cell r="AK1751">
            <v>0</v>
          </cell>
          <cell r="AL1751">
            <v>0</v>
          </cell>
          <cell r="AM1751">
            <v>0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0</v>
          </cell>
          <cell r="AV1751">
            <v>0</v>
          </cell>
          <cell r="AW1751">
            <v>0</v>
          </cell>
          <cell r="AX1751">
            <v>0</v>
          </cell>
        </row>
        <row r="1752">
          <cell r="A1752">
            <v>0</v>
          </cell>
          <cell r="B1752" t="str">
            <v>AND BILLBOARD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  <cell r="AE1752">
            <v>0</v>
          </cell>
          <cell r="AF1752">
            <v>0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AS1752">
            <v>0</v>
          </cell>
          <cell r="AT1752">
            <v>0</v>
          </cell>
          <cell r="AU1752">
            <v>0</v>
          </cell>
          <cell r="AV1752">
            <v>0</v>
          </cell>
          <cell r="AW1752">
            <v>0</v>
          </cell>
          <cell r="AX1752">
            <v>0</v>
          </cell>
        </row>
        <row r="1753">
          <cell r="A1753" t="str">
            <v>23-4755</v>
          </cell>
          <cell r="B1753" t="str">
            <v>SUPPLY AND INSTALLATION OF SOLAR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 t="str">
            <v>PEO</v>
          </cell>
          <cell r="W1753" t="str">
            <v>PB</v>
          </cell>
          <cell r="X1753">
            <v>45216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301229.82</v>
          </cell>
          <cell r="AL1753">
            <v>301229.82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</row>
        <row r="1754">
          <cell r="A1754">
            <v>0</v>
          </cell>
          <cell r="B1754" t="str">
            <v>POWER SET WITH SOLAR FLOODLIGHT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</row>
        <row r="1755">
          <cell r="A1755">
            <v>0</v>
          </cell>
          <cell r="B1755" t="str">
            <v>AND BILLBOARD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</row>
        <row r="1756">
          <cell r="A1756" t="str">
            <v>23-4753</v>
          </cell>
          <cell r="B1756" t="str">
            <v>SUPPLY AND INSTALLATION OF SOLAR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 t="str">
            <v>PEO</v>
          </cell>
          <cell r="W1756" t="str">
            <v>PB</v>
          </cell>
          <cell r="X1756">
            <v>45216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292706.2</v>
          </cell>
          <cell r="AL1756">
            <v>292706.2</v>
          </cell>
          <cell r="AM1756">
            <v>0</v>
          </cell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</row>
        <row r="1757">
          <cell r="A1757">
            <v>0</v>
          </cell>
          <cell r="B1757" t="str">
            <v>POWER SET WITH SOLAR FLOODLIGHT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</row>
        <row r="1758">
          <cell r="A1758">
            <v>0</v>
          </cell>
          <cell r="B1758" t="str">
            <v>AND BILLBOARD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  <cell r="AG1758">
            <v>0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</row>
        <row r="1759">
          <cell r="A1759" t="str">
            <v>43-4742</v>
          </cell>
          <cell r="B1759" t="str">
            <v>BATINGAW FOR WARNING AND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 t="str">
            <v>PDRRMO</v>
          </cell>
          <cell r="W1759" t="str">
            <v>PB</v>
          </cell>
          <cell r="X1759">
            <v>45216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0</v>
          </cell>
          <cell r="AF1759">
            <v>0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992200</v>
          </cell>
          <cell r="AL1759">
            <v>992200</v>
          </cell>
          <cell r="AM1759">
            <v>0</v>
          </cell>
          <cell r="AN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</row>
        <row r="1760">
          <cell r="A1760">
            <v>0</v>
          </cell>
          <cell r="B1760" t="str">
            <v>SIGNAGES, EARLY WARNING SIGNAGES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</row>
        <row r="1761">
          <cell r="A1761">
            <v>0</v>
          </cell>
          <cell r="B1761" t="str">
            <v>ACCIDENT PRONE AREA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  <cell r="AG1761">
            <v>0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</row>
        <row r="1762">
          <cell r="A1762" t="str">
            <v>23-4219</v>
          </cell>
          <cell r="B1762" t="str">
            <v>GROUP INSURANCE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 t="str">
            <v>PDRRMO</v>
          </cell>
          <cell r="W1762" t="str">
            <v>PB</v>
          </cell>
          <cell r="X1762">
            <v>45216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685000</v>
          </cell>
          <cell r="AL1762">
            <v>685000</v>
          </cell>
          <cell r="AM1762">
            <v>0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</row>
        <row r="1763">
          <cell r="A1763">
            <v>0</v>
          </cell>
          <cell r="B1763" t="str">
            <v>(DISASTER RESPONDERS)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</row>
        <row r="1765">
          <cell r="A1765" t="str">
            <v>23-4765</v>
          </cell>
          <cell r="B1765" t="str">
            <v>UPS, WITH BUILT-IN AVR, 1000VA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 t="str">
            <v>PDRRMO</v>
          </cell>
          <cell r="W1765" t="str">
            <v>SVP</v>
          </cell>
          <cell r="X1765">
            <v>45216</v>
          </cell>
          <cell r="Y1765">
            <v>45222</v>
          </cell>
          <cell r="Z1765" t="str">
            <v>n/a</v>
          </cell>
          <cell r="AA1765" t="str">
            <v>n/a</v>
          </cell>
          <cell r="AB1765">
            <v>45245</v>
          </cell>
          <cell r="AC1765" t="str">
            <v>n/a</v>
          </cell>
          <cell r="AD1765" t="str">
            <v>n/a</v>
          </cell>
          <cell r="AE1765">
            <v>45245</v>
          </cell>
          <cell r="AF1765">
            <v>0</v>
          </cell>
          <cell r="AG1765">
            <v>0</v>
          </cell>
          <cell r="AH1765">
            <v>0</v>
          </cell>
          <cell r="AI1765">
            <v>0</v>
          </cell>
          <cell r="AJ1765">
            <v>0</v>
          </cell>
          <cell r="AK1765">
            <v>9900</v>
          </cell>
          <cell r="AL1765">
            <v>9900</v>
          </cell>
          <cell r="AM1765">
            <v>0</v>
          </cell>
          <cell r="AN1765">
            <v>9892</v>
          </cell>
          <cell r="AO1765">
            <v>9892</v>
          </cell>
          <cell r="AP1765">
            <v>0</v>
          </cell>
          <cell r="AQ1765">
            <v>0</v>
          </cell>
          <cell r="AR1765" t="str">
            <v>n/a</v>
          </cell>
          <cell r="AS1765" t="str">
            <v>n/a</v>
          </cell>
          <cell r="AT1765" t="str">
            <v>n/a</v>
          </cell>
          <cell r="AU1765" t="str">
            <v>n/a</v>
          </cell>
          <cell r="AV1765" t="str">
            <v>n/a</v>
          </cell>
          <cell r="AW1765" t="str">
            <v>n/a</v>
          </cell>
          <cell r="AX1765">
            <v>0</v>
          </cell>
        </row>
        <row r="1766">
          <cell r="A1766">
            <v>23111211</v>
          </cell>
          <cell r="B1766">
            <v>0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0</v>
          </cell>
          <cell r="AF1766">
            <v>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</row>
        <row r="1767">
          <cell r="A1767">
            <v>0</v>
          </cell>
          <cell r="B1767">
            <v>0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0</v>
          </cell>
          <cell r="AE1767">
            <v>0</v>
          </cell>
          <cell r="AF1767">
            <v>0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0</v>
          </cell>
          <cell r="AV1767">
            <v>0</v>
          </cell>
          <cell r="AW1767">
            <v>0</v>
          </cell>
          <cell r="AX1767">
            <v>0</v>
          </cell>
        </row>
        <row r="1768">
          <cell r="A1768" t="str">
            <v>23-4756</v>
          </cell>
          <cell r="B1768" t="str">
            <v>COMPLETE SET OF CCTV RECORDER,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 t="str">
            <v>PDRRMO</v>
          </cell>
          <cell r="W1768" t="str">
            <v>SVP</v>
          </cell>
          <cell r="X1768">
            <v>45216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0</v>
          </cell>
          <cell r="AF1768">
            <v>0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83600</v>
          </cell>
          <cell r="AL1768">
            <v>83600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</row>
        <row r="1769">
          <cell r="A1769">
            <v>0</v>
          </cell>
          <cell r="B1769" t="str">
            <v>W/4 CAMERAS, MONITOR, MOUSE, 2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0</v>
          </cell>
          <cell r="AE1769">
            <v>0</v>
          </cell>
          <cell r="AF1769">
            <v>0</v>
          </cell>
          <cell r="AG1769">
            <v>0</v>
          </cell>
          <cell r="AH1769">
            <v>0</v>
          </cell>
          <cell r="AI1769">
            <v>0</v>
          </cell>
          <cell r="AJ1769">
            <v>0</v>
          </cell>
          <cell r="AK1769">
            <v>0</v>
          </cell>
          <cell r="AL1769">
            <v>0</v>
          </cell>
          <cell r="AM1769">
            <v>0</v>
          </cell>
          <cell r="AN1769">
            <v>0</v>
          </cell>
          <cell r="AO1769">
            <v>0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0</v>
          </cell>
          <cell r="AU1769">
            <v>0</v>
          </cell>
          <cell r="AV1769">
            <v>0</v>
          </cell>
          <cell r="AW1769">
            <v>0</v>
          </cell>
          <cell r="AX1769">
            <v>0</v>
          </cell>
        </row>
        <row r="1770">
          <cell r="A1770">
            <v>0</v>
          </cell>
          <cell r="B1770" t="str">
            <v>TERA BYTES, HD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0</v>
          </cell>
          <cell r="AE1770">
            <v>0</v>
          </cell>
          <cell r="AF1770">
            <v>0</v>
          </cell>
          <cell r="AG1770">
            <v>0</v>
          </cell>
          <cell r="AH1770">
            <v>0</v>
          </cell>
          <cell r="AI1770">
            <v>0</v>
          </cell>
          <cell r="AJ1770">
            <v>0</v>
          </cell>
          <cell r="AK1770">
            <v>0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T1770">
            <v>0</v>
          </cell>
          <cell r="AU1770">
            <v>0</v>
          </cell>
          <cell r="AV1770">
            <v>0</v>
          </cell>
          <cell r="AW1770">
            <v>0</v>
          </cell>
          <cell r="AX1770">
            <v>0</v>
          </cell>
        </row>
        <row r="1771">
          <cell r="A1771" t="str">
            <v>23-4422</v>
          </cell>
          <cell r="B1771" t="str">
            <v>WATER MOBILE PURIFICATION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 t="str">
            <v>PDRRMO</v>
          </cell>
          <cell r="W1771" t="str">
            <v>PB</v>
          </cell>
          <cell r="X1771">
            <v>45216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2000000</v>
          </cell>
          <cell r="AL1771">
            <v>2000000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</row>
        <row r="1772">
          <cell r="A1772">
            <v>0</v>
          </cell>
          <cell r="B1772" t="str">
            <v>UNIT, LMS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0</v>
          </cell>
          <cell r="AF1772">
            <v>0</v>
          </cell>
          <cell r="AG1772">
            <v>0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0</v>
          </cell>
          <cell r="AF1773">
            <v>0</v>
          </cell>
          <cell r="AG1773">
            <v>0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T1773">
            <v>0</v>
          </cell>
          <cell r="AU1773">
            <v>0</v>
          </cell>
          <cell r="AV1773">
            <v>0</v>
          </cell>
          <cell r="AW1773">
            <v>0</v>
          </cell>
          <cell r="AX1773">
            <v>0</v>
          </cell>
        </row>
        <row r="1774">
          <cell r="A1774" t="str">
            <v>23-C0778</v>
          </cell>
          <cell r="B1774" t="str">
            <v>CONSTRUCTION MATERIALS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 t="str">
            <v>PDRRMO</v>
          </cell>
          <cell r="W1774" t="str">
            <v>SVP</v>
          </cell>
          <cell r="X1774">
            <v>45216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  <cell r="AE1774">
            <v>0</v>
          </cell>
          <cell r="AF1774">
            <v>0</v>
          </cell>
          <cell r="AG1774">
            <v>0</v>
          </cell>
          <cell r="AH1774">
            <v>0</v>
          </cell>
          <cell r="AI1774">
            <v>0</v>
          </cell>
          <cell r="AJ1774">
            <v>0</v>
          </cell>
          <cell r="AK1774">
            <v>11727</v>
          </cell>
          <cell r="AL1774">
            <v>11727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0</v>
          </cell>
          <cell r="AF1775">
            <v>0</v>
          </cell>
          <cell r="AG1775">
            <v>0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</row>
        <row r="1776">
          <cell r="A1776">
            <v>0</v>
          </cell>
          <cell r="B1776">
            <v>0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0</v>
          </cell>
          <cell r="AF1776">
            <v>0</v>
          </cell>
          <cell r="AG1776">
            <v>0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</row>
        <row r="1777">
          <cell r="A1777" t="str">
            <v>23-C0773</v>
          </cell>
          <cell r="B1777" t="str">
            <v>CONSTRUCTION MATERIALS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 t="str">
            <v>PDRRMO</v>
          </cell>
          <cell r="W1777" t="str">
            <v>SVP</v>
          </cell>
          <cell r="X1777">
            <v>45216</v>
          </cell>
          <cell r="Y1777">
            <v>45216</v>
          </cell>
          <cell r="Z1777" t="str">
            <v>n/a</v>
          </cell>
          <cell r="AA1777" t="str">
            <v>n/a</v>
          </cell>
          <cell r="AB1777">
            <v>45259</v>
          </cell>
          <cell r="AC1777" t="str">
            <v>n/a</v>
          </cell>
          <cell r="AD1777" t="str">
            <v>n/a</v>
          </cell>
          <cell r="AE1777">
            <v>0</v>
          </cell>
          <cell r="AF1777">
            <v>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  <cell r="AK1777">
            <v>159023</v>
          </cell>
          <cell r="AL1777">
            <v>159023</v>
          </cell>
          <cell r="AM1777">
            <v>0</v>
          </cell>
          <cell r="AN1777">
            <v>159023</v>
          </cell>
          <cell r="AO1777">
            <v>159023</v>
          </cell>
          <cell r="AP1777">
            <v>0</v>
          </cell>
          <cell r="AQ1777">
            <v>0</v>
          </cell>
          <cell r="AR1777" t="str">
            <v>n/a</v>
          </cell>
          <cell r="AS1777" t="str">
            <v>n/a</v>
          </cell>
          <cell r="AT1777" t="str">
            <v>n/a</v>
          </cell>
          <cell r="AU1777" t="str">
            <v>n/a</v>
          </cell>
          <cell r="AV1777" t="str">
            <v>n/a</v>
          </cell>
          <cell r="AW1777" t="str">
            <v>n/a</v>
          </cell>
          <cell r="AX1777">
            <v>0</v>
          </cell>
        </row>
        <row r="1778">
          <cell r="A1778">
            <v>23111323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0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0</v>
          </cell>
          <cell r="AE1779">
            <v>0</v>
          </cell>
          <cell r="AF1779">
            <v>0</v>
          </cell>
          <cell r="AG1779">
            <v>0</v>
          </cell>
          <cell r="AH1779">
            <v>0</v>
          </cell>
          <cell r="AI1779">
            <v>0</v>
          </cell>
          <cell r="AJ1779">
            <v>0</v>
          </cell>
          <cell r="AK1779">
            <v>0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0</v>
          </cell>
          <cell r="AQ1779">
            <v>0</v>
          </cell>
          <cell r="AR1779">
            <v>0</v>
          </cell>
          <cell r="AS1779">
            <v>0</v>
          </cell>
          <cell r="AT1779">
            <v>0</v>
          </cell>
          <cell r="AU1779">
            <v>0</v>
          </cell>
          <cell r="AV1779">
            <v>0</v>
          </cell>
          <cell r="AW1779">
            <v>0</v>
          </cell>
          <cell r="AX1779">
            <v>0</v>
          </cell>
        </row>
        <row r="1780">
          <cell r="A1780" t="str">
            <v>23-4758</v>
          </cell>
          <cell r="B1780" t="str">
            <v>SPAREPARTS FOR THE USE OF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 t="str">
            <v>PDRRMO</v>
          </cell>
          <cell r="W1780" t="str">
            <v>SA</v>
          </cell>
          <cell r="X1780">
            <v>45216</v>
          </cell>
          <cell r="Y1780">
            <v>0</v>
          </cell>
          <cell r="Z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0</v>
          </cell>
          <cell r="AE1780">
            <v>0</v>
          </cell>
          <cell r="AF1780">
            <v>0</v>
          </cell>
          <cell r="AG1780">
            <v>0</v>
          </cell>
          <cell r="AH1780">
            <v>0</v>
          </cell>
          <cell r="AI1780">
            <v>0</v>
          </cell>
          <cell r="AJ1780">
            <v>0</v>
          </cell>
          <cell r="AK1780">
            <v>10050</v>
          </cell>
          <cell r="AL1780">
            <v>10050</v>
          </cell>
          <cell r="AM1780">
            <v>0</v>
          </cell>
          <cell r="AN1780">
            <v>0</v>
          </cell>
          <cell r="AO1780">
            <v>0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  <cell r="AU1780">
            <v>0</v>
          </cell>
          <cell r="AV1780">
            <v>0</v>
          </cell>
          <cell r="AW1780">
            <v>0</v>
          </cell>
          <cell r="AX1780">
            <v>0</v>
          </cell>
        </row>
        <row r="1781">
          <cell r="A1781">
            <v>0</v>
          </cell>
          <cell r="B1781" t="str">
            <v>PLATE # 932211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0</v>
          </cell>
          <cell r="AE1781">
            <v>0</v>
          </cell>
          <cell r="AF1781">
            <v>0</v>
          </cell>
          <cell r="AG1781">
            <v>0</v>
          </cell>
          <cell r="AH1781">
            <v>0</v>
          </cell>
          <cell r="AI1781">
            <v>0</v>
          </cell>
          <cell r="AJ1781">
            <v>0</v>
          </cell>
          <cell r="AK1781">
            <v>0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</row>
        <row r="1782">
          <cell r="A1782">
            <v>0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0</v>
          </cell>
          <cell r="AE1782">
            <v>0</v>
          </cell>
          <cell r="AF1782">
            <v>0</v>
          </cell>
          <cell r="AG1782">
            <v>0</v>
          </cell>
          <cell r="AH1782">
            <v>0</v>
          </cell>
          <cell r="AI1782">
            <v>0</v>
          </cell>
          <cell r="AJ1782">
            <v>0</v>
          </cell>
          <cell r="AK1782">
            <v>0</v>
          </cell>
          <cell r="AL1782">
            <v>0</v>
          </cell>
          <cell r="AM1782">
            <v>0</v>
          </cell>
          <cell r="AN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</row>
        <row r="1783">
          <cell r="A1783" t="str">
            <v>23-4781</v>
          </cell>
          <cell r="B1783" t="str">
            <v>TABLE GLASS CLEAR TYPE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 t="str">
            <v>PDRRMO</v>
          </cell>
          <cell r="W1783" t="str">
            <v>SVP</v>
          </cell>
          <cell r="X1783">
            <v>45216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0</v>
          </cell>
          <cell r="AE1783">
            <v>0</v>
          </cell>
          <cell r="AF1783">
            <v>0</v>
          </cell>
          <cell r="AG1783">
            <v>0</v>
          </cell>
          <cell r="AH1783">
            <v>0</v>
          </cell>
          <cell r="AI1783">
            <v>0</v>
          </cell>
          <cell r="AJ1783">
            <v>0</v>
          </cell>
          <cell r="AK1783">
            <v>20436</v>
          </cell>
          <cell r="AL1783">
            <v>20436</v>
          </cell>
          <cell r="AM1783">
            <v>0</v>
          </cell>
          <cell r="AN1783">
            <v>0</v>
          </cell>
          <cell r="AO1783">
            <v>0</v>
          </cell>
          <cell r="AP1783">
            <v>0</v>
          </cell>
          <cell r="AQ1783">
            <v>0</v>
          </cell>
          <cell r="AR1783">
            <v>0</v>
          </cell>
          <cell r="AS1783">
            <v>0</v>
          </cell>
          <cell r="AT1783">
            <v>0</v>
          </cell>
          <cell r="AU1783">
            <v>0</v>
          </cell>
          <cell r="AV1783">
            <v>0</v>
          </cell>
          <cell r="AW1783">
            <v>0</v>
          </cell>
          <cell r="AX1783">
            <v>0</v>
          </cell>
        </row>
        <row r="1784">
          <cell r="A1784">
            <v>0</v>
          </cell>
          <cell r="B1784">
            <v>0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0</v>
          </cell>
          <cell r="AE1784">
            <v>0</v>
          </cell>
          <cell r="AF1784">
            <v>0</v>
          </cell>
          <cell r="AG1784">
            <v>0</v>
          </cell>
          <cell r="AH1784">
            <v>0</v>
          </cell>
          <cell r="AI1784">
            <v>0</v>
          </cell>
          <cell r="AJ1784">
            <v>0</v>
          </cell>
          <cell r="AK1784">
            <v>0</v>
          </cell>
          <cell r="AL1784">
            <v>0</v>
          </cell>
          <cell r="AM1784">
            <v>0</v>
          </cell>
          <cell r="AN1784">
            <v>0</v>
          </cell>
          <cell r="AO1784">
            <v>0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0</v>
          </cell>
          <cell r="AE1785">
            <v>0</v>
          </cell>
          <cell r="AF1785">
            <v>0</v>
          </cell>
          <cell r="AG1785">
            <v>0</v>
          </cell>
          <cell r="AH1785">
            <v>0</v>
          </cell>
          <cell r="AI1785">
            <v>0</v>
          </cell>
          <cell r="AJ1785">
            <v>0</v>
          </cell>
          <cell r="AK1785">
            <v>0</v>
          </cell>
          <cell r="AL1785">
            <v>0</v>
          </cell>
          <cell r="AM1785">
            <v>0</v>
          </cell>
          <cell r="AN1785">
            <v>0</v>
          </cell>
          <cell r="AO1785">
            <v>0</v>
          </cell>
          <cell r="AP1785">
            <v>0</v>
          </cell>
          <cell r="AQ1785">
            <v>0</v>
          </cell>
          <cell r="AR1785">
            <v>0</v>
          </cell>
          <cell r="AS1785">
            <v>0</v>
          </cell>
          <cell r="AT1785">
            <v>0</v>
          </cell>
          <cell r="AU1785">
            <v>0</v>
          </cell>
          <cell r="AV1785">
            <v>0</v>
          </cell>
          <cell r="AW1785">
            <v>0</v>
          </cell>
          <cell r="AX1785">
            <v>0</v>
          </cell>
        </row>
        <row r="1786">
          <cell r="A1786" t="str">
            <v>23-4748</v>
          </cell>
          <cell r="B1786" t="str">
            <v>BLIND CURTAINS 301.06 SQ. FT.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 t="str">
            <v>PDRRMO</v>
          </cell>
          <cell r="W1786" t="str">
            <v>SVP</v>
          </cell>
          <cell r="X1786">
            <v>45216</v>
          </cell>
          <cell r="Y1786">
            <v>45222</v>
          </cell>
          <cell r="Z1786" t="str">
            <v>n/a</v>
          </cell>
          <cell r="AA1786" t="str">
            <v>n/a</v>
          </cell>
          <cell r="AB1786">
            <v>45245</v>
          </cell>
          <cell r="AC1786" t="str">
            <v>n/a</v>
          </cell>
          <cell r="AD1786" t="str">
            <v>n/a</v>
          </cell>
          <cell r="AE1786">
            <v>45245</v>
          </cell>
          <cell r="AF1786">
            <v>0</v>
          </cell>
          <cell r="AG1786">
            <v>0</v>
          </cell>
          <cell r="AH1786">
            <v>0</v>
          </cell>
          <cell r="AI1786">
            <v>0</v>
          </cell>
          <cell r="AJ1786">
            <v>0</v>
          </cell>
          <cell r="AK1786">
            <v>108850.5</v>
          </cell>
          <cell r="AL1786">
            <v>108850.5</v>
          </cell>
          <cell r="AM1786">
            <v>0</v>
          </cell>
          <cell r="AN1786">
            <v>108835</v>
          </cell>
          <cell r="AO1786">
            <v>108835</v>
          </cell>
          <cell r="AP1786">
            <v>0</v>
          </cell>
          <cell r="AQ1786">
            <v>0</v>
          </cell>
          <cell r="AR1786" t="str">
            <v>n/a</v>
          </cell>
          <cell r="AS1786" t="str">
            <v>n/a</v>
          </cell>
          <cell r="AT1786" t="str">
            <v>n/a</v>
          </cell>
          <cell r="AU1786" t="str">
            <v>n/a</v>
          </cell>
          <cell r="AV1786" t="str">
            <v>n/a</v>
          </cell>
          <cell r="AW1786" t="str">
            <v>n/a</v>
          </cell>
          <cell r="AX1786">
            <v>0</v>
          </cell>
        </row>
        <row r="1787">
          <cell r="A1787">
            <v>23111237</v>
          </cell>
          <cell r="B1787" t="str">
            <v>(SUPPLY OF ROLL-UP COMBI BLIND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0</v>
          </cell>
          <cell r="AE1787">
            <v>0</v>
          </cell>
          <cell r="AF1787">
            <v>0</v>
          </cell>
          <cell r="AG1787">
            <v>0</v>
          </cell>
          <cell r="AH1787">
            <v>0</v>
          </cell>
          <cell r="AI1787">
            <v>0</v>
          </cell>
          <cell r="AJ1787">
            <v>0</v>
          </cell>
          <cell r="AK1787">
            <v>0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0</v>
          </cell>
          <cell r="AQ1787">
            <v>0</v>
          </cell>
          <cell r="AR1787">
            <v>0</v>
          </cell>
          <cell r="AS1787">
            <v>0</v>
          </cell>
          <cell r="AT1787">
            <v>0</v>
          </cell>
          <cell r="AU1787">
            <v>0</v>
          </cell>
          <cell r="AV1787">
            <v>0</v>
          </cell>
          <cell r="AW1787">
            <v>0</v>
          </cell>
          <cell r="AX1787">
            <v>0</v>
          </cell>
        </row>
        <row r="1788">
          <cell r="A1788">
            <v>0</v>
          </cell>
          <cell r="B1788" t="str">
            <v>CURTAINS WITH COMPLETE ACCESSORIES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  <cell r="AF1788">
            <v>0</v>
          </cell>
          <cell r="AG1788">
            <v>0</v>
          </cell>
          <cell r="AH1788">
            <v>0</v>
          </cell>
          <cell r="AI1788">
            <v>0</v>
          </cell>
          <cell r="AJ1788">
            <v>0</v>
          </cell>
          <cell r="AK1788">
            <v>0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0</v>
          </cell>
          <cell r="AV1788">
            <v>0</v>
          </cell>
          <cell r="AW1788">
            <v>0</v>
          </cell>
          <cell r="AX1788">
            <v>0</v>
          </cell>
        </row>
        <row r="1789">
          <cell r="A1789" t="str">
            <v>23-4743</v>
          </cell>
          <cell r="B1789" t="str">
            <v>4*6 CLEAR GLASS WITH HANALOK FRAME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 t="str">
            <v>PDRRMO</v>
          </cell>
          <cell r="W1789" t="str">
            <v>SVP</v>
          </cell>
          <cell r="X1789">
            <v>45216</v>
          </cell>
          <cell r="Y1789">
            <v>45222</v>
          </cell>
          <cell r="Z1789" t="str">
            <v>n/a</v>
          </cell>
          <cell r="AA1789" t="str">
            <v>n/a</v>
          </cell>
          <cell r="AB1789">
            <v>45245</v>
          </cell>
          <cell r="AC1789" t="str">
            <v>n/a</v>
          </cell>
          <cell r="AD1789" t="str">
            <v>n/a</v>
          </cell>
          <cell r="AE1789">
            <v>45245</v>
          </cell>
          <cell r="AF1789">
            <v>0</v>
          </cell>
          <cell r="AG1789">
            <v>0</v>
          </cell>
          <cell r="AH1789">
            <v>0</v>
          </cell>
          <cell r="AI1789">
            <v>0</v>
          </cell>
          <cell r="AJ1789">
            <v>0</v>
          </cell>
          <cell r="AK1789">
            <v>8085</v>
          </cell>
          <cell r="AL1789">
            <v>8085</v>
          </cell>
          <cell r="AM1789">
            <v>0</v>
          </cell>
          <cell r="AN1789">
            <v>8080</v>
          </cell>
          <cell r="AO1789">
            <v>8080</v>
          </cell>
          <cell r="AP1789">
            <v>0</v>
          </cell>
          <cell r="AQ1789">
            <v>0</v>
          </cell>
          <cell r="AR1789" t="str">
            <v>n/a</v>
          </cell>
          <cell r="AS1789" t="str">
            <v>n/a</v>
          </cell>
          <cell r="AT1789" t="str">
            <v>n/a</v>
          </cell>
          <cell r="AU1789" t="str">
            <v>n/a</v>
          </cell>
          <cell r="AV1789" t="str">
            <v>n/a</v>
          </cell>
          <cell r="AW1789" t="str">
            <v>n/a</v>
          </cell>
          <cell r="AX1789">
            <v>0</v>
          </cell>
        </row>
        <row r="1790">
          <cell r="A1790">
            <v>23111212</v>
          </cell>
          <cell r="B1790" t="str">
            <v>FIXED GLASS WITH SNAP-ON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0</v>
          </cell>
          <cell r="AV1790">
            <v>0</v>
          </cell>
          <cell r="AW1790">
            <v>0</v>
          </cell>
          <cell r="AX1790">
            <v>0</v>
          </cell>
        </row>
        <row r="1791">
          <cell r="A1791">
            <v>0</v>
          </cell>
          <cell r="B1791" t="str">
            <v>INSTALLATION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0</v>
          </cell>
          <cell r="AV1791">
            <v>0</v>
          </cell>
          <cell r="AW1791">
            <v>0</v>
          </cell>
          <cell r="AX1791">
            <v>0</v>
          </cell>
        </row>
        <row r="1792">
          <cell r="A1792" t="str">
            <v>23-4741</v>
          </cell>
          <cell r="B1792" t="str">
            <v>FUEL FILTER (NISSAN 16400-3XN1B)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 t="str">
            <v>PDRRMO</v>
          </cell>
          <cell r="W1792" t="str">
            <v>SVP</v>
          </cell>
          <cell r="X1792">
            <v>45216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K1792">
            <v>5060</v>
          </cell>
          <cell r="AL1792">
            <v>5060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0</v>
          </cell>
          <cell r="AV1792">
            <v>0</v>
          </cell>
          <cell r="AW1792">
            <v>0</v>
          </cell>
          <cell r="AX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  <cell r="AG1793">
            <v>0</v>
          </cell>
          <cell r="AH1793">
            <v>0</v>
          </cell>
          <cell r="AI1793">
            <v>0</v>
          </cell>
          <cell r="AJ1793">
            <v>0</v>
          </cell>
          <cell r="AK1793">
            <v>0</v>
          </cell>
          <cell r="AL1793">
            <v>0</v>
          </cell>
          <cell r="AM1793">
            <v>0</v>
          </cell>
          <cell r="AN1793">
            <v>0</v>
          </cell>
          <cell r="AO1793">
            <v>0</v>
          </cell>
          <cell r="AP1793">
            <v>0</v>
          </cell>
          <cell r="AQ1793">
            <v>0</v>
          </cell>
          <cell r="AR1793">
            <v>0</v>
          </cell>
          <cell r="AS1793">
            <v>0</v>
          </cell>
          <cell r="AT1793">
            <v>0</v>
          </cell>
          <cell r="AU1793">
            <v>0</v>
          </cell>
          <cell r="AV1793">
            <v>0</v>
          </cell>
          <cell r="AW1793">
            <v>0</v>
          </cell>
          <cell r="AX1793">
            <v>0</v>
          </cell>
        </row>
        <row r="1794">
          <cell r="A1794">
            <v>0</v>
          </cell>
          <cell r="B1794">
            <v>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  <cell r="AG1794">
            <v>0</v>
          </cell>
          <cell r="AH1794">
            <v>0</v>
          </cell>
          <cell r="AI1794">
            <v>0</v>
          </cell>
          <cell r="AJ1794">
            <v>0</v>
          </cell>
          <cell r="AK1794">
            <v>0</v>
          </cell>
          <cell r="AL1794">
            <v>0</v>
          </cell>
          <cell r="AM1794">
            <v>0</v>
          </cell>
          <cell r="AN1794">
            <v>0</v>
          </cell>
          <cell r="AO1794">
            <v>0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0</v>
          </cell>
          <cell r="AV1794">
            <v>0</v>
          </cell>
          <cell r="AW1794">
            <v>0</v>
          </cell>
          <cell r="AX1794">
            <v>0</v>
          </cell>
        </row>
        <row r="1795">
          <cell r="A1795" t="str">
            <v>23-3303</v>
          </cell>
          <cell r="B1795" t="str">
            <v>OIL FILTER (MITS. STRADA)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 t="str">
            <v>SPO</v>
          </cell>
          <cell r="W1795" t="str">
            <v>SA</v>
          </cell>
          <cell r="X1795">
            <v>45216</v>
          </cell>
          <cell r="Y1795">
            <v>45222</v>
          </cell>
          <cell r="Z1795" t="str">
            <v>n/a</v>
          </cell>
          <cell r="AA1795" t="str">
            <v>n/a</v>
          </cell>
          <cell r="AB1795">
            <v>45237</v>
          </cell>
          <cell r="AC1795" t="str">
            <v>n/a</v>
          </cell>
          <cell r="AD1795" t="str">
            <v>n/a</v>
          </cell>
          <cell r="AE1795">
            <v>45237</v>
          </cell>
          <cell r="AF1795">
            <v>0</v>
          </cell>
          <cell r="AG1795">
            <v>0</v>
          </cell>
          <cell r="AH1795">
            <v>0</v>
          </cell>
          <cell r="AI1795">
            <v>0</v>
          </cell>
          <cell r="AJ1795">
            <v>0</v>
          </cell>
          <cell r="AK1795">
            <v>385</v>
          </cell>
          <cell r="AL1795">
            <v>385</v>
          </cell>
          <cell r="AM1795">
            <v>0</v>
          </cell>
          <cell r="AN1795">
            <v>385</v>
          </cell>
          <cell r="AO1795">
            <v>385</v>
          </cell>
          <cell r="AP1795">
            <v>0</v>
          </cell>
          <cell r="AQ1795">
            <v>0</v>
          </cell>
          <cell r="AR1795" t="str">
            <v>n/a</v>
          </cell>
          <cell r="AS1795" t="str">
            <v>n/a</v>
          </cell>
          <cell r="AT1795" t="str">
            <v>n/a</v>
          </cell>
          <cell r="AU1795" t="str">
            <v>n/a</v>
          </cell>
          <cell r="AV1795" t="str">
            <v>n/a</v>
          </cell>
          <cell r="AW1795" t="str">
            <v>n/a</v>
          </cell>
          <cell r="AX1795">
            <v>0</v>
          </cell>
        </row>
        <row r="1796">
          <cell r="A1796">
            <v>0</v>
          </cell>
          <cell r="B1796">
            <v>0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0</v>
          </cell>
          <cell r="AE1796">
            <v>0</v>
          </cell>
          <cell r="AF1796">
            <v>0</v>
          </cell>
          <cell r="AG1796">
            <v>0</v>
          </cell>
          <cell r="AH1796">
            <v>0</v>
          </cell>
          <cell r="AI1796">
            <v>0</v>
          </cell>
          <cell r="AJ1796">
            <v>0</v>
          </cell>
          <cell r="AK1796">
            <v>0</v>
          </cell>
          <cell r="AL1796">
            <v>0</v>
          </cell>
          <cell r="AM1796">
            <v>0</v>
          </cell>
          <cell r="AN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>
            <v>0</v>
          </cell>
          <cell r="AW1796">
            <v>0</v>
          </cell>
          <cell r="AX1796">
            <v>0</v>
          </cell>
        </row>
        <row r="1797">
          <cell r="A1797">
            <v>0</v>
          </cell>
          <cell r="B1797">
            <v>0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0</v>
          </cell>
          <cell r="AE1797">
            <v>0</v>
          </cell>
          <cell r="AF1797">
            <v>0</v>
          </cell>
          <cell r="AG1797">
            <v>0</v>
          </cell>
          <cell r="AH1797">
            <v>0</v>
          </cell>
          <cell r="AI1797">
            <v>0</v>
          </cell>
          <cell r="AJ1797">
            <v>0</v>
          </cell>
          <cell r="AK1797">
            <v>0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0</v>
          </cell>
          <cell r="AR1797">
            <v>0</v>
          </cell>
          <cell r="AS1797">
            <v>0</v>
          </cell>
          <cell r="AT1797">
            <v>0</v>
          </cell>
          <cell r="AU1797">
            <v>0</v>
          </cell>
          <cell r="AV1797">
            <v>0</v>
          </cell>
          <cell r="AW1797">
            <v>0</v>
          </cell>
          <cell r="AX1797">
            <v>0</v>
          </cell>
        </row>
        <row r="1798">
          <cell r="A1798" t="str">
            <v>23-4659</v>
          </cell>
          <cell r="B1798" t="str">
            <v>ENGINE OIL (MITS. STRADA)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 t="str">
            <v>SPO</v>
          </cell>
          <cell r="W1798" t="str">
            <v>SA</v>
          </cell>
          <cell r="X1798">
            <v>45216</v>
          </cell>
          <cell r="Y1798">
            <v>45222</v>
          </cell>
          <cell r="Z1798" t="str">
            <v>n/a</v>
          </cell>
          <cell r="AA1798" t="str">
            <v>n/a</v>
          </cell>
          <cell r="AB1798">
            <v>45237</v>
          </cell>
          <cell r="AC1798" t="str">
            <v>n/a</v>
          </cell>
          <cell r="AD1798" t="str">
            <v>n/a</v>
          </cell>
          <cell r="AE1798">
            <v>45237</v>
          </cell>
          <cell r="AF1798">
            <v>0</v>
          </cell>
          <cell r="AG1798">
            <v>0</v>
          </cell>
          <cell r="AH1798">
            <v>0</v>
          </cell>
          <cell r="AI1798">
            <v>0</v>
          </cell>
          <cell r="AJ1798">
            <v>0</v>
          </cell>
          <cell r="AK1798">
            <v>330</v>
          </cell>
          <cell r="AL1798">
            <v>330</v>
          </cell>
          <cell r="AM1798">
            <v>0</v>
          </cell>
          <cell r="AN1798">
            <v>330</v>
          </cell>
          <cell r="AO1798">
            <v>330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0</v>
          </cell>
          <cell r="AV1798">
            <v>0</v>
          </cell>
          <cell r="AW1798">
            <v>0</v>
          </cell>
          <cell r="AX1798">
            <v>0</v>
          </cell>
        </row>
        <row r="1799">
          <cell r="A1799">
            <v>23111218</v>
          </cell>
          <cell r="B1799">
            <v>0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0</v>
          </cell>
          <cell r="AE1799">
            <v>0</v>
          </cell>
          <cell r="AF1799">
            <v>0</v>
          </cell>
          <cell r="AG1799">
            <v>0</v>
          </cell>
          <cell r="AH1799">
            <v>0</v>
          </cell>
          <cell r="AI1799">
            <v>0</v>
          </cell>
          <cell r="AJ1799">
            <v>0</v>
          </cell>
          <cell r="AK1799">
            <v>0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0</v>
          </cell>
          <cell r="AV1799">
            <v>0</v>
          </cell>
          <cell r="AW1799">
            <v>0</v>
          </cell>
          <cell r="AX1799">
            <v>0</v>
          </cell>
        </row>
        <row r="1800">
          <cell r="A1800">
            <v>0</v>
          </cell>
          <cell r="B1800">
            <v>0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  <cell r="AK1800">
            <v>0</v>
          </cell>
          <cell r="AL1800">
            <v>0</v>
          </cell>
          <cell r="AM1800">
            <v>0</v>
          </cell>
          <cell r="AN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0</v>
          </cell>
          <cell r="AU1800">
            <v>0</v>
          </cell>
          <cell r="AV1800">
            <v>0</v>
          </cell>
          <cell r="AW1800">
            <v>0</v>
          </cell>
          <cell r="AX1800">
            <v>0</v>
          </cell>
        </row>
        <row r="1801">
          <cell r="A1801" t="str">
            <v>23-4660</v>
          </cell>
          <cell r="B1801" t="str">
            <v>FUEL FILTER AND OIL FILTER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 t="str">
            <v>SPO</v>
          </cell>
          <cell r="W1801" t="str">
            <v>SA</v>
          </cell>
          <cell r="X1801">
            <v>45216</v>
          </cell>
          <cell r="Y1801">
            <v>45222</v>
          </cell>
          <cell r="Z1801" t="str">
            <v>n/a</v>
          </cell>
          <cell r="AA1801" t="str">
            <v>n/a</v>
          </cell>
          <cell r="AB1801">
            <v>45237</v>
          </cell>
          <cell r="AC1801" t="str">
            <v>n/a</v>
          </cell>
          <cell r="AD1801" t="str">
            <v>n/a</v>
          </cell>
          <cell r="AE1801">
            <v>45237</v>
          </cell>
          <cell r="AF1801">
            <v>0</v>
          </cell>
          <cell r="AG1801">
            <v>0</v>
          </cell>
          <cell r="AH1801">
            <v>0</v>
          </cell>
          <cell r="AI1801">
            <v>0</v>
          </cell>
          <cell r="AJ1801">
            <v>0</v>
          </cell>
          <cell r="AK1801">
            <v>660</v>
          </cell>
          <cell r="AL1801">
            <v>660</v>
          </cell>
          <cell r="AM1801">
            <v>0</v>
          </cell>
          <cell r="AN1801">
            <v>660</v>
          </cell>
          <cell r="AO1801">
            <v>660</v>
          </cell>
          <cell r="AP1801">
            <v>0</v>
          </cell>
          <cell r="AQ1801">
            <v>0</v>
          </cell>
          <cell r="AR1801" t="str">
            <v>n/a</v>
          </cell>
          <cell r="AS1801" t="str">
            <v>n/a</v>
          </cell>
          <cell r="AT1801" t="str">
            <v>n/a</v>
          </cell>
          <cell r="AU1801" t="str">
            <v>n/a</v>
          </cell>
          <cell r="AV1801" t="str">
            <v>n/a</v>
          </cell>
          <cell r="AW1801" t="str">
            <v>n/a</v>
          </cell>
          <cell r="AX1801">
            <v>0</v>
          </cell>
        </row>
        <row r="1802">
          <cell r="A1802">
            <v>0</v>
          </cell>
          <cell r="B1802">
            <v>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0</v>
          </cell>
          <cell r="AE1802">
            <v>0</v>
          </cell>
          <cell r="AF1802">
            <v>0</v>
          </cell>
          <cell r="AG1802">
            <v>0</v>
          </cell>
          <cell r="AH1802">
            <v>0</v>
          </cell>
          <cell r="AI1802">
            <v>0</v>
          </cell>
          <cell r="AJ1802">
            <v>0</v>
          </cell>
          <cell r="AK1802">
            <v>0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</row>
        <row r="1803">
          <cell r="A1803">
            <v>0</v>
          </cell>
          <cell r="B1803">
            <v>0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  <cell r="AG1803">
            <v>0</v>
          </cell>
          <cell r="AH1803">
            <v>0</v>
          </cell>
          <cell r="AI1803">
            <v>0</v>
          </cell>
          <cell r="AJ1803">
            <v>0</v>
          </cell>
          <cell r="AK1803">
            <v>0</v>
          </cell>
          <cell r="AL1803">
            <v>0</v>
          </cell>
          <cell r="AM1803">
            <v>0</v>
          </cell>
          <cell r="AN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</row>
        <row r="1804">
          <cell r="A1804" t="str">
            <v>23-3302</v>
          </cell>
          <cell r="B1804" t="str">
            <v>ENGINE OIL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 t="str">
            <v>PVGO</v>
          </cell>
          <cell r="W1804" t="str">
            <v>DC</v>
          </cell>
          <cell r="X1804">
            <v>45216</v>
          </cell>
          <cell r="Y1804">
            <v>45222</v>
          </cell>
          <cell r="Z1804" t="str">
            <v>n/a</v>
          </cell>
          <cell r="AA1804" t="str">
            <v>n/a</v>
          </cell>
          <cell r="AB1804">
            <v>45237</v>
          </cell>
          <cell r="AC1804" t="str">
            <v>n/a</v>
          </cell>
          <cell r="AD1804" t="str">
            <v>n/a</v>
          </cell>
          <cell r="AE1804">
            <v>45237</v>
          </cell>
          <cell r="AF1804">
            <v>0</v>
          </cell>
          <cell r="AG1804">
            <v>0</v>
          </cell>
          <cell r="AH1804">
            <v>0</v>
          </cell>
          <cell r="AI1804">
            <v>0</v>
          </cell>
          <cell r="AJ1804">
            <v>0</v>
          </cell>
          <cell r="AK1804">
            <v>1100</v>
          </cell>
          <cell r="AL1804">
            <v>1100</v>
          </cell>
          <cell r="AM1804">
            <v>0</v>
          </cell>
          <cell r="AN1804">
            <v>1100</v>
          </cell>
          <cell r="AO1804">
            <v>1100</v>
          </cell>
          <cell r="AP1804">
            <v>0</v>
          </cell>
          <cell r="AQ1804">
            <v>0</v>
          </cell>
          <cell r="AR1804" t="str">
            <v>n/a</v>
          </cell>
          <cell r="AS1804" t="str">
            <v>n/a</v>
          </cell>
          <cell r="AT1804" t="str">
            <v>n/a</v>
          </cell>
          <cell r="AU1804" t="str">
            <v>n/a</v>
          </cell>
          <cell r="AV1804" t="str">
            <v>n/a</v>
          </cell>
          <cell r="AW1804" t="str">
            <v>n/a</v>
          </cell>
          <cell r="AX1804">
            <v>0</v>
          </cell>
        </row>
        <row r="1805">
          <cell r="A1805">
            <v>0</v>
          </cell>
          <cell r="B1805">
            <v>0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0</v>
          </cell>
          <cell r="AE1805">
            <v>0</v>
          </cell>
          <cell r="AF1805">
            <v>0</v>
          </cell>
          <cell r="AG1805">
            <v>0</v>
          </cell>
          <cell r="AH1805">
            <v>0</v>
          </cell>
          <cell r="AI1805">
            <v>0</v>
          </cell>
          <cell r="AJ1805">
            <v>0</v>
          </cell>
          <cell r="AK1805">
            <v>0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</row>
        <row r="1806">
          <cell r="A1806">
            <v>0</v>
          </cell>
          <cell r="B1806">
            <v>0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0</v>
          </cell>
          <cell r="AE1806">
            <v>0</v>
          </cell>
          <cell r="AF1806">
            <v>0</v>
          </cell>
          <cell r="AG1806">
            <v>0</v>
          </cell>
          <cell r="AH1806">
            <v>0</v>
          </cell>
          <cell r="AI1806">
            <v>0</v>
          </cell>
          <cell r="AJ1806">
            <v>0</v>
          </cell>
          <cell r="AK1806">
            <v>0</v>
          </cell>
          <cell r="AL1806">
            <v>0</v>
          </cell>
          <cell r="AM1806">
            <v>0</v>
          </cell>
          <cell r="AN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</row>
        <row r="1807">
          <cell r="A1807" t="str">
            <v>23-4840</v>
          </cell>
          <cell r="B1807" t="str">
            <v>OFFICE SUPPLIES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 t="str">
            <v>PAGRO</v>
          </cell>
          <cell r="W1807" t="str">
            <v>SB</v>
          </cell>
          <cell r="X1807">
            <v>45216</v>
          </cell>
          <cell r="Y1807">
            <v>45222</v>
          </cell>
          <cell r="Z1807" t="str">
            <v>n/a</v>
          </cell>
          <cell r="AA1807" t="str">
            <v>n/a</v>
          </cell>
          <cell r="AB1807">
            <v>45245</v>
          </cell>
          <cell r="AC1807" t="str">
            <v>n/a</v>
          </cell>
          <cell r="AD1807" t="str">
            <v>n/a</v>
          </cell>
          <cell r="AE1807">
            <v>45245</v>
          </cell>
          <cell r="AF1807">
            <v>0</v>
          </cell>
          <cell r="AG1807">
            <v>0</v>
          </cell>
          <cell r="AH1807">
            <v>0</v>
          </cell>
          <cell r="AI1807">
            <v>0</v>
          </cell>
          <cell r="AJ1807">
            <v>0</v>
          </cell>
          <cell r="AK1807">
            <v>6532</v>
          </cell>
          <cell r="AL1807">
            <v>6532</v>
          </cell>
          <cell r="AM1807">
            <v>0</v>
          </cell>
          <cell r="AN1807">
            <v>6310</v>
          </cell>
          <cell r="AO1807">
            <v>6310</v>
          </cell>
          <cell r="AP1807">
            <v>0</v>
          </cell>
          <cell r="AQ1807">
            <v>0</v>
          </cell>
          <cell r="AR1807" t="str">
            <v>n/a</v>
          </cell>
          <cell r="AS1807" t="str">
            <v>n/a</v>
          </cell>
          <cell r="AT1807" t="str">
            <v>n/a</v>
          </cell>
          <cell r="AU1807" t="str">
            <v>n/a</v>
          </cell>
          <cell r="AV1807" t="str">
            <v>n/a</v>
          </cell>
          <cell r="AW1807" t="str">
            <v>n/a</v>
          </cell>
          <cell r="AX1807">
            <v>0</v>
          </cell>
        </row>
        <row r="1808">
          <cell r="A1808">
            <v>23111216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0</v>
          </cell>
          <cell r="AE1808">
            <v>0</v>
          </cell>
          <cell r="AF1808">
            <v>0</v>
          </cell>
          <cell r="AG1808">
            <v>0</v>
          </cell>
          <cell r="AH1808">
            <v>0</v>
          </cell>
          <cell r="AI1808">
            <v>0</v>
          </cell>
          <cell r="AJ1808">
            <v>0</v>
          </cell>
          <cell r="AK1808">
            <v>0</v>
          </cell>
          <cell r="AL1808">
            <v>0</v>
          </cell>
          <cell r="AM1808">
            <v>0</v>
          </cell>
          <cell r="AN1808">
            <v>0</v>
          </cell>
          <cell r="AO1808">
            <v>0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0</v>
          </cell>
          <cell r="AU1808">
            <v>0</v>
          </cell>
          <cell r="AV1808">
            <v>0</v>
          </cell>
          <cell r="AW1808">
            <v>0</v>
          </cell>
          <cell r="AX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0</v>
          </cell>
          <cell r="AE1809">
            <v>0</v>
          </cell>
          <cell r="AF1809">
            <v>0</v>
          </cell>
          <cell r="AG1809">
            <v>0</v>
          </cell>
          <cell r="AH1809">
            <v>0</v>
          </cell>
          <cell r="AI1809">
            <v>0</v>
          </cell>
          <cell r="AJ1809">
            <v>0</v>
          </cell>
          <cell r="AK1809">
            <v>0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</row>
        <row r="1810">
          <cell r="A1810" t="str">
            <v>23-4806</v>
          </cell>
          <cell r="B1810" t="str">
            <v>LPG GAS REFILL (50 KGS)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 t="str">
            <v>PAGRO</v>
          </cell>
          <cell r="W1810" t="str">
            <v>DC</v>
          </cell>
          <cell r="X1810">
            <v>45216</v>
          </cell>
          <cell r="Y1810">
            <v>45222</v>
          </cell>
          <cell r="Z1810" t="str">
            <v>n/a</v>
          </cell>
          <cell r="AA1810" t="str">
            <v>n/a</v>
          </cell>
          <cell r="AB1810">
            <v>45245</v>
          </cell>
          <cell r="AC1810" t="str">
            <v>n/a</v>
          </cell>
          <cell r="AD1810" t="str">
            <v>n/a</v>
          </cell>
          <cell r="AE1810">
            <v>45245</v>
          </cell>
          <cell r="AF1810">
            <v>0</v>
          </cell>
          <cell r="AG1810">
            <v>0</v>
          </cell>
          <cell r="AH1810">
            <v>0</v>
          </cell>
          <cell r="AI1810">
            <v>0</v>
          </cell>
          <cell r="AJ1810">
            <v>0</v>
          </cell>
          <cell r="AK1810">
            <v>48840</v>
          </cell>
          <cell r="AL1810">
            <v>48840</v>
          </cell>
          <cell r="AM1810">
            <v>0</v>
          </cell>
          <cell r="AN1810">
            <v>32960</v>
          </cell>
          <cell r="AO1810">
            <v>32960</v>
          </cell>
          <cell r="AP1810">
            <v>0</v>
          </cell>
          <cell r="AQ1810">
            <v>0</v>
          </cell>
          <cell r="AR1810" t="str">
            <v>n/a</v>
          </cell>
          <cell r="AS1810" t="str">
            <v>n/a</v>
          </cell>
          <cell r="AT1810" t="str">
            <v>n/a</v>
          </cell>
          <cell r="AU1810" t="str">
            <v>n/a</v>
          </cell>
          <cell r="AV1810" t="str">
            <v>n/a</v>
          </cell>
          <cell r="AW1810" t="str">
            <v>n/a</v>
          </cell>
          <cell r="AX1810">
            <v>0</v>
          </cell>
        </row>
        <row r="1811">
          <cell r="A1811">
            <v>23111227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0</v>
          </cell>
          <cell r="AE1811">
            <v>0</v>
          </cell>
          <cell r="AF1811">
            <v>0</v>
          </cell>
          <cell r="AG1811">
            <v>0</v>
          </cell>
          <cell r="AH1811">
            <v>0</v>
          </cell>
          <cell r="AI1811">
            <v>0</v>
          </cell>
          <cell r="AJ1811">
            <v>0</v>
          </cell>
          <cell r="AK1811">
            <v>0</v>
          </cell>
          <cell r="AL1811">
            <v>0</v>
          </cell>
          <cell r="AM1811">
            <v>0</v>
          </cell>
          <cell r="AN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0</v>
          </cell>
          <cell r="AV1811">
            <v>0</v>
          </cell>
          <cell r="AW1811">
            <v>0</v>
          </cell>
          <cell r="AX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0</v>
          </cell>
          <cell r="AE1812">
            <v>0</v>
          </cell>
          <cell r="AF1812">
            <v>0</v>
          </cell>
          <cell r="AG1812">
            <v>0</v>
          </cell>
          <cell r="AH1812">
            <v>0</v>
          </cell>
          <cell r="AI1812">
            <v>0</v>
          </cell>
          <cell r="AJ1812">
            <v>0</v>
          </cell>
          <cell r="AK1812">
            <v>0</v>
          </cell>
          <cell r="AL1812">
            <v>0</v>
          </cell>
          <cell r="AM1812">
            <v>0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0</v>
          </cell>
          <cell r="AX1812">
            <v>0</v>
          </cell>
        </row>
        <row r="1813">
          <cell r="A1813" t="str">
            <v>23-C0804</v>
          </cell>
          <cell r="B1813" t="str">
            <v>AGRICULTURAL SUPPLIES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 t="str">
            <v>PAGRO</v>
          </cell>
          <cell r="W1813" t="str">
            <v>PB</v>
          </cell>
          <cell r="X1813">
            <v>45216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0</v>
          </cell>
          <cell r="AE1813">
            <v>0</v>
          </cell>
          <cell r="AF1813">
            <v>0</v>
          </cell>
          <cell r="AG1813">
            <v>0</v>
          </cell>
          <cell r="AH1813">
            <v>0</v>
          </cell>
          <cell r="AI1813">
            <v>0</v>
          </cell>
          <cell r="AJ1813">
            <v>0</v>
          </cell>
          <cell r="AK1813">
            <v>414734</v>
          </cell>
          <cell r="AL1813">
            <v>414734</v>
          </cell>
          <cell r="AM1813">
            <v>0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0</v>
          </cell>
          <cell r="AV1813">
            <v>0</v>
          </cell>
          <cell r="AW1813">
            <v>0</v>
          </cell>
          <cell r="AX1813">
            <v>0</v>
          </cell>
        </row>
        <row r="1814">
          <cell r="A1814">
            <v>0</v>
          </cell>
          <cell r="B1814">
            <v>0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0</v>
          </cell>
          <cell r="AE1814">
            <v>0</v>
          </cell>
          <cell r="AF1814">
            <v>0</v>
          </cell>
          <cell r="AG1814">
            <v>0</v>
          </cell>
          <cell r="AH1814">
            <v>0</v>
          </cell>
          <cell r="AI1814">
            <v>0</v>
          </cell>
          <cell r="AJ1814">
            <v>0</v>
          </cell>
          <cell r="AK1814">
            <v>0</v>
          </cell>
          <cell r="AL1814">
            <v>0</v>
          </cell>
          <cell r="AM1814">
            <v>0</v>
          </cell>
          <cell r="AN1814">
            <v>0</v>
          </cell>
          <cell r="AO1814">
            <v>0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0</v>
          </cell>
          <cell r="AV1814">
            <v>0</v>
          </cell>
          <cell r="AW1814">
            <v>0</v>
          </cell>
          <cell r="AX1814">
            <v>0</v>
          </cell>
        </row>
        <row r="1815">
          <cell r="A1815">
            <v>0</v>
          </cell>
          <cell r="B1815">
            <v>0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0</v>
          </cell>
          <cell r="AE1815">
            <v>0</v>
          </cell>
          <cell r="AF1815">
            <v>0</v>
          </cell>
          <cell r="AG1815">
            <v>0</v>
          </cell>
          <cell r="AH1815">
            <v>0</v>
          </cell>
          <cell r="AI1815">
            <v>0</v>
          </cell>
          <cell r="AJ1815">
            <v>0</v>
          </cell>
          <cell r="AK1815">
            <v>0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0</v>
          </cell>
          <cell r="AV1815">
            <v>0</v>
          </cell>
          <cell r="AW1815">
            <v>0</v>
          </cell>
          <cell r="AX1815">
            <v>0</v>
          </cell>
        </row>
        <row r="1816">
          <cell r="A1816" t="str">
            <v>23-C0799</v>
          </cell>
          <cell r="B1816" t="str">
            <v>OFFICE SUPPLIES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 t="str">
            <v>PAO</v>
          </cell>
          <cell r="W1816" t="str">
            <v>SB</v>
          </cell>
          <cell r="X1816">
            <v>45216</v>
          </cell>
          <cell r="Y1816">
            <v>45222</v>
          </cell>
          <cell r="Z1816" t="str">
            <v>n/a</v>
          </cell>
          <cell r="AA1816" t="str">
            <v>n/a</v>
          </cell>
          <cell r="AB1816">
            <v>45245</v>
          </cell>
          <cell r="AC1816" t="str">
            <v>n/a</v>
          </cell>
          <cell r="AD1816" t="str">
            <v>n/a</v>
          </cell>
          <cell r="AE1816">
            <v>0</v>
          </cell>
          <cell r="AF1816">
            <v>0</v>
          </cell>
          <cell r="AG1816">
            <v>0</v>
          </cell>
          <cell r="AH1816">
            <v>0</v>
          </cell>
          <cell r="AI1816">
            <v>0</v>
          </cell>
          <cell r="AJ1816">
            <v>0</v>
          </cell>
          <cell r="AK1816">
            <v>89500</v>
          </cell>
          <cell r="AL1816">
            <v>89500</v>
          </cell>
          <cell r="AM1816">
            <v>0</v>
          </cell>
          <cell r="AN1816">
            <v>87885</v>
          </cell>
          <cell r="AO1816">
            <v>87885</v>
          </cell>
          <cell r="AP1816">
            <v>0</v>
          </cell>
          <cell r="AQ1816">
            <v>0</v>
          </cell>
          <cell r="AR1816" t="str">
            <v>n/a</v>
          </cell>
          <cell r="AS1816" t="str">
            <v>n/a</v>
          </cell>
          <cell r="AT1816" t="str">
            <v>n/a</v>
          </cell>
          <cell r="AU1816" t="str">
            <v>n/a</v>
          </cell>
          <cell r="AV1816" t="str">
            <v>n/a</v>
          </cell>
          <cell r="AW1816" t="str">
            <v>n/a</v>
          </cell>
          <cell r="AX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0</v>
          </cell>
          <cell r="AE1817">
            <v>0</v>
          </cell>
          <cell r="AF1817">
            <v>0</v>
          </cell>
          <cell r="AG1817">
            <v>0</v>
          </cell>
          <cell r="AH1817">
            <v>0</v>
          </cell>
          <cell r="AI1817">
            <v>0</v>
          </cell>
          <cell r="AJ1817">
            <v>0</v>
          </cell>
          <cell r="AK1817">
            <v>0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0</v>
          </cell>
          <cell r="AX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0</v>
          </cell>
          <cell r="AE1818">
            <v>0</v>
          </cell>
          <cell r="AF1818">
            <v>0</v>
          </cell>
          <cell r="AG1818">
            <v>0</v>
          </cell>
          <cell r="AH1818">
            <v>0</v>
          </cell>
          <cell r="AI1818">
            <v>0</v>
          </cell>
          <cell r="AJ1818">
            <v>0</v>
          </cell>
          <cell r="AK1818">
            <v>0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</row>
        <row r="1819">
          <cell r="A1819" t="str">
            <v>23-C0798</v>
          </cell>
          <cell r="B1819" t="str">
            <v>4 IN 1 PRINTER, DIGITAL VOICE RECORDER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 t="str">
            <v>PAO</v>
          </cell>
          <cell r="W1819" t="str">
            <v>SVP</v>
          </cell>
          <cell r="X1819">
            <v>45216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0</v>
          </cell>
          <cell r="AE1819">
            <v>0</v>
          </cell>
          <cell r="AF1819">
            <v>0</v>
          </cell>
          <cell r="AG1819">
            <v>0</v>
          </cell>
          <cell r="AH1819">
            <v>0</v>
          </cell>
          <cell r="AI1819">
            <v>0</v>
          </cell>
          <cell r="AJ1819">
            <v>0</v>
          </cell>
          <cell r="AK1819">
            <v>34400</v>
          </cell>
          <cell r="AL1819">
            <v>34400</v>
          </cell>
          <cell r="AM1819">
            <v>0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AS1819">
            <v>0</v>
          </cell>
          <cell r="AT1819">
            <v>0</v>
          </cell>
          <cell r="AU1819">
            <v>0</v>
          </cell>
          <cell r="AV1819">
            <v>0</v>
          </cell>
          <cell r="AW1819">
            <v>0</v>
          </cell>
          <cell r="AX1819">
            <v>0</v>
          </cell>
        </row>
        <row r="1820">
          <cell r="A1820">
            <v>0</v>
          </cell>
          <cell r="B1820" t="str">
            <v>AND LAMINATING MACHINE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0</v>
          </cell>
          <cell r="AE1820">
            <v>0</v>
          </cell>
          <cell r="AF1820">
            <v>0</v>
          </cell>
          <cell r="AG1820">
            <v>0</v>
          </cell>
          <cell r="AH1820">
            <v>0</v>
          </cell>
          <cell r="AI1820">
            <v>0</v>
          </cell>
          <cell r="AJ1820">
            <v>0</v>
          </cell>
          <cell r="AK1820">
            <v>0</v>
          </cell>
          <cell r="AL1820">
            <v>0</v>
          </cell>
          <cell r="AM1820">
            <v>0</v>
          </cell>
          <cell r="AN1820">
            <v>0</v>
          </cell>
          <cell r="AO1820">
            <v>0</v>
          </cell>
          <cell r="AP1820">
            <v>0</v>
          </cell>
          <cell r="AQ1820">
            <v>0</v>
          </cell>
          <cell r="AR1820">
            <v>0</v>
          </cell>
          <cell r="AS1820">
            <v>0</v>
          </cell>
          <cell r="AT1820">
            <v>0</v>
          </cell>
          <cell r="AU1820">
            <v>0</v>
          </cell>
          <cell r="AV1820">
            <v>0</v>
          </cell>
          <cell r="AW1820">
            <v>0</v>
          </cell>
          <cell r="AX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0</v>
          </cell>
          <cell r="AE1821">
            <v>0</v>
          </cell>
          <cell r="AF1821">
            <v>0</v>
          </cell>
          <cell r="AG1821">
            <v>0</v>
          </cell>
          <cell r="AH1821">
            <v>0</v>
          </cell>
          <cell r="AI1821">
            <v>0</v>
          </cell>
          <cell r="AJ1821">
            <v>0</v>
          </cell>
          <cell r="AK1821">
            <v>0</v>
          </cell>
          <cell r="AL1821">
            <v>0</v>
          </cell>
          <cell r="AM1821">
            <v>0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0</v>
          </cell>
          <cell r="AU1821">
            <v>0</v>
          </cell>
          <cell r="AV1821">
            <v>0</v>
          </cell>
          <cell r="AW1821">
            <v>0</v>
          </cell>
          <cell r="AX1821">
            <v>0</v>
          </cell>
        </row>
        <row r="1822">
          <cell r="A1822" t="str">
            <v>23-C0796</v>
          </cell>
          <cell r="B1822" t="str">
            <v>JANITORIAL SUPPLIES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 t="str">
            <v>PAO-</v>
          </cell>
          <cell r="W1822" t="str">
            <v>SVP</v>
          </cell>
          <cell r="X1822">
            <v>45216</v>
          </cell>
          <cell r="Y1822">
            <v>45222</v>
          </cell>
          <cell r="Z1822" t="str">
            <v>n/a</v>
          </cell>
          <cell r="AA1822" t="str">
            <v>n/a</v>
          </cell>
          <cell r="AB1822">
            <v>45245</v>
          </cell>
          <cell r="AC1822" t="str">
            <v>n/a</v>
          </cell>
          <cell r="AD1822" t="str">
            <v>n/a</v>
          </cell>
          <cell r="AE1822">
            <v>45245</v>
          </cell>
          <cell r="AF1822">
            <v>0</v>
          </cell>
          <cell r="AG1822">
            <v>0</v>
          </cell>
          <cell r="AH1822">
            <v>0</v>
          </cell>
          <cell r="AI1822">
            <v>0</v>
          </cell>
          <cell r="AJ1822">
            <v>0</v>
          </cell>
          <cell r="AK1822">
            <v>46654</v>
          </cell>
          <cell r="AL1822">
            <v>46654</v>
          </cell>
          <cell r="AM1822">
            <v>0</v>
          </cell>
          <cell r="AN1822">
            <v>44792</v>
          </cell>
          <cell r="AO1822">
            <v>44792</v>
          </cell>
          <cell r="AP1822">
            <v>0</v>
          </cell>
          <cell r="AQ1822">
            <v>0</v>
          </cell>
          <cell r="AR1822" t="str">
            <v>n/a</v>
          </cell>
          <cell r="AS1822" t="str">
            <v>n/a</v>
          </cell>
          <cell r="AT1822" t="str">
            <v>n/a</v>
          </cell>
          <cell r="AU1822" t="str">
            <v>n/a</v>
          </cell>
          <cell r="AV1822" t="str">
            <v>n/a</v>
          </cell>
          <cell r="AW1822" t="str">
            <v>n/a</v>
          </cell>
          <cell r="AX1822">
            <v>0</v>
          </cell>
        </row>
        <row r="1823">
          <cell r="A1823">
            <v>23111244</v>
          </cell>
          <cell r="B1823">
            <v>0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 t="str">
            <v>Investment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0</v>
          </cell>
          <cell r="AE1823">
            <v>0</v>
          </cell>
          <cell r="AF1823">
            <v>0</v>
          </cell>
          <cell r="AG1823">
            <v>0</v>
          </cell>
          <cell r="AH1823">
            <v>0</v>
          </cell>
          <cell r="AI1823">
            <v>0</v>
          </cell>
          <cell r="AJ1823">
            <v>0</v>
          </cell>
          <cell r="AK1823">
            <v>0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0</v>
          </cell>
          <cell r="AV1823">
            <v>0</v>
          </cell>
          <cell r="AW1823">
            <v>0</v>
          </cell>
          <cell r="AX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0</v>
          </cell>
          <cell r="AE1824">
            <v>0</v>
          </cell>
          <cell r="AF1824">
            <v>0</v>
          </cell>
          <cell r="AG1824">
            <v>0</v>
          </cell>
          <cell r="AH1824">
            <v>0</v>
          </cell>
          <cell r="AI1824">
            <v>0</v>
          </cell>
          <cell r="AJ1824">
            <v>0</v>
          </cell>
          <cell r="AK1824">
            <v>0</v>
          </cell>
          <cell r="AL1824">
            <v>0</v>
          </cell>
          <cell r="AM1824">
            <v>0</v>
          </cell>
          <cell r="AN1824">
            <v>0</v>
          </cell>
          <cell r="AO1824">
            <v>0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0</v>
          </cell>
          <cell r="AV1824">
            <v>0</v>
          </cell>
          <cell r="AW1824">
            <v>0</v>
          </cell>
          <cell r="AX1824">
            <v>0</v>
          </cell>
        </row>
        <row r="1825">
          <cell r="A1825" t="str">
            <v>23-4053</v>
          </cell>
          <cell r="B1825" t="str">
            <v xml:space="preserve">COMPUTER SET i5 AND SDI 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 t="str">
            <v>PAO-IPRD</v>
          </cell>
          <cell r="W1825" t="str">
            <v>PB</v>
          </cell>
          <cell r="X1825">
            <v>45216</v>
          </cell>
          <cell r="Y1825">
            <v>45229</v>
          </cell>
          <cell r="Z1825" t="str">
            <v>n/a</v>
          </cell>
          <cell r="AA1825">
            <v>45237</v>
          </cell>
          <cell r="AB1825">
            <v>45237</v>
          </cell>
          <cell r="AC1825">
            <v>45237</v>
          </cell>
          <cell r="AD1825">
            <v>45244</v>
          </cell>
          <cell r="AE1825">
            <v>0</v>
          </cell>
          <cell r="AF1825">
            <v>0</v>
          </cell>
          <cell r="AG1825">
            <v>0</v>
          </cell>
          <cell r="AH1825">
            <v>0</v>
          </cell>
          <cell r="AI1825">
            <v>0</v>
          </cell>
          <cell r="AJ1825">
            <v>0</v>
          </cell>
          <cell r="AK1825">
            <v>200000</v>
          </cell>
          <cell r="AL1825">
            <v>200000</v>
          </cell>
          <cell r="AM1825">
            <v>0</v>
          </cell>
          <cell r="AN1825">
            <v>179288</v>
          </cell>
          <cell r="AO1825">
            <v>179288</v>
          </cell>
          <cell r="AP1825">
            <v>0</v>
          </cell>
          <cell r="AQ1825">
            <v>0</v>
          </cell>
          <cell r="AR1825" t="str">
            <v>n/a</v>
          </cell>
          <cell r="AS1825" t="str">
            <v>10.27.2023</v>
          </cell>
          <cell r="AT1825" t="str">
            <v>10.27.2023</v>
          </cell>
          <cell r="AU1825" t="str">
            <v>10.27.2023</v>
          </cell>
          <cell r="AV1825" t="str">
            <v>11.10.2023</v>
          </cell>
          <cell r="AW1825">
            <v>0</v>
          </cell>
          <cell r="AX1825">
            <v>0</v>
          </cell>
        </row>
        <row r="1826">
          <cell r="A1826">
            <v>0</v>
          </cell>
          <cell r="B1826" t="str">
            <v>VIDEO SWITCHER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0</v>
          </cell>
          <cell r="AE1826">
            <v>0</v>
          </cell>
          <cell r="AF1826">
            <v>0</v>
          </cell>
          <cell r="AG1826">
            <v>0</v>
          </cell>
          <cell r="AH1826">
            <v>0</v>
          </cell>
          <cell r="AI1826">
            <v>0</v>
          </cell>
          <cell r="AJ1826">
            <v>0</v>
          </cell>
          <cell r="AK1826">
            <v>0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0</v>
          </cell>
          <cell r="AV1826">
            <v>0</v>
          </cell>
          <cell r="AW1826">
            <v>0</v>
          </cell>
          <cell r="AX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  <cell r="AE1827">
            <v>0</v>
          </cell>
          <cell r="AF1827">
            <v>0</v>
          </cell>
          <cell r="AG1827">
            <v>0</v>
          </cell>
          <cell r="AH1827">
            <v>0</v>
          </cell>
          <cell r="AI1827">
            <v>0</v>
          </cell>
          <cell r="AJ1827">
            <v>0</v>
          </cell>
          <cell r="AK1827">
            <v>0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0</v>
          </cell>
          <cell r="AV1827">
            <v>0</v>
          </cell>
          <cell r="AW1827">
            <v>0</v>
          </cell>
          <cell r="AX1827">
            <v>0</v>
          </cell>
        </row>
        <row r="1828">
          <cell r="A1828" t="str">
            <v>23-C0782</v>
          </cell>
          <cell r="B1828" t="str">
            <v>OFFICE SUPPLIES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 t="str">
            <v>PHO</v>
          </cell>
          <cell r="W1828" t="str">
            <v>SB</v>
          </cell>
          <cell r="X1828" t="str">
            <v>n/a</v>
          </cell>
          <cell r="Y1828">
            <v>45215</v>
          </cell>
          <cell r="Z1828" t="str">
            <v>n/a</v>
          </cell>
          <cell r="AA1828" t="str">
            <v>n/a</v>
          </cell>
          <cell r="AB1828">
            <v>45237</v>
          </cell>
          <cell r="AC1828" t="str">
            <v>n/a</v>
          </cell>
          <cell r="AD1828" t="str">
            <v>n/a</v>
          </cell>
          <cell r="AE1828">
            <v>45237</v>
          </cell>
          <cell r="AF1828">
            <v>0</v>
          </cell>
          <cell r="AG1828">
            <v>0</v>
          </cell>
          <cell r="AH1828">
            <v>0</v>
          </cell>
          <cell r="AI1828">
            <v>0</v>
          </cell>
          <cell r="AJ1828">
            <v>0</v>
          </cell>
          <cell r="AK1828">
            <v>6947</v>
          </cell>
          <cell r="AL1828">
            <v>6947</v>
          </cell>
          <cell r="AM1828">
            <v>0</v>
          </cell>
          <cell r="AN1828">
            <v>6581</v>
          </cell>
          <cell r="AO1828">
            <v>6581</v>
          </cell>
          <cell r="AP1828">
            <v>0</v>
          </cell>
          <cell r="AQ1828">
            <v>0</v>
          </cell>
          <cell r="AR1828" t="str">
            <v>n/a</v>
          </cell>
          <cell r="AS1828" t="str">
            <v>n/a</v>
          </cell>
          <cell r="AT1828" t="str">
            <v>n/a</v>
          </cell>
          <cell r="AU1828" t="str">
            <v>n/a</v>
          </cell>
          <cell r="AV1828" t="str">
            <v>n/a</v>
          </cell>
          <cell r="AW1828" t="str">
            <v>n/a</v>
          </cell>
          <cell r="AX1828">
            <v>0</v>
          </cell>
        </row>
        <row r="1829">
          <cell r="A1829">
            <v>0</v>
          </cell>
          <cell r="B1829">
            <v>0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0</v>
          </cell>
          <cell r="AE1829">
            <v>0</v>
          </cell>
          <cell r="AF1829">
            <v>0</v>
          </cell>
          <cell r="AG1829">
            <v>0</v>
          </cell>
          <cell r="AH1829">
            <v>0</v>
          </cell>
          <cell r="AI1829">
            <v>0</v>
          </cell>
          <cell r="AJ1829">
            <v>0</v>
          </cell>
          <cell r="AK1829">
            <v>0</v>
          </cell>
          <cell r="AL1829">
            <v>0</v>
          </cell>
          <cell r="AM1829">
            <v>0</v>
          </cell>
          <cell r="AN1829">
            <v>0</v>
          </cell>
          <cell r="AO1829">
            <v>0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</row>
        <row r="1830">
          <cell r="A1830">
            <v>0</v>
          </cell>
          <cell r="B1830">
            <v>0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  <cell r="AG1830">
            <v>0</v>
          </cell>
          <cell r="AH1830">
            <v>0</v>
          </cell>
          <cell r="AI1830">
            <v>0</v>
          </cell>
          <cell r="AJ1830">
            <v>0</v>
          </cell>
          <cell r="AK1830">
            <v>0</v>
          </cell>
          <cell r="AL1830">
            <v>0</v>
          </cell>
          <cell r="AM1830">
            <v>0</v>
          </cell>
          <cell r="AN1830">
            <v>0</v>
          </cell>
          <cell r="AO1830">
            <v>0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0</v>
          </cell>
          <cell r="AV1830">
            <v>0</v>
          </cell>
          <cell r="AW1830">
            <v>0</v>
          </cell>
          <cell r="AX1830">
            <v>0</v>
          </cell>
        </row>
        <row r="1831">
          <cell r="A1831" t="str">
            <v>23-C0130</v>
          </cell>
          <cell r="B1831" t="str">
            <v>COMPUTER SPAREPARTS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 t="str">
            <v>PHO</v>
          </cell>
          <cell r="W1831" t="str">
            <v>SVP</v>
          </cell>
          <cell r="X1831">
            <v>45216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0</v>
          </cell>
          <cell r="AE1831">
            <v>0</v>
          </cell>
          <cell r="AF1831">
            <v>0</v>
          </cell>
          <cell r="AG1831">
            <v>0</v>
          </cell>
          <cell r="AH1831">
            <v>0</v>
          </cell>
          <cell r="AI1831">
            <v>0</v>
          </cell>
          <cell r="AJ1831">
            <v>0</v>
          </cell>
          <cell r="AK1831">
            <v>46984</v>
          </cell>
          <cell r="AL1831">
            <v>46984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0</v>
          </cell>
          <cell r="AV1831">
            <v>0</v>
          </cell>
          <cell r="AW1831">
            <v>0</v>
          </cell>
          <cell r="AX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0</v>
          </cell>
          <cell r="AE1832">
            <v>0</v>
          </cell>
          <cell r="AF1832">
            <v>0</v>
          </cell>
          <cell r="AG1832">
            <v>0</v>
          </cell>
          <cell r="AH1832">
            <v>0</v>
          </cell>
          <cell r="AI1832">
            <v>0</v>
          </cell>
          <cell r="AJ1832">
            <v>0</v>
          </cell>
          <cell r="AK1832">
            <v>0</v>
          </cell>
          <cell r="AL1832">
            <v>0</v>
          </cell>
          <cell r="AM1832">
            <v>0</v>
          </cell>
          <cell r="AN1832">
            <v>0</v>
          </cell>
          <cell r="AO1832">
            <v>0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0</v>
          </cell>
          <cell r="AV1832">
            <v>0</v>
          </cell>
          <cell r="AW1832">
            <v>0</v>
          </cell>
          <cell r="AX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  <cell r="AE1833">
            <v>0</v>
          </cell>
          <cell r="AF1833">
            <v>0</v>
          </cell>
          <cell r="AG1833">
            <v>0</v>
          </cell>
          <cell r="AH1833">
            <v>0</v>
          </cell>
          <cell r="AI1833">
            <v>0</v>
          </cell>
          <cell r="AJ1833">
            <v>0</v>
          </cell>
          <cell r="AK1833">
            <v>0</v>
          </cell>
          <cell r="AL1833">
            <v>0</v>
          </cell>
          <cell r="AM1833">
            <v>0</v>
          </cell>
          <cell r="AN1833">
            <v>0</v>
          </cell>
          <cell r="AO1833">
            <v>0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0</v>
          </cell>
          <cell r="AV1833">
            <v>0</v>
          </cell>
          <cell r="AW1833">
            <v>0</v>
          </cell>
          <cell r="AX1833">
            <v>0</v>
          </cell>
        </row>
        <row r="1834">
          <cell r="A1834" t="str">
            <v>23-4737</v>
          </cell>
          <cell r="B1834" t="str">
            <v>FERMENTATION TUBE WITH SCREW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 t="str">
            <v>PHO</v>
          </cell>
          <cell r="W1834" t="str">
            <v>SVP</v>
          </cell>
          <cell r="X1834">
            <v>45216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  <cell r="AE1834">
            <v>0</v>
          </cell>
          <cell r="AF1834">
            <v>0</v>
          </cell>
          <cell r="AG1834">
            <v>0</v>
          </cell>
          <cell r="AH1834">
            <v>0</v>
          </cell>
          <cell r="AI1834">
            <v>0</v>
          </cell>
          <cell r="AJ1834">
            <v>0</v>
          </cell>
          <cell r="AK1834">
            <v>38000</v>
          </cell>
          <cell r="AL1834">
            <v>38000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0</v>
          </cell>
          <cell r="AV1834">
            <v>0</v>
          </cell>
          <cell r="AW1834">
            <v>0</v>
          </cell>
          <cell r="AX1834">
            <v>0</v>
          </cell>
        </row>
        <row r="1835">
          <cell r="A1835">
            <v>0</v>
          </cell>
          <cell r="B1835" t="str">
            <v>CAPPED AND PH METER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  <cell r="AE1835">
            <v>0</v>
          </cell>
          <cell r="AF1835">
            <v>0</v>
          </cell>
          <cell r="AG1835">
            <v>0</v>
          </cell>
          <cell r="AH1835">
            <v>0</v>
          </cell>
          <cell r="AI1835">
            <v>0</v>
          </cell>
          <cell r="AJ1835">
            <v>0</v>
          </cell>
          <cell r="AK1835">
            <v>0</v>
          </cell>
          <cell r="AL1835">
            <v>0</v>
          </cell>
          <cell r="AM1835">
            <v>0</v>
          </cell>
          <cell r="AN1835">
            <v>0</v>
          </cell>
          <cell r="AO1835">
            <v>0</v>
          </cell>
          <cell r="AP1835">
            <v>0</v>
          </cell>
          <cell r="AQ1835">
            <v>0</v>
          </cell>
          <cell r="AR1835">
            <v>0</v>
          </cell>
          <cell r="AS1835">
            <v>0</v>
          </cell>
          <cell r="AT1835">
            <v>0</v>
          </cell>
          <cell r="AU1835">
            <v>0</v>
          </cell>
          <cell r="AV1835">
            <v>0</v>
          </cell>
          <cell r="AW1835">
            <v>0</v>
          </cell>
          <cell r="AX1835">
            <v>0</v>
          </cell>
        </row>
        <row r="1836">
          <cell r="A1836">
            <v>0</v>
          </cell>
          <cell r="B1836">
            <v>0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>
            <v>0</v>
          </cell>
          <cell r="AG1836">
            <v>0</v>
          </cell>
          <cell r="AH1836">
            <v>0</v>
          </cell>
          <cell r="AI1836">
            <v>0</v>
          </cell>
          <cell r="AJ1836">
            <v>0</v>
          </cell>
          <cell r="AK1836">
            <v>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0</v>
          </cell>
          <cell r="AV1836">
            <v>0</v>
          </cell>
          <cell r="AW1836">
            <v>0</v>
          </cell>
          <cell r="AX1836">
            <v>0</v>
          </cell>
        </row>
        <row r="1837">
          <cell r="A1837" t="str">
            <v>23-3195</v>
          </cell>
          <cell r="B1837" t="str">
            <v>IMPROVEMENT OF PROVINCIAL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 t="str">
            <v>PEO</v>
          </cell>
          <cell r="W1837" t="str">
            <v>PB</v>
          </cell>
          <cell r="X1837">
            <v>45216</v>
          </cell>
          <cell r="Y1837">
            <v>0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  <cell r="AF1837">
            <v>0</v>
          </cell>
          <cell r="AG1837">
            <v>0</v>
          </cell>
          <cell r="AH1837">
            <v>0</v>
          </cell>
          <cell r="AI1837">
            <v>0</v>
          </cell>
          <cell r="AJ1837">
            <v>0</v>
          </cell>
          <cell r="AK1837">
            <v>2876379.83</v>
          </cell>
          <cell r="AL1837">
            <v>2876379.83</v>
          </cell>
          <cell r="AM1837">
            <v>0</v>
          </cell>
          <cell r="AN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</row>
        <row r="1838">
          <cell r="A1838">
            <v>0</v>
          </cell>
          <cell r="B1838">
            <v>0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  <cell r="AF1838">
            <v>0</v>
          </cell>
          <cell r="AG1838">
            <v>0</v>
          </cell>
          <cell r="AH1838">
            <v>0</v>
          </cell>
          <cell r="AI1838">
            <v>0</v>
          </cell>
          <cell r="AJ1838">
            <v>0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</row>
        <row r="1839">
          <cell r="A1839">
            <v>0</v>
          </cell>
          <cell r="B1839" t="str">
            <v xml:space="preserve">Montevista
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>
            <v>0</v>
          </cell>
          <cell r="AG1839">
            <v>0</v>
          </cell>
          <cell r="AH1839">
            <v>0</v>
          </cell>
          <cell r="AI1839">
            <v>0</v>
          </cell>
          <cell r="AJ1839">
            <v>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0</v>
          </cell>
          <cell r="AV1839">
            <v>0</v>
          </cell>
          <cell r="AW1839">
            <v>0</v>
          </cell>
          <cell r="AX1839">
            <v>0</v>
          </cell>
        </row>
        <row r="1840">
          <cell r="A1840" t="str">
            <v>23-3945</v>
          </cell>
          <cell r="B1840" t="str">
            <v>LIGHTNING PROTECTION SYSTEM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 t="str">
            <v>PDRRMO</v>
          </cell>
          <cell r="W1840" t="str">
            <v>PB</v>
          </cell>
          <cell r="X1840">
            <v>45146</v>
          </cell>
          <cell r="Y1840">
            <v>45152</v>
          </cell>
          <cell r="Z1840" t="str">
            <v>n/a</v>
          </cell>
          <cell r="AA1840">
            <v>45160</v>
          </cell>
          <cell r="AB1840">
            <v>45160</v>
          </cell>
          <cell r="AC1840">
            <v>45160</v>
          </cell>
          <cell r="AD1840">
            <v>45211</v>
          </cell>
          <cell r="AE1840">
            <v>0</v>
          </cell>
          <cell r="AF1840">
            <v>0</v>
          </cell>
          <cell r="AG1840">
            <v>0</v>
          </cell>
          <cell r="AH1840">
            <v>0</v>
          </cell>
          <cell r="AI1840">
            <v>0</v>
          </cell>
          <cell r="AJ1840">
            <v>0</v>
          </cell>
          <cell r="AK1840">
            <v>500000</v>
          </cell>
          <cell r="AL1840">
            <v>500000</v>
          </cell>
          <cell r="AM1840">
            <v>0</v>
          </cell>
          <cell r="AN1840">
            <v>498000</v>
          </cell>
          <cell r="AO1840">
            <v>498000</v>
          </cell>
          <cell r="AP1840">
            <v>0</v>
          </cell>
          <cell r="AQ1840">
            <v>0</v>
          </cell>
          <cell r="AR1840" t="str">
            <v>n/a</v>
          </cell>
          <cell r="AS1840" t="str">
            <v>08.17.2023</v>
          </cell>
          <cell r="AT1840" t="str">
            <v>08.17.2023</v>
          </cell>
          <cell r="AU1840" t="str">
            <v>08.17.2023</v>
          </cell>
          <cell r="AV1840" t="str">
            <v>08.28.2023</v>
          </cell>
          <cell r="AW1840">
            <v>0</v>
          </cell>
          <cell r="AX1840">
            <v>0</v>
          </cell>
        </row>
        <row r="1841">
          <cell r="A1841">
            <v>0</v>
          </cell>
          <cell r="B1841">
            <v>0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  <cell r="AF1841">
            <v>0</v>
          </cell>
          <cell r="AG1841">
            <v>0</v>
          </cell>
          <cell r="AH1841">
            <v>0</v>
          </cell>
          <cell r="AI1841">
            <v>0</v>
          </cell>
          <cell r="AJ1841">
            <v>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  <cell r="AO1841">
            <v>0</v>
          </cell>
          <cell r="AP1841">
            <v>0</v>
          </cell>
          <cell r="AQ1841">
            <v>0</v>
          </cell>
          <cell r="AR1841">
            <v>0</v>
          </cell>
          <cell r="AS1841">
            <v>0</v>
          </cell>
          <cell r="AT1841">
            <v>0</v>
          </cell>
          <cell r="AU1841">
            <v>0</v>
          </cell>
          <cell r="AV1841">
            <v>0</v>
          </cell>
          <cell r="AW1841">
            <v>0</v>
          </cell>
          <cell r="AX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  <cell r="AG1842">
            <v>0</v>
          </cell>
          <cell r="AH1842">
            <v>0</v>
          </cell>
          <cell r="AI1842">
            <v>0</v>
          </cell>
          <cell r="AJ1842">
            <v>0</v>
          </cell>
          <cell r="AK1842">
            <v>0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</row>
        <row r="1843">
          <cell r="A1843" t="str">
            <v>23-C0734</v>
          </cell>
          <cell r="B1843" t="str">
            <v>CONSTRUCTION MATERIALS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 t="str">
            <v>PGSO</v>
          </cell>
          <cell r="W1843" t="str">
            <v>PB</v>
          </cell>
          <cell r="X1843" t="str">
            <v>n/a</v>
          </cell>
          <cell r="Y1843">
            <v>45173</v>
          </cell>
          <cell r="Z1843" t="str">
            <v>n/a</v>
          </cell>
          <cell r="AA1843">
            <v>45188</v>
          </cell>
          <cell r="AB1843" t="str">
            <v>09.19.202.</v>
          </cell>
          <cell r="AC1843">
            <v>45188</v>
          </cell>
          <cell r="AD1843">
            <v>45211</v>
          </cell>
          <cell r="AE1843">
            <v>0</v>
          </cell>
          <cell r="AF1843">
            <v>0</v>
          </cell>
          <cell r="AG1843">
            <v>0</v>
          </cell>
          <cell r="AH1843">
            <v>0</v>
          </cell>
          <cell r="AI1843">
            <v>0</v>
          </cell>
          <cell r="AJ1843">
            <v>0</v>
          </cell>
          <cell r="AK1843">
            <v>353915</v>
          </cell>
          <cell r="AL1843">
            <v>353915</v>
          </cell>
          <cell r="AM1843">
            <v>0</v>
          </cell>
          <cell r="AN1843">
            <v>323009</v>
          </cell>
          <cell r="AO1843">
            <v>323009</v>
          </cell>
          <cell r="AP1843">
            <v>0</v>
          </cell>
          <cell r="AQ1843">
            <v>0</v>
          </cell>
          <cell r="AR1843" t="str">
            <v>n/a</v>
          </cell>
          <cell r="AS1843" t="str">
            <v>09.14.2023</v>
          </cell>
          <cell r="AT1843" t="str">
            <v>09.14.2023</v>
          </cell>
          <cell r="AU1843" t="str">
            <v>09.14.2023</v>
          </cell>
          <cell r="AV1843" t="str">
            <v>10.06.2023</v>
          </cell>
          <cell r="AW1843">
            <v>0</v>
          </cell>
          <cell r="AX1843">
            <v>0</v>
          </cell>
        </row>
        <row r="1844">
          <cell r="A1844">
            <v>0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  <cell r="AG1844">
            <v>0</v>
          </cell>
          <cell r="AH1844">
            <v>0</v>
          </cell>
          <cell r="AI1844">
            <v>0</v>
          </cell>
          <cell r="AJ1844">
            <v>0</v>
          </cell>
          <cell r="AK1844">
            <v>0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0</v>
          </cell>
          <cell r="AT1844">
            <v>0</v>
          </cell>
          <cell r="AU1844">
            <v>0</v>
          </cell>
          <cell r="AV1844">
            <v>0</v>
          </cell>
          <cell r="AW1844">
            <v>0</v>
          </cell>
          <cell r="AX1844">
            <v>0</v>
          </cell>
        </row>
        <row r="1845">
          <cell r="A1845">
            <v>0</v>
          </cell>
          <cell r="B1845">
            <v>0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  <cell r="AF1845">
            <v>0</v>
          </cell>
          <cell r="AG1845">
            <v>0</v>
          </cell>
          <cell r="AH1845">
            <v>0</v>
          </cell>
          <cell r="AI1845">
            <v>0</v>
          </cell>
          <cell r="AJ1845">
            <v>0</v>
          </cell>
          <cell r="AK1845">
            <v>0</v>
          </cell>
          <cell r="AL1845">
            <v>0</v>
          </cell>
          <cell r="AM1845">
            <v>0</v>
          </cell>
          <cell r="AN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>
            <v>0</v>
          </cell>
          <cell r="AW1845">
            <v>0</v>
          </cell>
          <cell r="AX1845">
            <v>0</v>
          </cell>
        </row>
        <row r="1846">
          <cell r="A1846" t="str">
            <v>23-C0749</v>
          </cell>
          <cell r="B1846" t="str">
            <v>CONSTRUCTION MATERIALS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 t="str">
            <v>PVO</v>
          </cell>
          <cell r="W1846" t="str">
            <v>PB</v>
          </cell>
          <cell r="X1846" t="str">
            <v>n/a</v>
          </cell>
          <cell r="Y1846">
            <v>45187</v>
          </cell>
          <cell r="Z1846" t="str">
            <v>n/a</v>
          </cell>
          <cell r="AA1846">
            <v>45202</v>
          </cell>
          <cell r="AB1846">
            <v>45202</v>
          </cell>
          <cell r="AC1846">
            <v>45202</v>
          </cell>
          <cell r="AD1846">
            <v>45211</v>
          </cell>
          <cell r="AE1846">
            <v>0</v>
          </cell>
          <cell r="AF1846">
            <v>0</v>
          </cell>
          <cell r="AG1846">
            <v>0</v>
          </cell>
          <cell r="AH1846">
            <v>0</v>
          </cell>
          <cell r="AI1846">
            <v>0</v>
          </cell>
          <cell r="AJ1846">
            <v>0</v>
          </cell>
          <cell r="AK1846">
            <v>236638.74</v>
          </cell>
          <cell r="AL1846">
            <v>236638.74</v>
          </cell>
          <cell r="AM1846">
            <v>0</v>
          </cell>
          <cell r="AN1846">
            <v>226109.95</v>
          </cell>
          <cell r="AO1846">
            <v>226109.95</v>
          </cell>
          <cell r="AP1846">
            <v>0</v>
          </cell>
          <cell r="AQ1846">
            <v>0</v>
          </cell>
          <cell r="AR1846" t="str">
            <v>n/a</v>
          </cell>
          <cell r="AS1846" t="str">
            <v>09.25.2023</v>
          </cell>
          <cell r="AT1846" t="str">
            <v>09.25.2023</v>
          </cell>
          <cell r="AU1846" t="str">
            <v>09.25.2023</v>
          </cell>
          <cell r="AV1846" t="str">
            <v>10.06.2023</v>
          </cell>
          <cell r="AW1846">
            <v>0</v>
          </cell>
          <cell r="AX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  <cell r="AE1847">
            <v>0</v>
          </cell>
          <cell r="AF1847">
            <v>0</v>
          </cell>
          <cell r="AG1847">
            <v>0</v>
          </cell>
          <cell r="AH1847">
            <v>0</v>
          </cell>
          <cell r="AI1847">
            <v>0</v>
          </cell>
          <cell r="AJ1847">
            <v>0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0</v>
          </cell>
          <cell r="AV1847">
            <v>0</v>
          </cell>
          <cell r="AW1847">
            <v>0</v>
          </cell>
          <cell r="AX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0</v>
          </cell>
          <cell r="AE1848">
            <v>0</v>
          </cell>
          <cell r="AF1848">
            <v>0</v>
          </cell>
          <cell r="AG1848">
            <v>0</v>
          </cell>
          <cell r="AH1848">
            <v>0</v>
          </cell>
          <cell r="AI1848">
            <v>0</v>
          </cell>
          <cell r="AJ1848">
            <v>0</v>
          </cell>
          <cell r="AK1848">
            <v>0</v>
          </cell>
          <cell r="AL1848">
            <v>0</v>
          </cell>
          <cell r="AM1848">
            <v>0</v>
          </cell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</row>
        <row r="1849">
          <cell r="A1849" t="str">
            <v>23-4049</v>
          </cell>
          <cell r="B1849" t="str">
            <v>RADIO STATION EQUIPMENT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 t="str">
            <v>PDRRMO</v>
          </cell>
          <cell r="W1849" t="str">
            <v>PB</v>
          </cell>
          <cell r="X1849" t="str">
            <v>n/a</v>
          </cell>
          <cell r="Y1849">
            <v>45187</v>
          </cell>
          <cell r="Z1849" t="str">
            <v>n/a</v>
          </cell>
          <cell r="AA1849">
            <v>45202</v>
          </cell>
          <cell r="AB1849">
            <v>45202</v>
          </cell>
          <cell r="AC1849">
            <v>45202</v>
          </cell>
          <cell r="AD1849">
            <v>45211</v>
          </cell>
          <cell r="AE1849">
            <v>0</v>
          </cell>
          <cell r="AF1849">
            <v>0</v>
          </cell>
          <cell r="AG1849">
            <v>0</v>
          </cell>
          <cell r="AH1849">
            <v>0</v>
          </cell>
          <cell r="AI1849">
            <v>0</v>
          </cell>
          <cell r="AJ1849">
            <v>0</v>
          </cell>
          <cell r="AK1849">
            <v>363420</v>
          </cell>
          <cell r="AL1849">
            <v>363420</v>
          </cell>
          <cell r="AM1849">
            <v>0</v>
          </cell>
          <cell r="AN1849">
            <v>301650</v>
          </cell>
          <cell r="AO1849">
            <v>301650</v>
          </cell>
          <cell r="AP1849">
            <v>0</v>
          </cell>
          <cell r="AQ1849">
            <v>0</v>
          </cell>
          <cell r="AR1849" t="str">
            <v>n/a</v>
          </cell>
          <cell r="AS1849" t="str">
            <v>09.25.2023</v>
          </cell>
          <cell r="AT1849" t="str">
            <v>09.25.2023</v>
          </cell>
          <cell r="AU1849" t="str">
            <v>09.25.2023</v>
          </cell>
          <cell r="AV1849" t="str">
            <v>10.06.2023</v>
          </cell>
          <cell r="AW1849">
            <v>0</v>
          </cell>
          <cell r="AX1849">
            <v>0</v>
          </cell>
        </row>
        <row r="1850">
          <cell r="A1850">
            <v>0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0</v>
          </cell>
          <cell r="AH1850">
            <v>0</v>
          </cell>
          <cell r="AI1850">
            <v>0</v>
          </cell>
          <cell r="AJ1850">
            <v>0</v>
          </cell>
          <cell r="AK1850">
            <v>0</v>
          </cell>
          <cell r="AL1850">
            <v>0</v>
          </cell>
          <cell r="AM1850">
            <v>0</v>
          </cell>
          <cell r="AN1850">
            <v>0</v>
          </cell>
          <cell r="AO1850">
            <v>0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0</v>
          </cell>
          <cell r="AV1850">
            <v>0</v>
          </cell>
          <cell r="AW1850">
            <v>0</v>
          </cell>
          <cell r="AX1850">
            <v>0</v>
          </cell>
        </row>
        <row r="1851">
          <cell r="A1851">
            <v>0</v>
          </cell>
          <cell r="B1851">
            <v>0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  <cell r="AE1851">
            <v>0</v>
          </cell>
          <cell r="AF1851">
            <v>0</v>
          </cell>
          <cell r="AG1851">
            <v>0</v>
          </cell>
          <cell r="AH1851">
            <v>0</v>
          </cell>
          <cell r="AI1851">
            <v>0</v>
          </cell>
          <cell r="AJ1851">
            <v>0</v>
          </cell>
          <cell r="AK1851">
            <v>0</v>
          </cell>
          <cell r="AL1851">
            <v>0</v>
          </cell>
          <cell r="AM1851">
            <v>0</v>
          </cell>
          <cell r="AN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0</v>
          </cell>
          <cell r="AW1851">
            <v>0</v>
          </cell>
          <cell r="AX1851">
            <v>0</v>
          </cell>
        </row>
        <row r="1852">
          <cell r="A1852" t="str">
            <v>23-C0668</v>
          </cell>
          <cell r="B1852" t="str">
            <v>OFFICE SUPPLIES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 t="str">
            <v>PEEMO</v>
          </cell>
          <cell r="W1852" t="str">
            <v>SB</v>
          </cell>
          <cell r="X1852" t="str">
            <v>n/a</v>
          </cell>
          <cell r="Y1852">
            <v>45197</v>
          </cell>
          <cell r="Z1852" t="str">
            <v>n/a</v>
          </cell>
          <cell r="AA1852" t="str">
            <v>n/a</v>
          </cell>
          <cell r="AB1852">
            <v>45216</v>
          </cell>
          <cell r="AC1852" t="str">
            <v>n/a</v>
          </cell>
          <cell r="AD1852" t="str">
            <v>n/a</v>
          </cell>
          <cell r="AE1852">
            <v>0</v>
          </cell>
          <cell r="AF1852">
            <v>0</v>
          </cell>
          <cell r="AG1852">
            <v>0</v>
          </cell>
          <cell r="AH1852">
            <v>0</v>
          </cell>
          <cell r="AI1852">
            <v>0</v>
          </cell>
          <cell r="AJ1852">
            <v>0</v>
          </cell>
          <cell r="AK1852">
            <v>316889</v>
          </cell>
          <cell r="AL1852">
            <v>316889</v>
          </cell>
          <cell r="AM1852">
            <v>0</v>
          </cell>
          <cell r="AN1852">
            <v>309640</v>
          </cell>
          <cell r="AO1852">
            <v>309640</v>
          </cell>
          <cell r="AP1852">
            <v>0</v>
          </cell>
          <cell r="AQ1852">
            <v>0</v>
          </cell>
          <cell r="AR1852" t="str">
            <v>n/a</v>
          </cell>
          <cell r="AS1852" t="str">
            <v>n/a</v>
          </cell>
          <cell r="AT1852" t="str">
            <v>n/a</v>
          </cell>
          <cell r="AU1852" t="str">
            <v>n/a</v>
          </cell>
          <cell r="AV1852" t="str">
            <v>n/a</v>
          </cell>
          <cell r="AW1852">
            <v>0</v>
          </cell>
          <cell r="AX1852">
            <v>0</v>
          </cell>
        </row>
        <row r="1853">
          <cell r="A1853">
            <v>23101118</v>
          </cell>
          <cell r="B1853">
            <v>0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0</v>
          </cell>
          <cell r="AE1853">
            <v>0</v>
          </cell>
          <cell r="AF1853">
            <v>0</v>
          </cell>
          <cell r="AG1853">
            <v>0</v>
          </cell>
          <cell r="AH1853">
            <v>0</v>
          </cell>
          <cell r="AI1853">
            <v>0</v>
          </cell>
          <cell r="AJ1853">
            <v>0</v>
          </cell>
          <cell r="AK1853">
            <v>0</v>
          </cell>
          <cell r="AL1853">
            <v>0</v>
          </cell>
          <cell r="AM1853">
            <v>0</v>
          </cell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>
            <v>0</v>
          </cell>
          <cell r="AW1853">
            <v>0</v>
          </cell>
          <cell r="AX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0</v>
          </cell>
          <cell r="AE1854">
            <v>0</v>
          </cell>
          <cell r="AF1854">
            <v>0</v>
          </cell>
          <cell r="AG1854">
            <v>0</v>
          </cell>
          <cell r="AH1854">
            <v>0</v>
          </cell>
          <cell r="AI1854">
            <v>0</v>
          </cell>
          <cell r="AJ1854">
            <v>0</v>
          </cell>
          <cell r="AK1854">
            <v>0</v>
          </cell>
          <cell r="AL1854">
            <v>0</v>
          </cell>
          <cell r="AM1854">
            <v>0</v>
          </cell>
          <cell r="AN1854">
            <v>0</v>
          </cell>
          <cell r="AO1854">
            <v>0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0</v>
          </cell>
          <cell r="AV1854">
            <v>0</v>
          </cell>
          <cell r="AW1854">
            <v>0</v>
          </cell>
          <cell r="AX1854">
            <v>0</v>
          </cell>
        </row>
        <row r="1855">
          <cell r="A1855" t="str">
            <v>23-C0729</v>
          </cell>
          <cell r="B1855" t="str">
            <v>COMPUTER SUPPLIES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 t="str">
            <v>PAO</v>
          </cell>
          <cell r="W1855" t="str">
            <v>SVP</v>
          </cell>
          <cell r="X1855" t="str">
            <v>n/a</v>
          </cell>
          <cell r="Y1855">
            <v>45170</v>
          </cell>
          <cell r="Z1855" t="str">
            <v>n/a</v>
          </cell>
          <cell r="AA1855" t="str">
            <v>n/a</v>
          </cell>
          <cell r="AB1855">
            <v>45216</v>
          </cell>
          <cell r="AC1855" t="str">
            <v>n/a</v>
          </cell>
          <cell r="AD1855" t="str">
            <v>n/a</v>
          </cell>
          <cell r="AE1855">
            <v>0</v>
          </cell>
          <cell r="AF1855">
            <v>0</v>
          </cell>
          <cell r="AG1855">
            <v>0</v>
          </cell>
          <cell r="AH1855">
            <v>0</v>
          </cell>
          <cell r="AI1855">
            <v>0</v>
          </cell>
          <cell r="AJ1855">
            <v>0</v>
          </cell>
          <cell r="AK1855">
            <v>124664</v>
          </cell>
          <cell r="AL1855">
            <v>124664</v>
          </cell>
          <cell r="AM1855">
            <v>0</v>
          </cell>
          <cell r="AN1855">
            <v>124313</v>
          </cell>
          <cell r="AO1855">
            <v>124313</v>
          </cell>
          <cell r="AP1855">
            <v>0</v>
          </cell>
          <cell r="AQ1855">
            <v>0</v>
          </cell>
          <cell r="AR1855" t="str">
            <v>n/a</v>
          </cell>
          <cell r="AS1855" t="str">
            <v>n/a</v>
          </cell>
          <cell r="AT1855" t="str">
            <v>n/a</v>
          </cell>
          <cell r="AU1855" t="str">
            <v>n/a</v>
          </cell>
          <cell r="AV1855" t="str">
            <v>n/a</v>
          </cell>
          <cell r="AW1855">
            <v>0</v>
          </cell>
          <cell r="AX1855">
            <v>0</v>
          </cell>
        </row>
        <row r="1856">
          <cell r="A1856">
            <v>23101119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0</v>
          </cell>
          <cell r="AE1856">
            <v>0</v>
          </cell>
          <cell r="AF1856">
            <v>0</v>
          </cell>
          <cell r="AG1856">
            <v>0</v>
          </cell>
          <cell r="AH1856">
            <v>0</v>
          </cell>
          <cell r="AI1856">
            <v>0</v>
          </cell>
          <cell r="AJ1856">
            <v>0</v>
          </cell>
          <cell r="AK1856">
            <v>0</v>
          </cell>
          <cell r="AL1856">
            <v>0</v>
          </cell>
          <cell r="AM1856">
            <v>0</v>
          </cell>
          <cell r="AN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0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0</v>
          </cell>
          <cell r="AE1857">
            <v>0</v>
          </cell>
          <cell r="AF1857">
            <v>0</v>
          </cell>
          <cell r="AG1857">
            <v>0</v>
          </cell>
          <cell r="AH1857">
            <v>0</v>
          </cell>
          <cell r="AI1857">
            <v>0</v>
          </cell>
          <cell r="AJ1857">
            <v>0</v>
          </cell>
          <cell r="AK1857">
            <v>0</v>
          </cell>
          <cell r="AL1857">
            <v>0</v>
          </cell>
          <cell r="AM1857">
            <v>0</v>
          </cell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0</v>
          </cell>
          <cell r="AU1857">
            <v>0</v>
          </cell>
          <cell r="AV1857">
            <v>0</v>
          </cell>
          <cell r="AW1857">
            <v>0</v>
          </cell>
          <cell r="AX1857">
            <v>0</v>
          </cell>
        </row>
        <row r="1858">
          <cell r="A1858" t="str">
            <v>23-4133</v>
          </cell>
          <cell r="B1858" t="str">
            <v>JANITORIAL SUPPLIES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 t="str">
            <v>PHO</v>
          </cell>
          <cell r="W1858" t="str">
            <v>SVP</v>
          </cell>
          <cell r="X1858" t="str">
            <v>n/a</v>
          </cell>
          <cell r="Y1858">
            <v>45175</v>
          </cell>
          <cell r="Z1858" t="str">
            <v>n/a</v>
          </cell>
          <cell r="AA1858" t="str">
            <v>n/a</v>
          </cell>
          <cell r="AB1858">
            <v>45216</v>
          </cell>
          <cell r="AC1858" t="str">
            <v>n/a</v>
          </cell>
          <cell r="AD1858" t="str">
            <v>n/a</v>
          </cell>
          <cell r="AE1858">
            <v>0</v>
          </cell>
          <cell r="AF1858">
            <v>0</v>
          </cell>
          <cell r="AG1858">
            <v>0</v>
          </cell>
          <cell r="AH1858">
            <v>0</v>
          </cell>
          <cell r="AI1858">
            <v>0</v>
          </cell>
          <cell r="AJ1858">
            <v>0</v>
          </cell>
          <cell r="AK1858">
            <v>100875</v>
          </cell>
          <cell r="AL1858">
            <v>100875</v>
          </cell>
          <cell r="AM1858">
            <v>0</v>
          </cell>
          <cell r="AN1858">
            <v>99135</v>
          </cell>
          <cell r="AO1858">
            <v>99135</v>
          </cell>
          <cell r="AP1858">
            <v>0</v>
          </cell>
          <cell r="AQ1858">
            <v>0</v>
          </cell>
          <cell r="AR1858" t="str">
            <v>n/a</v>
          </cell>
          <cell r="AS1858" t="str">
            <v>n/a</v>
          </cell>
          <cell r="AT1858" t="str">
            <v>n/a</v>
          </cell>
          <cell r="AU1858" t="str">
            <v>n/a</v>
          </cell>
          <cell r="AV1858" t="str">
            <v>n/a</v>
          </cell>
          <cell r="AW1858">
            <v>0</v>
          </cell>
          <cell r="AX1858">
            <v>0</v>
          </cell>
        </row>
        <row r="1859">
          <cell r="A1859">
            <v>23101120</v>
          </cell>
          <cell r="B1859">
            <v>0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  <cell r="AG1859">
            <v>0</v>
          </cell>
          <cell r="AH1859">
            <v>0</v>
          </cell>
          <cell r="AI1859">
            <v>0</v>
          </cell>
          <cell r="AJ1859">
            <v>0</v>
          </cell>
          <cell r="AK1859">
            <v>0</v>
          </cell>
          <cell r="AL1859">
            <v>0</v>
          </cell>
          <cell r="AM1859">
            <v>0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0</v>
          </cell>
          <cell r="AU1859">
            <v>0</v>
          </cell>
          <cell r="AV1859">
            <v>0</v>
          </cell>
          <cell r="AW1859">
            <v>0</v>
          </cell>
          <cell r="AX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  <cell r="AG1860">
            <v>0</v>
          </cell>
          <cell r="AH1860">
            <v>0</v>
          </cell>
          <cell r="AI1860">
            <v>0</v>
          </cell>
          <cell r="AJ1860">
            <v>0</v>
          </cell>
          <cell r="AK1860">
            <v>0</v>
          </cell>
          <cell r="AL1860">
            <v>0</v>
          </cell>
          <cell r="AM1860">
            <v>0</v>
          </cell>
          <cell r="AN1860">
            <v>0</v>
          </cell>
          <cell r="AO1860">
            <v>0</v>
          </cell>
          <cell r="AP1860">
            <v>0</v>
          </cell>
          <cell r="AQ1860">
            <v>0</v>
          </cell>
          <cell r="AR1860">
            <v>0</v>
          </cell>
          <cell r="AS1860">
            <v>0</v>
          </cell>
          <cell r="AT1860">
            <v>0</v>
          </cell>
          <cell r="AU1860">
            <v>0</v>
          </cell>
          <cell r="AV1860">
            <v>0</v>
          </cell>
          <cell r="AW1860">
            <v>0</v>
          </cell>
          <cell r="AX1860">
            <v>0</v>
          </cell>
        </row>
        <row r="1861">
          <cell r="A1861" t="str">
            <v>23-C0708</v>
          </cell>
          <cell r="B1861" t="str">
            <v>OFFICE EQUIPMENT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 t="str">
            <v>PAO</v>
          </cell>
          <cell r="W1861" t="str">
            <v>SVP</v>
          </cell>
          <cell r="X1861" t="str">
            <v>n/a</v>
          </cell>
          <cell r="Y1861">
            <v>45155</v>
          </cell>
          <cell r="Z1861" t="str">
            <v>n/a</v>
          </cell>
          <cell r="AA1861" t="str">
            <v>n/a</v>
          </cell>
          <cell r="AB1861">
            <v>45216</v>
          </cell>
          <cell r="AC1861" t="str">
            <v>n/a</v>
          </cell>
          <cell r="AD1861" t="str">
            <v>n/a</v>
          </cell>
          <cell r="AE1861">
            <v>0</v>
          </cell>
          <cell r="AF1861">
            <v>0</v>
          </cell>
          <cell r="AG1861">
            <v>0</v>
          </cell>
          <cell r="AH1861">
            <v>0</v>
          </cell>
          <cell r="AI1861">
            <v>0</v>
          </cell>
          <cell r="AJ1861">
            <v>0</v>
          </cell>
          <cell r="AK1861">
            <v>227100</v>
          </cell>
          <cell r="AL1861">
            <v>227100</v>
          </cell>
          <cell r="AM1861">
            <v>0</v>
          </cell>
          <cell r="AN1861">
            <v>213800</v>
          </cell>
          <cell r="AO1861">
            <v>213800</v>
          </cell>
          <cell r="AP1861">
            <v>0</v>
          </cell>
          <cell r="AQ1861">
            <v>0</v>
          </cell>
          <cell r="AR1861" t="str">
            <v>n/a</v>
          </cell>
          <cell r="AS1861" t="str">
            <v>n/a</v>
          </cell>
          <cell r="AT1861" t="str">
            <v>n/a</v>
          </cell>
          <cell r="AU1861" t="str">
            <v>n/a</v>
          </cell>
          <cell r="AV1861" t="str">
            <v>n/a</v>
          </cell>
          <cell r="AW1861">
            <v>0</v>
          </cell>
          <cell r="AX1861">
            <v>0</v>
          </cell>
        </row>
        <row r="1862">
          <cell r="A1862">
            <v>23101122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  <cell r="AG1862">
            <v>0</v>
          </cell>
          <cell r="AH1862">
            <v>0</v>
          </cell>
          <cell r="AI1862">
            <v>0</v>
          </cell>
          <cell r="AJ1862">
            <v>0</v>
          </cell>
          <cell r="AK1862">
            <v>0</v>
          </cell>
          <cell r="AL1862">
            <v>0</v>
          </cell>
          <cell r="AM1862">
            <v>0</v>
          </cell>
          <cell r="AN1862">
            <v>0</v>
          </cell>
          <cell r="AO1862">
            <v>0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T1862">
            <v>0</v>
          </cell>
          <cell r="AU1862">
            <v>0</v>
          </cell>
          <cell r="AV1862">
            <v>0</v>
          </cell>
          <cell r="AW1862">
            <v>0</v>
          </cell>
          <cell r="AX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  <cell r="AG1863">
            <v>0</v>
          </cell>
          <cell r="AH1863">
            <v>0</v>
          </cell>
          <cell r="AI1863">
            <v>0</v>
          </cell>
          <cell r="AJ1863">
            <v>0</v>
          </cell>
          <cell r="AK1863">
            <v>0</v>
          </cell>
          <cell r="AL1863">
            <v>0</v>
          </cell>
          <cell r="AM1863">
            <v>0</v>
          </cell>
          <cell r="AN1863">
            <v>0</v>
          </cell>
          <cell r="AO1863">
            <v>0</v>
          </cell>
          <cell r="AP1863">
            <v>0</v>
          </cell>
          <cell r="AQ1863">
            <v>0</v>
          </cell>
          <cell r="AR1863">
            <v>0</v>
          </cell>
          <cell r="AS1863">
            <v>0</v>
          </cell>
          <cell r="AT1863">
            <v>0</v>
          </cell>
          <cell r="AU1863">
            <v>0</v>
          </cell>
          <cell r="AV1863">
            <v>0</v>
          </cell>
          <cell r="AW1863">
            <v>0</v>
          </cell>
          <cell r="AX1863">
            <v>0</v>
          </cell>
        </row>
        <row r="1864">
          <cell r="A1864" t="str">
            <v>23-C0691</v>
          </cell>
          <cell r="B1864" t="str">
            <v>PRIZES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 t="str">
            <v>PAO</v>
          </cell>
          <cell r="W1864" t="str">
            <v>SVP</v>
          </cell>
          <cell r="X1864" t="str">
            <v>n/a</v>
          </cell>
          <cell r="Y1864">
            <v>45141</v>
          </cell>
          <cell r="Z1864" t="str">
            <v>n/a</v>
          </cell>
          <cell r="AA1864" t="str">
            <v>n/a</v>
          </cell>
          <cell r="AB1864">
            <v>45216</v>
          </cell>
          <cell r="AC1864" t="str">
            <v>n/a</v>
          </cell>
          <cell r="AD1864" t="str">
            <v>n/a</v>
          </cell>
          <cell r="AE1864">
            <v>45216</v>
          </cell>
          <cell r="AF1864">
            <v>0</v>
          </cell>
          <cell r="AG1864">
            <v>0</v>
          </cell>
          <cell r="AH1864">
            <v>0</v>
          </cell>
          <cell r="AI1864">
            <v>0</v>
          </cell>
          <cell r="AJ1864">
            <v>0</v>
          </cell>
          <cell r="AK1864">
            <v>26995</v>
          </cell>
          <cell r="AL1864">
            <v>26995</v>
          </cell>
          <cell r="AM1864">
            <v>0</v>
          </cell>
          <cell r="AN1864">
            <v>26995</v>
          </cell>
          <cell r="AO1864">
            <v>26995</v>
          </cell>
          <cell r="AP1864">
            <v>0</v>
          </cell>
          <cell r="AQ1864">
            <v>0</v>
          </cell>
          <cell r="AR1864" t="str">
            <v>n/a</v>
          </cell>
          <cell r="AS1864" t="str">
            <v>n/a</v>
          </cell>
          <cell r="AT1864" t="str">
            <v>n/a</v>
          </cell>
          <cell r="AU1864" t="str">
            <v>n/a</v>
          </cell>
          <cell r="AV1864" t="str">
            <v>n/a</v>
          </cell>
          <cell r="AW1864">
            <v>0</v>
          </cell>
          <cell r="AX1864">
            <v>0</v>
          </cell>
        </row>
        <row r="1865">
          <cell r="A1865">
            <v>23101123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  <cell r="AG1865">
            <v>0</v>
          </cell>
          <cell r="AH1865">
            <v>0</v>
          </cell>
          <cell r="AI1865">
            <v>0</v>
          </cell>
          <cell r="AJ1865">
            <v>0</v>
          </cell>
          <cell r="AK1865">
            <v>0</v>
          </cell>
          <cell r="AL1865">
            <v>0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0</v>
          </cell>
          <cell r="AV1865">
            <v>0</v>
          </cell>
          <cell r="AW1865">
            <v>0</v>
          </cell>
          <cell r="AX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K1866">
            <v>0</v>
          </cell>
          <cell r="AL1866">
            <v>0</v>
          </cell>
          <cell r="AM1866">
            <v>0</v>
          </cell>
          <cell r="AN1866">
            <v>0</v>
          </cell>
          <cell r="AO1866">
            <v>0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0</v>
          </cell>
          <cell r="AV1866">
            <v>0</v>
          </cell>
          <cell r="AW1866">
            <v>0</v>
          </cell>
          <cell r="AX1866">
            <v>0</v>
          </cell>
        </row>
        <row r="1867">
          <cell r="A1867" t="str">
            <v>23-4327</v>
          </cell>
          <cell r="B1867" t="str">
            <v>FURNITURES &amp; FIXTURES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 t="str">
            <v>PAO</v>
          </cell>
          <cell r="W1867" t="str">
            <v>SVP</v>
          </cell>
          <cell r="X1867" t="str">
            <v>n/a</v>
          </cell>
          <cell r="Y1867">
            <v>45197</v>
          </cell>
          <cell r="Z1867" t="str">
            <v>n/a</v>
          </cell>
          <cell r="AA1867" t="str">
            <v>n/a</v>
          </cell>
          <cell r="AB1867">
            <v>45216</v>
          </cell>
          <cell r="AC1867" t="str">
            <v>n/a</v>
          </cell>
          <cell r="AD1867" t="str">
            <v>n/a</v>
          </cell>
          <cell r="AE1867">
            <v>45216</v>
          </cell>
          <cell r="AF1867">
            <v>0</v>
          </cell>
          <cell r="AG1867">
            <v>0</v>
          </cell>
          <cell r="AH1867">
            <v>0</v>
          </cell>
          <cell r="AI1867">
            <v>0</v>
          </cell>
          <cell r="AJ1867">
            <v>0</v>
          </cell>
          <cell r="AK1867">
            <v>144700</v>
          </cell>
          <cell r="AL1867">
            <v>144700</v>
          </cell>
          <cell r="AM1867">
            <v>0</v>
          </cell>
          <cell r="AN1867">
            <v>144700</v>
          </cell>
          <cell r="AO1867">
            <v>144700</v>
          </cell>
          <cell r="AP1867">
            <v>0</v>
          </cell>
          <cell r="AQ1867">
            <v>0</v>
          </cell>
          <cell r="AR1867" t="str">
            <v>n/a</v>
          </cell>
          <cell r="AS1867" t="str">
            <v>n/a</v>
          </cell>
          <cell r="AT1867" t="str">
            <v>n/a</v>
          </cell>
          <cell r="AU1867" t="str">
            <v>n/a</v>
          </cell>
          <cell r="AV1867" t="str">
            <v>n/a</v>
          </cell>
          <cell r="AW1867">
            <v>0</v>
          </cell>
          <cell r="AX1867">
            <v>0</v>
          </cell>
        </row>
        <row r="1868">
          <cell r="A1868">
            <v>23101124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0</v>
          </cell>
          <cell r="AE1868">
            <v>0</v>
          </cell>
          <cell r="AF1868">
            <v>0</v>
          </cell>
          <cell r="AG1868">
            <v>0</v>
          </cell>
          <cell r="AH1868">
            <v>0</v>
          </cell>
          <cell r="AI1868">
            <v>0</v>
          </cell>
          <cell r="AJ1868">
            <v>0</v>
          </cell>
          <cell r="AK1868">
            <v>0</v>
          </cell>
          <cell r="AL1868">
            <v>0</v>
          </cell>
          <cell r="AM1868">
            <v>0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AS1868">
            <v>0</v>
          </cell>
          <cell r="AT1868">
            <v>0</v>
          </cell>
          <cell r="AU1868">
            <v>0</v>
          </cell>
          <cell r="AV1868">
            <v>0</v>
          </cell>
          <cell r="AW1868">
            <v>0</v>
          </cell>
          <cell r="AX1868">
            <v>0</v>
          </cell>
        </row>
        <row r="1869">
          <cell r="A1869">
            <v>0</v>
          </cell>
          <cell r="B1869">
            <v>0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0</v>
          </cell>
          <cell r="AE1869">
            <v>0</v>
          </cell>
          <cell r="AF1869">
            <v>0</v>
          </cell>
          <cell r="AG1869">
            <v>0</v>
          </cell>
          <cell r="AH1869">
            <v>0</v>
          </cell>
          <cell r="AI1869">
            <v>0</v>
          </cell>
          <cell r="AJ1869">
            <v>0</v>
          </cell>
          <cell r="AK1869">
            <v>0</v>
          </cell>
          <cell r="AL1869">
            <v>0</v>
          </cell>
          <cell r="AM1869">
            <v>0</v>
          </cell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</row>
        <row r="1870">
          <cell r="A1870" t="str">
            <v>23-3139</v>
          </cell>
          <cell r="B1870" t="str">
            <v>CLOUD SERVER SUBSCRIPTION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 t="str">
            <v>PICTO</v>
          </cell>
          <cell r="W1870" t="str">
            <v>NP 53.1</v>
          </cell>
          <cell r="X1870" t="str">
            <v>n/a</v>
          </cell>
          <cell r="Y1870">
            <v>45170</v>
          </cell>
          <cell r="Z1870" t="str">
            <v>n/a</v>
          </cell>
          <cell r="AA1870" t="str">
            <v>n/a</v>
          </cell>
          <cell r="AB1870">
            <v>45216</v>
          </cell>
          <cell r="AC1870" t="str">
            <v>n/a</v>
          </cell>
          <cell r="AD1870" t="str">
            <v>n/a</v>
          </cell>
          <cell r="AE1870">
            <v>45216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  <cell r="AK1870">
            <v>513190.86</v>
          </cell>
          <cell r="AL1870">
            <v>513190.86</v>
          </cell>
          <cell r="AM1870">
            <v>0</v>
          </cell>
          <cell r="AN1870">
            <v>513190.86</v>
          </cell>
          <cell r="AO1870">
            <v>513190.86</v>
          </cell>
          <cell r="AP1870">
            <v>0</v>
          </cell>
          <cell r="AQ1870">
            <v>0</v>
          </cell>
          <cell r="AR1870" t="str">
            <v>n/a</v>
          </cell>
          <cell r="AS1870" t="str">
            <v>n/a</v>
          </cell>
          <cell r="AT1870" t="str">
            <v>n/a</v>
          </cell>
          <cell r="AU1870" t="str">
            <v>n/a</v>
          </cell>
          <cell r="AV1870" t="str">
            <v>n/a</v>
          </cell>
          <cell r="AW1870">
            <v>0</v>
          </cell>
          <cell r="AX1870">
            <v>0</v>
          </cell>
        </row>
        <row r="1871">
          <cell r="A1871">
            <v>23101125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0</v>
          </cell>
          <cell r="AE1871">
            <v>0</v>
          </cell>
          <cell r="AF1871">
            <v>0</v>
          </cell>
          <cell r="AG1871">
            <v>0</v>
          </cell>
          <cell r="AH1871">
            <v>0</v>
          </cell>
          <cell r="AI1871">
            <v>0</v>
          </cell>
          <cell r="AJ1871">
            <v>0</v>
          </cell>
          <cell r="AK1871">
            <v>0</v>
          </cell>
          <cell r="AL1871">
            <v>0</v>
          </cell>
          <cell r="AM1871">
            <v>0</v>
          </cell>
          <cell r="AN1871">
            <v>0</v>
          </cell>
          <cell r="AO1871">
            <v>0</v>
          </cell>
          <cell r="AP1871">
            <v>0</v>
          </cell>
          <cell r="AQ1871">
            <v>0</v>
          </cell>
          <cell r="AR1871">
            <v>0</v>
          </cell>
          <cell r="AS1871">
            <v>0</v>
          </cell>
          <cell r="AT1871">
            <v>0</v>
          </cell>
          <cell r="AU1871">
            <v>0</v>
          </cell>
          <cell r="AV1871">
            <v>0</v>
          </cell>
          <cell r="AW1871">
            <v>0</v>
          </cell>
          <cell r="AX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0</v>
          </cell>
          <cell r="AE1872">
            <v>0</v>
          </cell>
          <cell r="AF1872">
            <v>0</v>
          </cell>
          <cell r="AG1872">
            <v>0</v>
          </cell>
          <cell r="AH1872">
            <v>0</v>
          </cell>
          <cell r="AI1872">
            <v>0</v>
          </cell>
          <cell r="AJ1872">
            <v>0</v>
          </cell>
          <cell r="AK1872">
            <v>0</v>
          </cell>
          <cell r="AL1872">
            <v>0</v>
          </cell>
          <cell r="AM1872">
            <v>0</v>
          </cell>
          <cell r="AN1872">
            <v>0</v>
          </cell>
          <cell r="AO1872">
            <v>0</v>
          </cell>
          <cell r="AP1872">
            <v>0</v>
          </cell>
          <cell r="AQ1872">
            <v>0</v>
          </cell>
          <cell r="AR1872">
            <v>0</v>
          </cell>
          <cell r="AS1872">
            <v>0</v>
          </cell>
          <cell r="AT1872">
            <v>0</v>
          </cell>
          <cell r="AU1872">
            <v>0</v>
          </cell>
          <cell r="AV1872">
            <v>0</v>
          </cell>
          <cell r="AW1872">
            <v>0</v>
          </cell>
          <cell r="AX1872">
            <v>0</v>
          </cell>
        </row>
        <row r="1873">
          <cell r="A1873" t="str">
            <v>23-4768</v>
          </cell>
          <cell r="B1873" t="str">
            <v xml:space="preserve">SPAREPARTS FOR THE USE OF PLATE 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 t="str">
            <v>PGSO</v>
          </cell>
          <cell r="W1873" t="str">
            <v>SA</v>
          </cell>
          <cell r="X1873">
            <v>45237</v>
          </cell>
          <cell r="Y1873">
            <v>45243</v>
          </cell>
          <cell r="Z1873" t="str">
            <v>n/a</v>
          </cell>
          <cell r="AA1873" t="str">
            <v>n/a</v>
          </cell>
          <cell r="AB1873">
            <v>45245</v>
          </cell>
          <cell r="AC1873" t="str">
            <v>n/a</v>
          </cell>
          <cell r="AD1873" t="str">
            <v>n/a</v>
          </cell>
          <cell r="AE1873">
            <v>45245</v>
          </cell>
          <cell r="AF1873">
            <v>0</v>
          </cell>
          <cell r="AG1873">
            <v>0</v>
          </cell>
          <cell r="AH1873">
            <v>0</v>
          </cell>
          <cell r="AI1873">
            <v>0</v>
          </cell>
          <cell r="AJ1873">
            <v>0</v>
          </cell>
          <cell r="AK1873">
            <v>11350</v>
          </cell>
          <cell r="AL1873">
            <v>11350</v>
          </cell>
          <cell r="AM1873">
            <v>0</v>
          </cell>
          <cell r="AN1873">
            <v>11350</v>
          </cell>
          <cell r="AO1873">
            <v>11350</v>
          </cell>
          <cell r="AP1873">
            <v>0</v>
          </cell>
          <cell r="AQ1873">
            <v>0</v>
          </cell>
          <cell r="AR1873" t="str">
            <v>n/a</v>
          </cell>
          <cell r="AS1873" t="str">
            <v>n/a</v>
          </cell>
          <cell r="AT1873" t="str">
            <v>n/a</v>
          </cell>
          <cell r="AU1873" t="str">
            <v>n/a</v>
          </cell>
          <cell r="AV1873" t="str">
            <v>n/a</v>
          </cell>
          <cell r="AW1873" t="str">
            <v>n/a</v>
          </cell>
          <cell r="AX1873">
            <v>0</v>
          </cell>
        </row>
        <row r="1874">
          <cell r="A1874">
            <v>23111225</v>
          </cell>
          <cell r="B1874" t="str">
            <v>NO. 1101-1052162-CADS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  <cell r="AE1874">
            <v>0</v>
          </cell>
          <cell r="AF1874">
            <v>0</v>
          </cell>
          <cell r="AG1874">
            <v>0</v>
          </cell>
          <cell r="AH1874">
            <v>0</v>
          </cell>
          <cell r="AI1874">
            <v>0</v>
          </cell>
          <cell r="AJ1874">
            <v>0</v>
          </cell>
          <cell r="AK1874">
            <v>0</v>
          </cell>
          <cell r="AL1874">
            <v>0</v>
          </cell>
          <cell r="AM1874">
            <v>0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0</v>
          </cell>
          <cell r="AV1874">
            <v>0</v>
          </cell>
          <cell r="AW1874">
            <v>0</v>
          </cell>
          <cell r="AX1874">
            <v>0</v>
          </cell>
        </row>
        <row r="1875">
          <cell r="A1875">
            <v>0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0</v>
          </cell>
          <cell r="AE1875">
            <v>0</v>
          </cell>
          <cell r="AF1875">
            <v>0</v>
          </cell>
          <cell r="AG1875">
            <v>0</v>
          </cell>
          <cell r="AH1875">
            <v>0</v>
          </cell>
          <cell r="AI1875">
            <v>0</v>
          </cell>
          <cell r="AJ1875">
            <v>0</v>
          </cell>
          <cell r="AK1875">
            <v>0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>
            <v>0</v>
          </cell>
          <cell r="AW1875">
            <v>0</v>
          </cell>
          <cell r="AX1875">
            <v>0</v>
          </cell>
        </row>
        <row r="1876">
          <cell r="A1876" t="str">
            <v>23-4766</v>
          </cell>
          <cell r="B1876" t="str">
            <v>SPARE PARTS FOR THE USE OF PLATE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 t="str">
            <v>PGSO</v>
          </cell>
          <cell r="W1876" t="str">
            <v>SA</v>
          </cell>
          <cell r="X1876">
            <v>45237</v>
          </cell>
          <cell r="Y1876">
            <v>45243</v>
          </cell>
          <cell r="Z1876" t="str">
            <v>n/a</v>
          </cell>
          <cell r="AA1876" t="str">
            <v>n/a</v>
          </cell>
          <cell r="AB1876">
            <v>45245</v>
          </cell>
          <cell r="AC1876" t="str">
            <v>n/a</v>
          </cell>
          <cell r="AD1876" t="str">
            <v>n/a</v>
          </cell>
          <cell r="AE1876">
            <v>45245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>
            <v>0</v>
          </cell>
          <cell r="AK1876">
            <v>40424</v>
          </cell>
          <cell r="AL1876">
            <v>40424</v>
          </cell>
          <cell r="AM1876">
            <v>0</v>
          </cell>
          <cell r="AN1876">
            <v>40424</v>
          </cell>
          <cell r="AO1876">
            <v>40424</v>
          </cell>
          <cell r="AP1876">
            <v>0</v>
          </cell>
          <cell r="AQ1876">
            <v>0</v>
          </cell>
          <cell r="AR1876" t="str">
            <v>n/a</v>
          </cell>
          <cell r="AS1876" t="str">
            <v>n/a</v>
          </cell>
          <cell r="AT1876" t="str">
            <v>n/a</v>
          </cell>
          <cell r="AU1876" t="str">
            <v>n/a</v>
          </cell>
          <cell r="AV1876" t="str">
            <v>n/a</v>
          </cell>
          <cell r="AW1876" t="str">
            <v>n/a</v>
          </cell>
          <cell r="AX1876">
            <v>0</v>
          </cell>
        </row>
        <row r="1877">
          <cell r="A1877">
            <v>23111224</v>
          </cell>
          <cell r="B1877" t="str">
            <v>NO. 1101-546880-PAGRO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0</v>
          </cell>
          <cell r="AE1877">
            <v>0</v>
          </cell>
          <cell r="AF1877">
            <v>0</v>
          </cell>
          <cell r="AG1877">
            <v>0</v>
          </cell>
          <cell r="AH1877">
            <v>0</v>
          </cell>
          <cell r="AI1877">
            <v>0</v>
          </cell>
          <cell r="AJ1877">
            <v>0</v>
          </cell>
          <cell r="AK1877">
            <v>0</v>
          </cell>
          <cell r="AL1877">
            <v>0</v>
          </cell>
          <cell r="AM1877">
            <v>0</v>
          </cell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  <cell r="AG1878">
            <v>0</v>
          </cell>
          <cell r="AH1878">
            <v>0</v>
          </cell>
          <cell r="AI1878">
            <v>0</v>
          </cell>
          <cell r="AJ1878">
            <v>0</v>
          </cell>
          <cell r="AK1878">
            <v>0</v>
          </cell>
          <cell r="AL1878">
            <v>0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0</v>
          </cell>
          <cell r="AV1878">
            <v>0</v>
          </cell>
          <cell r="AW1878">
            <v>0</v>
          </cell>
          <cell r="AX1878">
            <v>0</v>
          </cell>
        </row>
        <row r="1879">
          <cell r="A1879" t="str">
            <v>23-4997</v>
          </cell>
          <cell r="B1879" t="str">
            <v>SPARE PARTS FOR THE USE OF PLATE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 t="str">
            <v>PGSO</v>
          </cell>
          <cell r="W1879" t="str">
            <v>SA</v>
          </cell>
          <cell r="X1879">
            <v>45237</v>
          </cell>
          <cell r="Y1879">
            <v>45243</v>
          </cell>
          <cell r="Z1879" t="str">
            <v>n/a</v>
          </cell>
          <cell r="AA1879" t="str">
            <v>n/a</v>
          </cell>
          <cell r="AB1879">
            <v>45245</v>
          </cell>
          <cell r="AC1879" t="str">
            <v>n/a</v>
          </cell>
          <cell r="AD1879" t="str">
            <v>n/a</v>
          </cell>
          <cell r="AE1879">
            <v>45245</v>
          </cell>
          <cell r="AF1879">
            <v>0</v>
          </cell>
          <cell r="AG1879">
            <v>0</v>
          </cell>
          <cell r="AH1879">
            <v>0</v>
          </cell>
          <cell r="AI1879">
            <v>0</v>
          </cell>
          <cell r="AJ1879">
            <v>0</v>
          </cell>
          <cell r="AK1879">
            <v>13100</v>
          </cell>
          <cell r="AL1879">
            <v>13100</v>
          </cell>
          <cell r="AM1879">
            <v>0</v>
          </cell>
          <cell r="AN1879">
            <v>13100</v>
          </cell>
          <cell r="AO1879">
            <v>13100</v>
          </cell>
          <cell r="AP1879">
            <v>0</v>
          </cell>
          <cell r="AQ1879">
            <v>0</v>
          </cell>
          <cell r="AR1879" t="str">
            <v>n/a</v>
          </cell>
          <cell r="AS1879" t="str">
            <v>n/a</v>
          </cell>
          <cell r="AT1879" t="str">
            <v>n/a</v>
          </cell>
          <cell r="AU1879" t="str">
            <v>n/a</v>
          </cell>
          <cell r="AV1879" t="str">
            <v>n/a</v>
          </cell>
          <cell r="AW1879" t="str">
            <v>n/a</v>
          </cell>
          <cell r="AX1879">
            <v>0</v>
          </cell>
        </row>
        <row r="1880">
          <cell r="A1880">
            <v>23111226</v>
          </cell>
          <cell r="B1880" t="str">
            <v>NO. 1101-871486-PPDO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0</v>
          </cell>
          <cell r="AE1880">
            <v>0</v>
          </cell>
          <cell r="AF1880">
            <v>0</v>
          </cell>
          <cell r="AG1880">
            <v>0</v>
          </cell>
          <cell r="AH1880">
            <v>0</v>
          </cell>
          <cell r="AI1880">
            <v>0</v>
          </cell>
          <cell r="AJ1880">
            <v>0</v>
          </cell>
          <cell r="AK1880">
            <v>0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</row>
        <row r="1881">
          <cell r="A1881">
            <v>0</v>
          </cell>
          <cell r="B1881">
            <v>0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0</v>
          </cell>
          <cell r="AE1881">
            <v>0</v>
          </cell>
          <cell r="AF1881">
            <v>0</v>
          </cell>
          <cell r="AG1881">
            <v>0</v>
          </cell>
          <cell r="AH1881">
            <v>0</v>
          </cell>
          <cell r="AI1881">
            <v>0</v>
          </cell>
          <cell r="AJ1881">
            <v>0</v>
          </cell>
          <cell r="AK1881">
            <v>0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0</v>
          </cell>
          <cell r="AW1881">
            <v>0</v>
          </cell>
          <cell r="AX1881">
            <v>0</v>
          </cell>
        </row>
        <row r="1882">
          <cell r="A1882" t="str">
            <v>23-4946</v>
          </cell>
          <cell r="B1882" t="str">
            <v>BRAKE PAD, FOR MITS STRADA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 t="str">
            <v>PGSO</v>
          </cell>
          <cell r="W1882" t="str">
            <v>SA</v>
          </cell>
          <cell r="X1882">
            <v>45237</v>
          </cell>
          <cell r="Y1882">
            <v>45243</v>
          </cell>
          <cell r="Z1882" t="str">
            <v>n/a</v>
          </cell>
          <cell r="AA1882" t="str">
            <v>n/a</v>
          </cell>
          <cell r="AB1882">
            <v>45245</v>
          </cell>
          <cell r="AC1882" t="str">
            <v>n/a</v>
          </cell>
          <cell r="AD1882" t="str">
            <v>n/a</v>
          </cell>
          <cell r="AE1882">
            <v>45245</v>
          </cell>
          <cell r="AF1882">
            <v>0</v>
          </cell>
          <cell r="AG1882">
            <v>0</v>
          </cell>
          <cell r="AH1882">
            <v>0</v>
          </cell>
          <cell r="AI1882">
            <v>0</v>
          </cell>
          <cell r="AJ1882">
            <v>0</v>
          </cell>
          <cell r="AK1882">
            <v>4070</v>
          </cell>
          <cell r="AL1882">
            <v>4070</v>
          </cell>
          <cell r="AM1882">
            <v>0</v>
          </cell>
          <cell r="AN1882">
            <v>4070</v>
          </cell>
          <cell r="AO1882">
            <v>4070</v>
          </cell>
          <cell r="AP1882">
            <v>0</v>
          </cell>
          <cell r="AQ1882">
            <v>0</v>
          </cell>
          <cell r="AR1882" t="str">
            <v>n/a</v>
          </cell>
          <cell r="AS1882" t="str">
            <v>n/a</v>
          </cell>
          <cell r="AT1882" t="str">
            <v>n/a</v>
          </cell>
          <cell r="AU1882" t="str">
            <v>n/a</v>
          </cell>
          <cell r="AV1882" t="str">
            <v>n/a</v>
          </cell>
          <cell r="AW1882" t="str">
            <v>n/a</v>
          </cell>
          <cell r="AX1882">
            <v>0</v>
          </cell>
        </row>
        <row r="1883">
          <cell r="A1883">
            <v>23111223</v>
          </cell>
          <cell r="B1883" t="str">
            <v>FOR THE USE OF PLATE NO.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  <cell r="AK1883">
            <v>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0</v>
          </cell>
          <cell r="AQ1883">
            <v>0</v>
          </cell>
          <cell r="AR1883">
            <v>0</v>
          </cell>
          <cell r="AS1883">
            <v>0</v>
          </cell>
          <cell r="AT1883">
            <v>0</v>
          </cell>
          <cell r="AU1883">
            <v>0</v>
          </cell>
          <cell r="AV1883">
            <v>0</v>
          </cell>
          <cell r="AW1883">
            <v>0</v>
          </cell>
          <cell r="AX1883">
            <v>0</v>
          </cell>
        </row>
        <row r="1884">
          <cell r="A1884">
            <v>0</v>
          </cell>
          <cell r="B1884" t="str">
            <v>1101-1148126-PEO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0</v>
          </cell>
          <cell r="AE1884">
            <v>0</v>
          </cell>
          <cell r="AF1884">
            <v>0</v>
          </cell>
          <cell r="AG1884">
            <v>0</v>
          </cell>
          <cell r="AH1884">
            <v>0</v>
          </cell>
          <cell r="AI1884">
            <v>0</v>
          </cell>
          <cell r="AJ1884">
            <v>0</v>
          </cell>
          <cell r="AK1884">
            <v>0</v>
          </cell>
          <cell r="AL1884">
            <v>0</v>
          </cell>
          <cell r="AM1884">
            <v>0</v>
          </cell>
          <cell r="AN1884">
            <v>0</v>
          </cell>
          <cell r="AO1884">
            <v>0</v>
          </cell>
          <cell r="AP1884">
            <v>0</v>
          </cell>
          <cell r="AQ1884">
            <v>0</v>
          </cell>
          <cell r="AR1884">
            <v>0</v>
          </cell>
          <cell r="AS1884">
            <v>0</v>
          </cell>
          <cell r="AT1884">
            <v>0</v>
          </cell>
          <cell r="AU1884">
            <v>0</v>
          </cell>
          <cell r="AV1884">
            <v>0</v>
          </cell>
          <cell r="AW1884">
            <v>0</v>
          </cell>
          <cell r="AX1884">
            <v>0</v>
          </cell>
        </row>
        <row r="1885">
          <cell r="A1885" t="str">
            <v>23-4996</v>
          </cell>
          <cell r="B1885" t="str">
            <v>BRAKE PAD, FOR MITS STRADA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 t="str">
            <v>PGSO</v>
          </cell>
          <cell r="W1885" t="str">
            <v>SA</v>
          </cell>
          <cell r="X1885">
            <v>45237</v>
          </cell>
          <cell r="Y1885">
            <v>45243</v>
          </cell>
          <cell r="Z1885" t="str">
            <v>n/a</v>
          </cell>
          <cell r="AA1885" t="str">
            <v>n/a</v>
          </cell>
          <cell r="AB1885">
            <v>45245</v>
          </cell>
          <cell r="AC1885" t="str">
            <v>n/a</v>
          </cell>
          <cell r="AD1885" t="str">
            <v>n/a</v>
          </cell>
          <cell r="AE1885">
            <v>45245</v>
          </cell>
          <cell r="AF1885">
            <v>0</v>
          </cell>
          <cell r="AG1885">
            <v>0</v>
          </cell>
          <cell r="AH1885">
            <v>0</v>
          </cell>
          <cell r="AI1885">
            <v>0</v>
          </cell>
          <cell r="AJ1885">
            <v>0</v>
          </cell>
          <cell r="AK1885">
            <v>4070</v>
          </cell>
          <cell r="AL1885">
            <v>4070</v>
          </cell>
          <cell r="AM1885">
            <v>0</v>
          </cell>
          <cell r="AN1885">
            <v>4070</v>
          </cell>
          <cell r="AO1885">
            <v>4070</v>
          </cell>
          <cell r="AP1885">
            <v>0</v>
          </cell>
          <cell r="AQ1885">
            <v>0</v>
          </cell>
          <cell r="AR1885" t="str">
            <v>n/a</v>
          </cell>
          <cell r="AS1885" t="str">
            <v>n/a</v>
          </cell>
          <cell r="AT1885" t="str">
            <v>n/a</v>
          </cell>
          <cell r="AU1885" t="str">
            <v>n/a</v>
          </cell>
          <cell r="AV1885" t="str">
            <v>n/a</v>
          </cell>
          <cell r="AW1885" t="str">
            <v>n/a</v>
          </cell>
          <cell r="AX1885">
            <v>0</v>
          </cell>
        </row>
        <row r="1886">
          <cell r="A1886">
            <v>23111222</v>
          </cell>
          <cell r="B1886" t="str">
            <v>FOR THE USE OF PLATE NO.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0</v>
          </cell>
          <cell r="AE1886">
            <v>0</v>
          </cell>
          <cell r="AF1886">
            <v>0</v>
          </cell>
          <cell r="AG1886">
            <v>0</v>
          </cell>
          <cell r="AH1886">
            <v>0</v>
          </cell>
          <cell r="AI1886">
            <v>0</v>
          </cell>
          <cell r="AJ1886">
            <v>0</v>
          </cell>
          <cell r="AK1886">
            <v>0</v>
          </cell>
          <cell r="AL1886">
            <v>0</v>
          </cell>
          <cell r="AM1886">
            <v>0</v>
          </cell>
          <cell r="AN1886">
            <v>0</v>
          </cell>
          <cell r="AO1886">
            <v>0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0</v>
          </cell>
          <cell r="AW1886">
            <v>0</v>
          </cell>
          <cell r="AX1886">
            <v>0</v>
          </cell>
        </row>
        <row r="1887">
          <cell r="A1887">
            <v>0</v>
          </cell>
          <cell r="B1887" t="str">
            <v>1101-1148063-PIAO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  <cell r="AG1887">
            <v>0</v>
          </cell>
          <cell r="AH1887">
            <v>0</v>
          </cell>
          <cell r="AI1887">
            <v>0</v>
          </cell>
          <cell r="AJ1887">
            <v>0</v>
          </cell>
          <cell r="AK1887">
            <v>0</v>
          </cell>
          <cell r="AL1887">
            <v>0</v>
          </cell>
          <cell r="AM1887">
            <v>0</v>
          </cell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0</v>
          </cell>
          <cell r="AV1887">
            <v>0</v>
          </cell>
          <cell r="AW1887">
            <v>0</v>
          </cell>
          <cell r="AX1887">
            <v>0</v>
          </cell>
        </row>
        <row r="1888">
          <cell r="A1888" t="str">
            <v>23-4945</v>
          </cell>
          <cell r="B1888" t="str">
            <v>SPARE PARTS FOR THE USE OF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 t="str">
            <v>PGSO</v>
          </cell>
          <cell r="W1888" t="str">
            <v>SA</v>
          </cell>
          <cell r="X1888">
            <v>45237</v>
          </cell>
          <cell r="Y1888">
            <v>45243</v>
          </cell>
          <cell r="Z1888" t="str">
            <v>n/a</v>
          </cell>
          <cell r="AA1888" t="str">
            <v>n/a</v>
          </cell>
          <cell r="AB1888">
            <v>45245</v>
          </cell>
          <cell r="AC1888" t="str">
            <v>n/a</v>
          </cell>
          <cell r="AD1888" t="str">
            <v>n/a</v>
          </cell>
          <cell r="AE1888">
            <v>45245</v>
          </cell>
          <cell r="AF1888">
            <v>0</v>
          </cell>
          <cell r="AG1888">
            <v>0</v>
          </cell>
          <cell r="AH1888">
            <v>0</v>
          </cell>
          <cell r="AI1888">
            <v>0</v>
          </cell>
          <cell r="AJ1888">
            <v>0</v>
          </cell>
          <cell r="AK1888">
            <v>28500</v>
          </cell>
          <cell r="AL1888">
            <v>28500</v>
          </cell>
          <cell r="AM1888">
            <v>0</v>
          </cell>
          <cell r="AN1888">
            <v>28500</v>
          </cell>
          <cell r="AO1888">
            <v>28500</v>
          </cell>
          <cell r="AP1888">
            <v>0</v>
          </cell>
          <cell r="AQ1888">
            <v>0</v>
          </cell>
          <cell r="AR1888" t="str">
            <v>n/a</v>
          </cell>
          <cell r="AS1888" t="str">
            <v>n/a</v>
          </cell>
          <cell r="AT1888" t="str">
            <v>n/a</v>
          </cell>
          <cell r="AU1888" t="str">
            <v>n/a</v>
          </cell>
          <cell r="AV1888" t="str">
            <v>n/a</v>
          </cell>
          <cell r="AW1888" t="str">
            <v>n/a</v>
          </cell>
          <cell r="AX1888">
            <v>0</v>
          </cell>
        </row>
        <row r="1889">
          <cell r="A1889">
            <v>23111221</v>
          </cell>
          <cell r="B1889" t="str">
            <v>PLATE NO. 1101-1148057-PEO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0</v>
          </cell>
          <cell r="AE1889">
            <v>0</v>
          </cell>
          <cell r="AF1889">
            <v>0</v>
          </cell>
          <cell r="AG1889">
            <v>0</v>
          </cell>
          <cell r="AH1889">
            <v>0</v>
          </cell>
          <cell r="AI1889">
            <v>0</v>
          </cell>
          <cell r="AJ1889">
            <v>0</v>
          </cell>
          <cell r="AK1889">
            <v>0</v>
          </cell>
          <cell r="AL1889">
            <v>0</v>
          </cell>
          <cell r="AM1889">
            <v>0</v>
          </cell>
          <cell r="AN1889">
            <v>0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T1889">
            <v>0</v>
          </cell>
          <cell r="AU1889">
            <v>0</v>
          </cell>
          <cell r="AV1889">
            <v>0</v>
          </cell>
          <cell r="AW1889">
            <v>0</v>
          </cell>
          <cell r="AX1889">
            <v>0</v>
          </cell>
        </row>
        <row r="1890">
          <cell r="A1890">
            <v>0</v>
          </cell>
          <cell r="B1890">
            <v>0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0</v>
          </cell>
          <cell r="AE1890">
            <v>0</v>
          </cell>
          <cell r="AF1890">
            <v>0</v>
          </cell>
          <cell r="AG1890">
            <v>0</v>
          </cell>
          <cell r="AH1890">
            <v>0</v>
          </cell>
          <cell r="AI1890">
            <v>0</v>
          </cell>
          <cell r="AJ1890">
            <v>0</v>
          </cell>
          <cell r="AK1890">
            <v>0</v>
          </cell>
          <cell r="AL1890">
            <v>0</v>
          </cell>
          <cell r="AM1890">
            <v>0</v>
          </cell>
          <cell r="AN1890">
            <v>0</v>
          </cell>
          <cell r="AO1890">
            <v>0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0</v>
          </cell>
          <cell r="AV1890">
            <v>0</v>
          </cell>
          <cell r="AW1890">
            <v>0</v>
          </cell>
          <cell r="AX1890">
            <v>0</v>
          </cell>
        </row>
        <row r="1891">
          <cell r="A1891" t="str">
            <v>23-C0654</v>
          </cell>
          <cell r="B1891" t="str">
            <v>GARDEN TOOLS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 t="str">
            <v>PGSO</v>
          </cell>
          <cell r="W1891" t="str">
            <v>SVP</v>
          </cell>
          <cell r="X1891">
            <v>45237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0</v>
          </cell>
          <cell r="AE1891">
            <v>0</v>
          </cell>
          <cell r="AF1891">
            <v>0</v>
          </cell>
          <cell r="AG1891">
            <v>0</v>
          </cell>
          <cell r="AH1891">
            <v>0</v>
          </cell>
          <cell r="AI1891">
            <v>0</v>
          </cell>
          <cell r="AJ1891">
            <v>0</v>
          </cell>
          <cell r="AK1891">
            <v>32422</v>
          </cell>
          <cell r="AL1891">
            <v>32422</v>
          </cell>
          <cell r="AM1891">
            <v>0</v>
          </cell>
          <cell r="AN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>
            <v>0</v>
          </cell>
          <cell r="AW1891">
            <v>0</v>
          </cell>
          <cell r="AX1891">
            <v>0</v>
          </cell>
        </row>
        <row r="1892">
          <cell r="A1892">
            <v>0</v>
          </cell>
          <cell r="B1892">
            <v>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0</v>
          </cell>
          <cell r="AE1892">
            <v>0</v>
          </cell>
          <cell r="AF1892">
            <v>0</v>
          </cell>
          <cell r="AG1892">
            <v>0</v>
          </cell>
          <cell r="AH1892">
            <v>0</v>
          </cell>
          <cell r="AI1892">
            <v>0</v>
          </cell>
          <cell r="AJ1892">
            <v>0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T1892">
            <v>0</v>
          </cell>
          <cell r="AU1892">
            <v>0</v>
          </cell>
          <cell r="AV1892">
            <v>0</v>
          </cell>
          <cell r="AW1892">
            <v>0</v>
          </cell>
          <cell r="AX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0</v>
          </cell>
          <cell r="AE1893">
            <v>0</v>
          </cell>
          <cell r="AF1893">
            <v>0</v>
          </cell>
          <cell r="AG1893">
            <v>0</v>
          </cell>
          <cell r="AH1893">
            <v>0</v>
          </cell>
          <cell r="AI1893">
            <v>0</v>
          </cell>
          <cell r="AJ1893">
            <v>0</v>
          </cell>
          <cell r="AK1893">
            <v>0</v>
          </cell>
          <cell r="AL1893">
            <v>0</v>
          </cell>
          <cell r="AM1893">
            <v>0</v>
          </cell>
          <cell r="AN1893">
            <v>0</v>
          </cell>
          <cell r="AO1893">
            <v>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0</v>
          </cell>
          <cell r="AV1893">
            <v>0</v>
          </cell>
          <cell r="AW1893">
            <v>0</v>
          </cell>
          <cell r="AX1893">
            <v>0</v>
          </cell>
        </row>
        <row r="1894">
          <cell r="A1894" t="str">
            <v>23-4999</v>
          </cell>
          <cell r="B1894" t="str">
            <v>SHOCK ABSORBER, REAR FOR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 t="str">
            <v>PGSO</v>
          </cell>
          <cell r="W1894" t="str">
            <v>SA</v>
          </cell>
          <cell r="X1894">
            <v>45237</v>
          </cell>
          <cell r="Y1894">
            <v>45243</v>
          </cell>
          <cell r="Z1894" t="str">
            <v>n/a</v>
          </cell>
          <cell r="AA1894" t="str">
            <v>n/a</v>
          </cell>
          <cell r="AB1894">
            <v>45245</v>
          </cell>
          <cell r="AC1894" t="str">
            <v>n/a</v>
          </cell>
          <cell r="AD1894" t="str">
            <v>n/a</v>
          </cell>
          <cell r="AE1894">
            <v>45245</v>
          </cell>
          <cell r="AF1894">
            <v>0</v>
          </cell>
          <cell r="AG1894">
            <v>0</v>
          </cell>
          <cell r="AH1894">
            <v>0</v>
          </cell>
          <cell r="AI1894">
            <v>0</v>
          </cell>
          <cell r="AJ1894">
            <v>0</v>
          </cell>
          <cell r="AK1894">
            <v>12500</v>
          </cell>
          <cell r="AL1894">
            <v>12500</v>
          </cell>
          <cell r="AM1894">
            <v>0</v>
          </cell>
          <cell r="AN1894">
            <v>12500</v>
          </cell>
          <cell r="AO1894">
            <v>12500</v>
          </cell>
          <cell r="AP1894">
            <v>0</v>
          </cell>
          <cell r="AQ1894">
            <v>0</v>
          </cell>
          <cell r="AR1894" t="str">
            <v>n/a</v>
          </cell>
          <cell r="AS1894" t="str">
            <v>n/a</v>
          </cell>
          <cell r="AT1894" t="str">
            <v>n/a</v>
          </cell>
          <cell r="AU1894" t="str">
            <v>n/a</v>
          </cell>
          <cell r="AV1894" t="str">
            <v>n/a</v>
          </cell>
          <cell r="AW1894" t="str">
            <v>n/a</v>
          </cell>
          <cell r="AX1894">
            <v>0</v>
          </cell>
        </row>
        <row r="1895">
          <cell r="A1895">
            <v>23111220</v>
          </cell>
          <cell r="B1895" t="str">
            <v>ISUZU DMAX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0</v>
          </cell>
          <cell r="AE1895">
            <v>0</v>
          </cell>
          <cell r="AF1895">
            <v>0</v>
          </cell>
          <cell r="AG1895">
            <v>0</v>
          </cell>
          <cell r="AH1895">
            <v>0</v>
          </cell>
          <cell r="AI1895">
            <v>0</v>
          </cell>
          <cell r="AJ1895">
            <v>0</v>
          </cell>
          <cell r="AK1895">
            <v>0</v>
          </cell>
          <cell r="AL1895">
            <v>0</v>
          </cell>
          <cell r="AM1895">
            <v>0</v>
          </cell>
          <cell r="AN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0</v>
          </cell>
          <cell r="AV1895">
            <v>0</v>
          </cell>
          <cell r="AW1895">
            <v>0</v>
          </cell>
          <cell r="AX1895">
            <v>0</v>
          </cell>
        </row>
        <row r="1896">
          <cell r="A1896">
            <v>0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0</v>
          </cell>
          <cell r="AE1896">
            <v>0</v>
          </cell>
          <cell r="AF1896">
            <v>0</v>
          </cell>
          <cell r="AG1896">
            <v>0</v>
          </cell>
          <cell r="AH1896">
            <v>0</v>
          </cell>
          <cell r="AI1896">
            <v>0</v>
          </cell>
          <cell r="AJ1896">
            <v>0</v>
          </cell>
          <cell r="AK1896">
            <v>0</v>
          </cell>
          <cell r="AL1896">
            <v>0</v>
          </cell>
          <cell r="AM1896">
            <v>0</v>
          </cell>
          <cell r="AN1896">
            <v>0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AS1896">
            <v>0</v>
          </cell>
          <cell r="AT1896">
            <v>0</v>
          </cell>
          <cell r="AU1896">
            <v>0</v>
          </cell>
          <cell r="AV1896">
            <v>0</v>
          </cell>
          <cell r="AW1896">
            <v>0</v>
          </cell>
          <cell r="AX1896">
            <v>0</v>
          </cell>
        </row>
        <row r="1897">
          <cell r="A1897" t="str">
            <v>23-C0762</v>
          </cell>
          <cell r="B1897" t="str">
            <v>COMPUTER CLASS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 t="str">
            <v>PGSO</v>
          </cell>
          <cell r="W1897" t="str">
            <v>PB</v>
          </cell>
          <cell r="X1897">
            <v>45237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  <cell r="AG1897">
            <v>0</v>
          </cell>
          <cell r="AH1897">
            <v>0</v>
          </cell>
          <cell r="AI1897">
            <v>0</v>
          </cell>
          <cell r="AJ1897">
            <v>0</v>
          </cell>
          <cell r="AK1897">
            <v>369476.76</v>
          </cell>
          <cell r="AL1897">
            <v>369476.76</v>
          </cell>
          <cell r="AM1897">
            <v>0</v>
          </cell>
          <cell r="AN1897">
            <v>0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0</v>
          </cell>
          <cell r="AV1897">
            <v>0</v>
          </cell>
          <cell r="AW1897">
            <v>0</v>
          </cell>
          <cell r="AX1897" t="str">
            <v>FOR CONSOLIDATION</v>
          </cell>
        </row>
        <row r="1898">
          <cell r="A1898" t="str">
            <v>23-C0756</v>
          </cell>
          <cell r="B1898">
            <v>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  <cell r="AG1898">
            <v>0</v>
          </cell>
          <cell r="AH1898">
            <v>0</v>
          </cell>
          <cell r="AI1898">
            <v>0</v>
          </cell>
          <cell r="AJ1898">
            <v>0</v>
          </cell>
          <cell r="AK1898">
            <v>0</v>
          </cell>
          <cell r="AL1898">
            <v>0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0</v>
          </cell>
          <cell r="AV1898">
            <v>0</v>
          </cell>
          <cell r="AW1898">
            <v>0</v>
          </cell>
          <cell r="AX1898">
            <v>0</v>
          </cell>
        </row>
        <row r="1899">
          <cell r="A1899">
            <v>0</v>
          </cell>
          <cell r="B1899">
            <v>0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0</v>
          </cell>
          <cell r="AE1899">
            <v>0</v>
          </cell>
          <cell r="AF1899">
            <v>0</v>
          </cell>
          <cell r="AG1899">
            <v>0</v>
          </cell>
          <cell r="AH1899">
            <v>0</v>
          </cell>
          <cell r="AI1899">
            <v>0</v>
          </cell>
          <cell r="AJ1899">
            <v>0</v>
          </cell>
          <cell r="AK1899">
            <v>0</v>
          </cell>
          <cell r="AL1899">
            <v>0</v>
          </cell>
          <cell r="AM1899">
            <v>0</v>
          </cell>
          <cell r="AN1899">
            <v>0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AS1899">
            <v>0</v>
          </cell>
          <cell r="AT1899">
            <v>0</v>
          </cell>
          <cell r="AU1899">
            <v>0</v>
          </cell>
          <cell r="AV1899">
            <v>0</v>
          </cell>
          <cell r="AW1899">
            <v>0</v>
          </cell>
          <cell r="AX1899">
            <v>0</v>
          </cell>
        </row>
        <row r="1900">
          <cell r="A1900" t="str">
            <v>23-C0757</v>
          </cell>
          <cell r="B1900" t="str">
            <v>SUPPLY AND INSTALLATION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 t="str">
            <v>PGSO</v>
          </cell>
          <cell r="W1900" t="str">
            <v>SVP</v>
          </cell>
          <cell r="X1900">
            <v>45237</v>
          </cell>
          <cell r="Y1900">
            <v>0</v>
          </cell>
          <cell r="Z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0</v>
          </cell>
          <cell r="AE1900">
            <v>0</v>
          </cell>
          <cell r="AF1900">
            <v>0</v>
          </cell>
          <cell r="AG1900">
            <v>0</v>
          </cell>
          <cell r="AH1900">
            <v>0</v>
          </cell>
          <cell r="AI1900">
            <v>0</v>
          </cell>
          <cell r="AJ1900">
            <v>0</v>
          </cell>
          <cell r="AK1900">
            <v>211200</v>
          </cell>
          <cell r="AL1900">
            <v>211200</v>
          </cell>
          <cell r="AM1900">
            <v>0</v>
          </cell>
          <cell r="AN1900">
            <v>0</v>
          </cell>
          <cell r="AO1900">
            <v>0</v>
          </cell>
          <cell r="AP1900">
            <v>0</v>
          </cell>
          <cell r="AQ1900">
            <v>0</v>
          </cell>
          <cell r="AR1900">
            <v>0</v>
          </cell>
          <cell r="AS1900">
            <v>0</v>
          </cell>
          <cell r="AT1900">
            <v>0</v>
          </cell>
          <cell r="AU1900">
            <v>0</v>
          </cell>
          <cell r="AV1900">
            <v>0</v>
          </cell>
          <cell r="AW1900">
            <v>0</v>
          </cell>
          <cell r="AX1900">
            <v>0</v>
          </cell>
        </row>
        <row r="1901">
          <cell r="A1901">
            <v>0</v>
          </cell>
          <cell r="B1901" t="str">
            <v>OF AIRCONDITIONING UNIT AND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0</v>
          </cell>
          <cell r="AE1901">
            <v>0</v>
          </cell>
          <cell r="AF1901">
            <v>0</v>
          </cell>
          <cell r="AG1901">
            <v>0</v>
          </cell>
          <cell r="AH1901">
            <v>0</v>
          </cell>
          <cell r="AI1901">
            <v>0</v>
          </cell>
          <cell r="AJ1901">
            <v>0</v>
          </cell>
          <cell r="AK1901">
            <v>0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</row>
        <row r="1902">
          <cell r="A1902">
            <v>0</v>
          </cell>
          <cell r="B1902" t="str">
            <v>COPPER TUBE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  <cell r="AE1902">
            <v>0</v>
          </cell>
          <cell r="AF1902">
            <v>0</v>
          </cell>
          <cell r="AG1902">
            <v>0</v>
          </cell>
          <cell r="AH1902">
            <v>0</v>
          </cell>
          <cell r="AI1902">
            <v>0</v>
          </cell>
          <cell r="AJ1902">
            <v>0</v>
          </cell>
          <cell r="AK1902">
            <v>0</v>
          </cell>
          <cell r="AL1902">
            <v>0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0</v>
          </cell>
          <cell r="AV1902">
            <v>0</v>
          </cell>
          <cell r="AW1902">
            <v>0</v>
          </cell>
          <cell r="AX1902">
            <v>0</v>
          </cell>
        </row>
        <row r="1903">
          <cell r="A1903" t="str">
            <v>23-C0756</v>
          </cell>
          <cell r="B1903" t="str">
            <v>COMPUTER SUPPLIES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 t="str">
            <v>PGSO</v>
          </cell>
          <cell r="W1903" t="str">
            <v>SVP</v>
          </cell>
          <cell r="X1903">
            <v>45237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  <cell r="AE1903">
            <v>0</v>
          </cell>
          <cell r="AF1903">
            <v>0</v>
          </cell>
          <cell r="AG1903">
            <v>0</v>
          </cell>
          <cell r="AH1903">
            <v>0</v>
          </cell>
          <cell r="AI1903">
            <v>0</v>
          </cell>
          <cell r="AJ1903">
            <v>0</v>
          </cell>
          <cell r="AK1903">
            <v>100000</v>
          </cell>
          <cell r="AL1903">
            <v>100000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>
            <v>0</v>
          </cell>
          <cell r="AW1903">
            <v>0</v>
          </cell>
          <cell r="AX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  <cell r="AE1904">
            <v>0</v>
          </cell>
          <cell r="AF1904">
            <v>0</v>
          </cell>
          <cell r="AG1904">
            <v>0</v>
          </cell>
          <cell r="AH1904">
            <v>0</v>
          </cell>
          <cell r="AI1904">
            <v>0</v>
          </cell>
          <cell r="AJ1904">
            <v>0</v>
          </cell>
          <cell r="AK1904">
            <v>0</v>
          </cell>
          <cell r="AL1904">
            <v>0</v>
          </cell>
          <cell r="AM1904">
            <v>0</v>
          </cell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AS1904">
            <v>0</v>
          </cell>
          <cell r="AT1904">
            <v>0</v>
          </cell>
          <cell r="AU1904">
            <v>0</v>
          </cell>
          <cell r="AV1904">
            <v>0</v>
          </cell>
          <cell r="AW1904">
            <v>0</v>
          </cell>
          <cell r="AX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0</v>
          </cell>
          <cell r="AE1905">
            <v>0</v>
          </cell>
          <cell r="AF1905">
            <v>0</v>
          </cell>
          <cell r="AG1905">
            <v>0</v>
          </cell>
          <cell r="AH1905">
            <v>0</v>
          </cell>
          <cell r="AI1905">
            <v>0</v>
          </cell>
          <cell r="AJ1905">
            <v>0</v>
          </cell>
          <cell r="AK1905">
            <v>0</v>
          </cell>
          <cell r="AL1905">
            <v>0</v>
          </cell>
          <cell r="AM1905">
            <v>0</v>
          </cell>
          <cell r="AN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0</v>
          </cell>
          <cell r="AV1905">
            <v>0</v>
          </cell>
          <cell r="AW1905">
            <v>0</v>
          </cell>
          <cell r="AX1905">
            <v>0</v>
          </cell>
        </row>
        <row r="1906">
          <cell r="A1906" t="str">
            <v>23-C0860</v>
          </cell>
          <cell r="B1906" t="str">
            <v>OFFICE SUPPLIES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 t="str">
            <v>PHO</v>
          </cell>
          <cell r="W1906" t="str">
            <v>SB</v>
          </cell>
          <cell r="X1906">
            <v>45237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  <cell r="AG1906">
            <v>0</v>
          </cell>
          <cell r="AH1906">
            <v>0</v>
          </cell>
          <cell r="AI1906">
            <v>0</v>
          </cell>
          <cell r="AJ1906">
            <v>0</v>
          </cell>
          <cell r="AK1906">
            <v>67805</v>
          </cell>
          <cell r="AL1906">
            <v>67805</v>
          </cell>
          <cell r="AM1906">
            <v>0</v>
          </cell>
          <cell r="AN1906">
            <v>0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0</v>
          </cell>
          <cell r="AU1906">
            <v>0</v>
          </cell>
          <cell r="AV1906">
            <v>0</v>
          </cell>
          <cell r="AW1906">
            <v>0</v>
          </cell>
          <cell r="AX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  <cell r="AG1907">
            <v>0</v>
          </cell>
          <cell r="AH1907">
            <v>0</v>
          </cell>
          <cell r="AI1907">
            <v>0</v>
          </cell>
          <cell r="AJ1907">
            <v>0</v>
          </cell>
          <cell r="AK1907">
            <v>0</v>
          </cell>
          <cell r="AL1907">
            <v>0</v>
          </cell>
          <cell r="AM1907">
            <v>0</v>
          </cell>
          <cell r="AN1907">
            <v>0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0</v>
          </cell>
          <cell r="AV1907">
            <v>0</v>
          </cell>
          <cell r="AW1907">
            <v>0</v>
          </cell>
          <cell r="AX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  <cell r="AG1908">
            <v>0</v>
          </cell>
          <cell r="AH1908">
            <v>0</v>
          </cell>
          <cell r="AI1908">
            <v>0</v>
          </cell>
          <cell r="AJ1908">
            <v>0</v>
          </cell>
          <cell r="AK1908">
            <v>0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AS1908">
            <v>0</v>
          </cell>
          <cell r="AT1908">
            <v>0</v>
          </cell>
          <cell r="AU1908">
            <v>0</v>
          </cell>
          <cell r="AV1908">
            <v>0</v>
          </cell>
          <cell r="AW1908">
            <v>0</v>
          </cell>
          <cell r="AX1908">
            <v>0</v>
          </cell>
        </row>
        <row r="1909">
          <cell r="A1909" t="str">
            <v>23-5016</v>
          </cell>
          <cell r="B1909" t="str">
            <v>COMPUTER SUPPLIES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 t="str">
            <v>PGO</v>
          </cell>
          <cell r="W1909" t="str">
            <v>SVP</v>
          </cell>
          <cell r="X1909">
            <v>45237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K1909">
            <v>2880</v>
          </cell>
          <cell r="AL1909">
            <v>2880</v>
          </cell>
          <cell r="AM1909">
            <v>0</v>
          </cell>
          <cell r="AN1909">
            <v>0</v>
          </cell>
          <cell r="AO1909">
            <v>0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0</v>
          </cell>
          <cell r="AV1909">
            <v>0</v>
          </cell>
          <cell r="AW1909">
            <v>0</v>
          </cell>
          <cell r="AX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  <cell r="AG1910">
            <v>0</v>
          </cell>
          <cell r="AH1910">
            <v>0</v>
          </cell>
          <cell r="AI1910">
            <v>0</v>
          </cell>
          <cell r="AJ1910">
            <v>0</v>
          </cell>
          <cell r="AK1910">
            <v>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0</v>
          </cell>
          <cell r="AV1910">
            <v>0</v>
          </cell>
          <cell r="AW1910">
            <v>0</v>
          </cell>
          <cell r="AX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  <cell r="AG1911">
            <v>0</v>
          </cell>
          <cell r="AH1911">
            <v>0</v>
          </cell>
          <cell r="AI1911">
            <v>0</v>
          </cell>
          <cell r="AJ1911">
            <v>0</v>
          </cell>
          <cell r="AK1911">
            <v>0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0</v>
          </cell>
          <cell r="AV1911">
            <v>0</v>
          </cell>
          <cell r="AW1911">
            <v>0</v>
          </cell>
          <cell r="AX1911">
            <v>0</v>
          </cell>
        </row>
        <row r="1912">
          <cell r="A1912" t="str">
            <v>23-5015</v>
          </cell>
          <cell r="B1912" t="str">
            <v>OFFICE SUPPLIES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 t="str">
            <v>PGO</v>
          </cell>
          <cell r="W1912" t="str">
            <v>SB</v>
          </cell>
          <cell r="X1912">
            <v>45237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  <cell r="AG1912">
            <v>0</v>
          </cell>
          <cell r="AH1912">
            <v>0</v>
          </cell>
          <cell r="AI1912">
            <v>0</v>
          </cell>
          <cell r="AJ1912">
            <v>0</v>
          </cell>
          <cell r="AK1912">
            <v>33415</v>
          </cell>
          <cell r="AL1912">
            <v>33415</v>
          </cell>
          <cell r="AM1912">
            <v>0</v>
          </cell>
          <cell r="AN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>
            <v>0</v>
          </cell>
          <cell r="AW1912">
            <v>0</v>
          </cell>
          <cell r="AX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  <cell r="AG1913">
            <v>0</v>
          </cell>
          <cell r="AH1913">
            <v>0</v>
          </cell>
          <cell r="AI1913">
            <v>0</v>
          </cell>
          <cell r="AJ1913">
            <v>0</v>
          </cell>
          <cell r="AK1913">
            <v>0</v>
          </cell>
          <cell r="AL1913">
            <v>0</v>
          </cell>
          <cell r="AM1913">
            <v>0</v>
          </cell>
          <cell r="AN1913">
            <v>0</v>
          </cell>
          <cell r="AO1913">
            <v>0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T1913">
            <v>0</v>
          </cell>
          <cell r="AU1913">
            <v>0</v>
          </cell>
          <cell r="AV1913">
            <v>0</v>
          </cell>
          <cell r="AW1913">
            <v>0</v>
          </cell>
          <cell r="AX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  <cell r="AG1914">
            <v>0</v>
          </cell>
          <cell r="AH1914">
            <v>0</v>
          </cell>
          <cell r="AI1914">
            <v>0</v>
          </cell>
          <cell r="AJ1914">
            <v>0</v>
          </cell>
          <cell r="AK1914">
            <v>0</v>
          </cell>
          <cell r="AL1914">
            <v>0</v>
          </cell>
          <cell r="AM1914">
            <v>0</v>
          </cell>
          <cell r="AN1914">
            <v>0</v>
          </cell>
          <cell r="AO1914">
            <v>0</v>
          </cell>
          <cell r="AP1914">
            <v>0</v>
          </cell>
          <cell r="AQ1914">
            <v>0</v>
          </cell>
          <cell r="AR1914">
            <v>0</v>
          </cell>
          <cell r="AS1914">
            <v>0</v>
          </cell>
          <cell r="AT1914">
            <v>0</v>
          </cell>
          <cell r="AU1914">
            <v>0</v>
          </cell>
          <cell r="AV1914">
            <v>0</v>
          </cell>
          <cell r="AW1914">
            <v>0</v>
          </cell>
          <cell r="AX1914">
            <v>0</v>
          </cell>
        </row>
        <row r="1915">
          <cell r="A1915" t="str">
            <v>23-C0821</v>
          </cell>
          <cell r="B1915" t="str">
            <v>PACKED MEALS AND SNACKS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 t="str">
            <v>PGO</v>
          </cell>
          <cell r="W1915" t="str">
            <v>PB</v>
          </cell>
          <cell r="X1915">
            <v>45237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  <cell r="AG1915">
            <v>0</v>
          </cell>
          <cell r="AH1915">
            <v>0</v>
          </cell>
          <cell r="AI1915">
            <v>0</v>
          </cell>
          <cell r="AJ1915">
            <v>0</v>
          </cell>
          <cell r="AK1915">
            <v>917700</v>
          </cell>
          <cell r="AL1915">
            <v>917700</v>
          </cell>
          <cell r="AM1915">
            <v>0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T1915">
            <v>0</v>
          </cell>
          <cell r="AU1915">
            <v>0</v>
          </cell>
          <cell r="AV1915">
            <v>0</v>
          </cell>
          <cell r="AW1915">
            <v>0</v>
          </cell>
          <cell r="AX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  <cell r="AG1916">
            <v>0</v>
          </cell>
          <cell r="AH1916">
            <v>0</v>
          </cell>
          <cell r="AI1916">
            <v>0</v>
          </cell>
          <cell r="AJ1916">
            <v>0</v>
          </cell>
          <cell r="AK1916">
            <v>0</v>
          </cell>
          <cell r="AL1916">
            <v>0</v>
          </cell>
          <cell r="AM1916">
            <v>0</v>
          </cell>
          <cell r="AN1916">
            <v>0</v>
          </cell>
          <cell r="AO1916">
            <v>0</v>
          </cell>
          <cell r="AP1916">
            <v>0</v>
          </cell>
          <cell r="AQ1916">
            <v>0</v>
          </cell>
          <cell r="AR1916">
            <v>0</v>
          </cell>
          <cell r="AS1916">
            <v>0</v>
          </cell>
          <cell r="AT1916">
            <v>0</v>
          </cell>
          <cell r="AU1916">
            <v>0</v>
          </cell>
          <cell r="AV1916">
            <v>0</v>
          </cell>
          <cell r="AW1916">
            <v>0</v>
          </cell>
          <cell r="AX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0</v>
          </cell>
          <cell r="AE1917">
            <v>0</v>
          </cell>
          <cell r="AF1917">
            <v>0</v>
          </cell>
          <cell r="AG1917">
            <v>0</v>
          </cell>
          <cell r="AH1917">
            <v>0</v>
          </cell>
          <cell r="AI1917">
            <v>0</v>
          </cell>
          <cell r="AJ1917">
            <v>0</v>
          </cell>
          <cell r="AK1917">
            <v>0</v>
          </cell>
          <cell r="AL1917">
            <v>0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AS1917">
            <v>0</v>
          </cell>
          <cell r="AT1917">
            <v>0</v>
          </cell>
          <cell r="AU1917">
            <v>0</v>
          </cell>
          <cell r="AV1917">
            <v>0</v>
          </cell>
          <cell r="AW1917">
            <v>0</v>
          </cell>
          <cell r="AX1917">
            <v>0</v>
          </cell>
        </row>
        <row r="1918">
          <cell r="A1918" t="str">
            <v>23-5025</v>
          </cell>
          <cell r="B1918" t="str">
            <v>OFFICE SUPPLIES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 t="str">
            <v>PGO</v>
          </cell>
          <cell r="W1918" t="str">
            <v>SB</v>
          </cell>
          <cell r="X1918">
            <v>45237</v>
          </cell>
          <cell r="Y1918">
            <v>0</v>
          </cell>
          <cell r="Z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0</v>
          </cell>
          <cell r="AE1918">
            <v>0</v>
          </cell>
          <cell r="AF1918">
            <v>0</v>
          </cell>
          <cell r="AG1918">
            <v>0</v>
          </cell>
          <cell r="AH1918">
            <v>0</v>
          </cell>
          <cell r="AI1918">
            <v>0</v>
          </cell>
          <cell r="AJ1918">
            <v>0</v>
          </cell>
          <cell r="AK1918">
            <v>43339</v>
          </cell>
          <cell r="AL1918">
            <v>43339</v>
          </cell>
          <cell r="AM1918">
            <v>0</v>
          </cell>
          <cell r="AN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0</v>
          </cell>
          <cell r="AV1918">
            <v>0</v>
          </cell>
          <cell r="AW1918">
            <v>0</v>
          </cell>
          <cell r="AX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0</v>
          </cell>
          <cell r="AE1919">
            <v>0</v>
          </cell>
          <cell r="AF1919">
            <v>0</v>
          </cell>
          <cell r="AG1919">
            <v>0</v>
          </cell>
          <cell r="AH1919">
            <v>0</v>
          </cell>
          <cell r="AI1919">
            <v>0</v>
          </cell>
          <cell r="AJ1919">
            <v>0</v>
          </cell>
          <cell r="AK1919">
            <v>0</v>
          </cell>
          <cell r="AL1919">
            <v>0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0</v>
          </cell>
          <cell r="AV1919">
            <v>0</v>
          </cell>
          <cell r="AW1919">
            <v>0</v>
          </cell>
          <cell r="AX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0</v>
          </cell>
          <cell r="W1920">
            <v>0</v>
          </cell>
          <cell r="X1920">
            <v>0</v>
          </cell>
          <cell r="Y1920">
            <v>0</v>
          </cell>
          <cell r="Z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0</v>
          </cell>
          <cell r="AE1920">
            <v>0</v>
          </cell>
          <cell r="AF1920">
            <v>0</v>
          </cell>
          <cell r="AG1920">
            <v>0</v>
          </cell>
          <cell r="AH1920">
            <v>0</v>
          </cell>
          <cell r="AI1920">
            <v>0</v>
          </cell>
          <cell r="AJ1920">
            <v>0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  <cell r="AO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T1920">
            <v>0</v>
          </cell>
          <cell r="AU1920">
            <v>0</v>
          </cell>
          <cell r="AV1920">
            <v>0</v>
          </cell>
          <cell r="AW1920">
            <v>0</v>
          </cell>
          <cell r="AX1920">
            <v>0</v>
          </cell>
        </row>
        <row r="1921">
          <cell r="A1921" t="str">
            <v>23-5060</v>
          </cell>
          <cell r="B1921" t="str">
            <v>REFILL FIRE EXTINGUISHER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 t="str">
            <v>PGO</v>
          </cell>
          <cell r="W1921" t="str">
            <v>SVP</v>
          </cell>
          <cell r="X1921">
            <v>45237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0</v>
          </cell>
          <cell r="AE1921">
            <v>0</v>
          </cell>
          <cell r="AF1921">
            <v>0</v>
          </cell>
          <cell r="AG1921">
            <v>0</v>
          </cell>
          <cell r="AH1921">
            <v>0</v>
          </cell>
          <cell r="AI1921">
            <v>0</v>
          </cell>
          <cell r="AJ1921">
            <v>0</v>
          </cell>
          <cell r="AK1921">
            <v>41140</v>
          </cell>
          <cell r="AL1921">
            <v>41140</v>
          </cell>
          <cell r="AM1921">
            <v>0</v>
          </cell>
          <cell r="AN1921">
            <v>0</v>
          </cell>
          <cell r="AO1921">
            <v>0</v>
          </cell>
          <cell r="AP1921">
            <v>0</v>
          </cell>
          <cell r="AQ1921">
            <v>0</v>
          </cell>
          <cell r="AR1921">
            <v>0</v>
          </cell>
          <cell r="AS1921">
            <v>0</v>
          </cell>
          <cell r="AT1921">
            <v>0</v>
          </cell>
          <cell r="AU1921">
            <v>0</v>
          </cell>
          <cell r="AV1921">
            <v>0</v>
          </cell>
          <cell r="AW1921">
            <v>0</v>
          </cell>
          <cell r="AX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0</v>
          </cell>
          <cell r="AE1922">
            <v>0</v>
          </cell>
          <cell r="AF1922">
            <v>0</v>
          </cell>
          <cell r="AG1922">
            <v>0</v>
          </cell>
          <cell r="AH1922">
            <v>0</v>
          </cell>
          <cell r="AI1922">
            <v>0</v>
          </cell>
          <cell r="AJ1922">
            <v>0</v>
          </cell>
          <cell r="AK1922">
            <v>0</v>
          </cell>
          <cell r="AL1922">
            <v>0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0</v>
          </cell>
          <cell r="AV1922">
            <v>0</v>
          </cell>
          <cell r="AW1922">
            <v>0</v>
          </cell>
          <cell r="AX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0</v>
          </cell>
          <cell r="AE1923">
            <v>0</v>
          </cell>
          <cell r="AF1923">
            <v>0</v>
          </cell>
          <cell r="AG1923">
            <v>0</v>
          </cell>
          <cell r="AH1923">
            <v>0</v>
          </cell>
          <cell r="AI1923">
            <v>0</v>
          </cell>
          <cell r="AJ1923">
            <v>0</v>
          </cell>
          <cell r="AK1923">
            <v>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AS1923">
            <v>0</v>
          </cell>
          <cell r="AT1923">
            <v>0</v>
          </cell>
          <cell r="AU1923">
            <v>0</v>
          </cell>
          <cell r="AV1923">
            <v>0</v>
          </cell>
          <cell r="AW1923">
            <v>0</v>
          </cell>
          <cell r="AX1923">
            <v>0</v>
          </cell>
        </row>
        <row r="1924">
          <cell r="A1924" t="str">
            <v>23-C0832</v>
          </cell>
          <cell r="B1924" t="str">
            <v>OFFICE SUPPLIES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 t="str">
            <v>PDRRMO</v>
          </cell>
          <cell r="W1924" t="str">
            <v>SB</v>
          </cell>
          <cell r="X1924">
            <v>45237</v>
          </cell>
          <cell r="Y1924">
            <v>0</v>
          </cell>
          <cell r="Z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0</v>
          </cell>
          <cell r="AE1924">
            <v>0</v>
          </cell>
          <cell r="AF1924">
            <v>0</v>
          </cell>
          <cell r="AG1924">
            <v>0</v>
          </cell>
          <cell r="AH1924">
            <v>0</v>
          </cell>
          <cell r="AI1924">
            <v>0</v>
          </cell>
          <cell r="AJ1924">
            <v>0</v>
          </cell>
          <cell r="AK1924">
            <v>22845</v>
          </cell>
          <cell r="AL1924">
            <v>22845</v>
          </cell>
          <cell r="AM1924">
            <v>0</v>
          </cell>
          <cell r="AN1924">
            <v>0</v>
          </cell>
          <cell r="AO1924">
            <v>0</v>
          </cell>
          <cell r="AP1924">
            <v>0</v>
          </cell>
          <cell r="AQ1924">
            <v>0</v>
          </cell>
          <cell r="AR1924">
            <v>0</v>
          </cell>
          <cell r="AS1924">
            <v>0</v>
          </cell>
          <cell r="AT1924">
            <v>0</v>
          </cell>
          <cell r="AU1924">
            <v>0</v>
          </cell>
          <cell r="AV1924">
            <v>0</v>
          </cell>
          <cell r="AW1924">
            <v>0</v>
          </cell>
          <cell r="AX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0</v>
          </cell>
          <cell r="AE1925">
            <v>0</v>
          </cell>
          <cell r="AF1925">
            <v>0</v>
          </cell>
          <cell r="AG1925">
            <v>0</v>
          </cell>
          <cell r="AH1925">
            <v>0</v>
          </cell>
          <cell r="AI1925">
            <v>0</v>
          </cell>
          <cell r="AJ1925">
            <v>0</v>
          </cell>
          <cell r="AK1925">
            <v>0</v>
          </cell>
          <cell r="AL1925">
            <v>0</v>
          </cell>
          <cell r="AM1925">
            <v>0</v>
          </cell>
          <cell r="AN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0</v>
          </cell>
          <cell r="AV1925">
            <v>0</v>
          </cell>
          <cell r="AW1925">
            <v>0</v>
          </cell>
          <cell r="AX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0</v>
          </cell>
          <cell r="AE1926">
            <v>0</v>
          </cell>
          <cell r="AF1926">
            <v>0</v>
          </cell>
          <cell r="AG1926">
            <v>0</v>
          </cell>
          <cell r="AH1926">
            <v>0</v>
          </cell>
          <cell r="AI1926">
            <v>0</v>
          </cell>
          <cell r="AJ1926">
            <v>0</v>
          </cell>
          <cell r="AK1926">
            <v>0</v>
          </cell>
          <cell r="AL1926">
            <v>0</v>
          </cell>
          <cell r="AM1926">
            <v>0</v>
          </cell>
          <cell r="AN1926">
            <v>0</v>
          </cell>
          <cell r="AO1926">
            <v>0</v>
          </cell>
          <cell r="AP1926">
            <v>0</v>
          </cell>
          <cell r="AQ1926">
            <v>0</v>
          </cell>
          <cell r="AR1926">
            <v>0</v>
          </cell>
          <cell r="AS1926">
            <v>0</v>
          </cell>
          <cell r="AT1926">
            <v>0</v>
          </cell>
          <cell r="AU1926">
            <v>0</v>
          </cell>
          <cell r="AV1926">
            <v>0</v>
          </cell>
          <cell r="AW1926">
            <v>0</v>
          </cell>
          <cell r="AX1926">
            <v>0</v>
          </cell>
        </row>
        <row r="1927">
          <cell r="A1927" t="str">
            <v>23-4711</v>
          </cell>
          <cell r="B1927" t="str">
            <v>CONSTRUCTION SUPPLIES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 t="str">
            <v>PDRRMO</v>
          </cell>
          <cell r="W1927" t="str">
            <v>SVP</v>
          </cell>
          <cell r="X1927">
            <v>45237</v>
          </cell>
          <cell r="Y1927">
            <v>0</v>
          </cell>
          <cell r="Z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0</v>
          </cell>
          <cell r="AE1927">
            <v>0</v>
          </cell>
          <cell r="AF1927">
            <v>0</v>
          </cell>
          <cell r="AG1927">
            <v>0</v>
          </cell>
          <cell r="AH1927">
            <v>0</v>
          </cell>
          <cell r="AI1927">
            <v>0</v>
          </cell>
          <cell r="AJ1927">
            <v>0</v>
          </cell>
          <cell r="AK1927">
            <v>55102</v>
          </cell>
          <cell r="AL1927">
            <v>55102</v>
          </cell>
          <cell r="AM1927">
            <v>0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  <cell r="AE1928">
            <v>0</v>
          </cell>
          <cell r="AF1928">
            <v>0</v>
          </cell>
          <cell r="AG1928">
            <v>0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  <cell r="AE1929">
            <v>0</v>
          </cell>
          <cell r="AF1929">
            <v>0</v>
          </cell>
          <cell r="AG1929">
            <v>0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L1929">
            <v>0</v>
          </cell>
          <cell r="AM1929">
            <v>0</v>
          </cell>
          <cell r="AN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</row>
        <row r="1930">
          <cell r="A1930" t="str">
            <v>23-4960</v>
          </cell>
          <cell r="B1930" t="str">
            <v>FIRE EXTINGUISHER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 t="str">
            <v>PDDRMO</v>
          </cell>
          <cell r="W1930" t="str">
            <v>SVP</v>
          </cell>
          <cell r="X1930">
            <v>45237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  <cell r="AE1930">
            <v>0</v>
          </cell>
          <cell r="AF1930">
            <v>0</v>
          </cell>
          <cell r="AG1930">
            <v>0</v>
          </cell>
          <cell r="AH1930">
            <v>0</v>
          </cell>
          <cell r="AI1930">
            <v>0</v>
          </cell>
          <cell r="AJ1930">
            <v>0</v>
          </cell>
          <cell r="AK1930">
            <v>70510</v>
          </cell>
          <cell r="AL1930">
            <v>70510</v>
          </cell>
          <cell r="AM1930">
            <v>0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>
            <v>0</v>
          </cell>
          <cell r="AW1930">
            <v>0</v>
          </cell>
          <cell r="AX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G1931">
            <v>0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0</v>
          </cell>
          <cell r="AV1931">
            <v>0</v>
          </cell>
          <cell r="AW1931">
            <v>0</v>
          </cell>
          <cell r="AX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G1932">
            <v>0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0</v>
          </cell>
          <cell r="AR1932">
            <v>0</v>
          </cell>
          <cell r="AS1932">
            <v>0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0</v>
          </cell>
        </row>
        <row r="1933">
          <cell r="A1933" t="str">
            <v>23-5014</v>
          </cell>
          <cell r="B1933" t="str">
            <v>4 IN 1 PRINTER( SCAN, COPY FOX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 t="str">
            <v>PDRRMO</v>
          </cell>
          <cell r="W1933" t="str">
            <v>SVP</v>
          </cell>
          <cell r="X1933">
            <v>45237</v>
          </cell>
          <cell r="Y1933">
            <v>0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G1933">
            <v>0</v>
          </cell>
          <cell r="AH1933">
            <v>0</v>
          </cell>
          <cell r="AI1933">
            <v>0</v>
          </cell>
          <cell r="AJ1933">
            <v>0</v>
          </cell>
          <cell r="AK1933">
            <v>108000</v>
          </cell>
          <cell r="AL1933">
            <v>108000</v>
          </cell>
          <cell r="AM1933">
            <v>0</v>
          </cell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>
            <v>0</v>
          </cell>
          <cell r="AW1933">
            <v>0</v>
          </cell>
          <cell r="AX1933">
            <v>0</v>
          </cell>
        </row>
        <row r="1934">
          <cell r="A1934">
            <v>0</v>
          </cell>
          <cell r="B1934" t="str">
            <v>WITH AND AOF WIFI)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>
            <v>0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</row>
        <row r="1936">
          <cell r="A1936" t="str">
            <v>23-4992</v>
          </cell>
          <cell r="B1936" t="str">
            <v>MICRO SDXC UHS-1 U3 A2 V30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 t="str">
            <v>PAO-IPRD</v>
          </cell>
          <cell r="W1936" t="str">
            <v>SVP</v>
          </cell>
          <cell r="X1936">
            <v>45237</v>
          </cell>
          <cell r="Y1936">
            <v>0</v>
          </cell>
          <cell r="Z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  <cell r="AE1936">
            <v>0</v>
          </cell>
          <cell r="AF1936">
            <v>0</v>
          </cell>
          <cell r="AG1936">
            <v>0</v>
          </cell>
          <cell r="AH1936">
            <v>0</v>
          </cell>
          <cell r="AI1936">
            <v>0</v>
          </cell>
          <cell r="AJ1936">
            <v>0</v>
          </cell>
          <cell r="AK1936">
            <v>7200</v>
          </cell>
          <cell r="AL1936">
            <v>7200</v>
          </cell>
          <cell r="AM1936">
            <v>0</v>
          </cell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  <cell r="AG1937">
            <v>0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G1938">
            <v>0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</row>
        <row r="1939">
          <cell r="A1939" t="str">
            <v>23-4995</v>
          </cell>
          <cell r="B1939" t="str">
            <v>BATTERY WITH SIZE AA AND AAA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 t="str">
            <v>PAO-IPRD</v>
          </cell>
          <cell r="W1939" t="str">
            <v>SVP</v>
          </cell>
          <cell r="X1939">
            <v>45237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G1939">
            <v>0</v>
          </cell>
          <cell r="AH1939">
            <v>0</v>
          </cell>
          <cell r="AI1939">
            <v>0</v>
          </cell>
          <cell r="AJ1939">
            <v>0</v>
          </cell>
          <cell r="AK1939">
            <v>7260</v>
          </cell>
          <cell r="AL1939">
            <v>7260</v>
          </cell>
          <cell r="AM1939">
            <v>0</v>
          </cell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</row>
        <row r="1940">
          <cell r="A1940">
            <v>0</v>
          </cell>
          <cell r="B1940" t="str">
            <v>AND RECHARGEABLE BATTERY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G1941">
            <v>0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>
            <v>0</v>
          </cell>
          <cell r="AW1941">
            <v>0</v>
          </cell>
          <cell r="AX1941">
            <v>0</v>
          </cell>
        </row>
        <row r="1942">
          <cell r="A1942" t="str">
            <v>23-4994</v>
          </cell>
          <cell r="B1942" t="str">
            <v>GIMBAL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 t="str">
            <v>PAO-IPRD</v>
          </cell>
          <cell r="W1942" t="str">
            <v>SVP</v>
          </cell>
          <cell r="X1942">
            <v>45237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G1942">
            <v>0</v>
          </cell>
          <cell r="AH1942">
            <v>0</v>
          </cell>
          <cell r="AI1942">
            <v>0</v>
          </cell>
          <cell r="AJ1942">
            <v>0</v>
          </cell>
          <cell r="AK1942">
            <v>3500</v>
          </cell>
          <cell r="AL1942">
            <v>3500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  <cell r="AE1943">
            <v>0</v>
          </cell>
          <cell r="AF1943">
            <v>0</v>
          </cell>
          <cell r="AG1943">
            <v>0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0</v>
          </cell>
          <cell r="AE1944">
            <v>0</v>
          </cell>
          <cell r="AF1944">
            <v>0</v>
          </cell>
          <cell r="AG1944">
            <v>0</v>
          </cell>
          <cell r="AH1944">
            <v>0</v>
          </cell>
          <cell r="AI1944">
            <v>0</v>
          </cell>
          <cell r="AJ1944">
            <v>0</v>
          </cell>
          <cell r="AK1944">
            <v>0</v>
          </cell>
          <cell r="AL1944">
            <v>0</v>
          </cell>
          <cell r="AM1944">
            <v>0</v>
          </cell>
          <cell r="AN1944">
            <v>0</v>
          </cell>
          <cell r="AO1944">
            <v>0</v>
          </cell>
          <cell r="AP1944">
            <v>0</v>
          </cell>
          <cell r="AQ1944">
            <v>0</v>
          </cell>
          <cell r="AR1944">
            <v>0</v>
          </cell>
          <cell r="AS1944">
            <v>0</v>
          </cell>
          <cell r="AT1944">
            <v>0</v>
          </cell>
          <cell r="AU1944">
            <v>0</v>
          </cell>
          <cell r="AV1944">
            <v>0</v>
          </cell>
          <cell r="AW1944">
            <v>0</v>
          </cell>
          <cell r="AX1944">
            <v>0</v>
          </cell>
        </row>
        <row r="1945">
          <cell r="A1945" t="str">
            <v>23-2736</v>
          </cell>
          <cell r="B1945" t="str">
            <v>MEALS AND SNACKS WITH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 t="str">
            <v>PAO-IPRD</v>
          </cell>
          <cell r="W1945" t="str">
            <v>SVP</v>
          </cell>
          <cell r="X1945">
            <v>45237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0</v>
          </cell>
          <cell r="AE1945">
            <v>0</v>
          </cell>
          <cell r="AF1945">
            <v>0</v>
          </cell>
          <cell r="AG1945">
            <v>0</v>
          </cell>
          <cell r="AH1945">
            <v>0</v>
          </cell>
          <cell r="AI1945">
            <v>0</v>
          </cell>
          <cell r="AJ1945">
            <v>0</v>
          </cell>
          <cell r="AK1945">
            <v>48300</v>
          </cell>
          <cell r="AL1945">
            <v>48300</v>
          </cell>
          <cell r="AM1945">
            <v>0</v>
          </cell>
          <cell r="AN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0</v>
          </cell>
          <cell r="AV1945">
            <v>0</v>
          </cell>
          <cell r="AW1945">
            <v>0</v>
          </cell>
          <cell r="AX1945">
            <v>0</v>
          </cell>
        </row>
        <row r="1946">
          <cell r="A1946">
            <v>0</v>
          </cell>
          <cell r="B1946" t="str">
            <v>ACCOMMODATION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G1946">
            <v>0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0</v>
          </cell>
          <cell r="AV1946">
            <v>0</v>
          </cell>
          <cell r="AW1946">
            <v>0</v>
          </cell>
          <cell r="AX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G1947">
            <v>0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L1947">
            <v>0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0</v>
          </cell>
          <cell r="AR1947">
            <v>0</v>
          </cell>
          <cell r="AS1947">
            <v>0</v>
          </cell>
          <cell r="AT1947">
            <v>0</v>
          </cell>
          <cell r="AU1947">
            <v>0</v>
          </cell>
          <cell r="AV1947">
            <v>0</v>
          </cell>
          <cell r="AW1947">
            <v>0</v>
          </cell>
          <cell r="AX1947">
            <v>0</v>
          </cell>
        </row>
        <row r="1948">
          <cell r="A1948" t="str">
            <v>23-5125</v>
          </cell>
          <cell r="B1948" t="str">
            <v xml:space="preserve">SPARE PARTS FOR THE USE OF 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 t="str">
            <v>SPO</v>
          </cell>
          <cell r="W1948" t="str">
            <v>SA</v>
          </cell>
          <cell r="X1948">
            <v>45237</v>
          </cell>
          <cell r="Y1948">
            <v>45243</v>
          </cell>
          <cell r="Z1948" t="str">
            <v>n/a</v>
          </cell>
          <cell r="AA1948" t="str">
            <v>n/a</v>
          </cell>
          <cell r="AB1948">
            <v>45245</v>
          </cell>
          <cell r="AC1948" t="str">
            <v>n/a</v>
          </cell>
          <cell r="AD1948" t="str">
            <v>n/a</v>
          </cell>
          <cell r="AE1948">
            <v>45245</v>
          </cell>
          <cell r="AF1948">
            <v>0</v>
          </cell>
          <cell r="AG1948">
            <v>0</v>
          </cell>
          <cell r="AH1948">
            <v>0</v>
          </cell>
          <cell r="AI1948">
            <v>0</v>
          </cell>
          <cell r="AJ1948">
            <v>0</v>
          </cell>
          <cell r="AK1948">
            <v>20375</v>
          </cell>
          <cell r="AL1948">
            <v>20375</v>
          </cell>
          <cell r="AM1948">
            <v>0</v>
          </cell>
          <cell r="AN1948">
            <v>20375</v>
          </cell>
          <cell r="AO1948">
            <v>20375</v>
          </cell>
          <cell r="AP1948">
            <v>0</v>
          </cell>
          <cell r="AQ1948">
            <v>0</v>
          </cell>
          <cell r="AR1948" t="str">
            <v>n/a</v>
          </cell>
          <cell r="AS1948" t="str">
            <v>n/a</v>
          </cell>
          <cell r="AT1948" t="str">
            <v>n/a</v>
          </cell>
          <cell r="AU1948" t="str">
            <v>n/a</v>
          </cell>
          <cell r="AV1948" t="str">
            <v>n/a</v>
          </cell>
          <cell r="AW1948">
            <v>0</v>
          </cell>
          <cell r="AX1948">
            <v>0</v>
          </cell>
        </row>
        <row r="1949">
          <cell r="A1949">
            <v>23111219</v>
          </cell>
          <cell r="B1949" t="str">
            <v>PLATE NO. 1101-366160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  <cell r="AE1949">
            <v>0</v>
          </cell>
          <cell r="AF1949">
            <v>0</v>
          </cell>
          <cell r="AG1949">
            <v>0</v>
          </cell>
          <cell r="AH1949">
            <v>0</v>
          </cell>
          <cell r="AI1949">
            <v>0</v>
          </cell>
          <cell r="AJ1949">
            <v>0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AS1949">
            <v>0</v>
          </cell>
          <cell r="AT1949">
            <v>0</v>
          </cell>
          <cell r="AU1949">
            <v>0</v>
          </cell>
          <cell r="AV1949">
            <v>0</v>
          </cell>
          <cell r="AW1949">
            <v>0</v>
          </cell>
          <cell r="AX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G1950">
            <v>0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</row>
        <row r="1951">
          <cell r="A1951" t="str">
            <v>23-C0865</v>
          </cell>
          <cell r="B1951" t="str">
            <v>OIL AND LUBRICANTS FILTERS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 t="str">
            <v>SPO</v>
          </cell>
          <cell r="W1951" t="str">
            <v>SVP</v>
          </cell>
          <cell r="X1951">
            <v>45237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G1951">
            <v>0</v>
          </cell>
          <cell r="AH1951">
            <v>0</v>
          </cell>
          <cell r="AI1951">
            <v>0</v>
          </cell>
          <cell r="AJ1951">
            <v>0</v>
          </cell>
          <cell r="AK1951">
            <v>207634</v>
          </cell>
          <cell r="AL1951">
            <v>207634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T1951">
            <v>0</v>
          </cell>
          <cell r="AU1951">
            <v>0</v>
          </cell>
          <cell r="AV1951">
            <v>0</v>
          </cell>
          <cell r="AW1951">
            <v>0</v>
          </cell>
          <cell r="AX1951">
            <v>0</v>
          </cell>
        </row>
        <row r="1952">
          <cell r="A1952">
            <v>0</v>
          </cell>
          <cell r="B1952">
            <v>0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G1952">
            <v>0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</row>
        <row r="1953">
          <cell r="A1953">
            <v>0</v>
          </cell>
          <cell r="B1953">
            <v>0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G1953">
            <v>0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</row>
        <row r="1954">
          <cell r="A1954" t="str">
            <v>23-5154</v>
          </cell>
          <cell r="B1954" t="str">
            <v>OFFICE SUPPLIES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 t="str">
            <v>PGO</v>
          </cell>
          <cell r="W1954" t="str">
            <v>SB</v>
          </cell>
          <cell r="X1954">
            <v>45237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  <cell r="AE1954">
            <v>0</v>
          </cell>
          <cell r="AF1954">
            <v>0</v>
          </cell>
          <cell r="AG1954">
            <v>0</v>
          </cell>
          <cell r="AH1954">
            <v>0</v>
          </cell>
          <cell r="AI1954">
            <v>0</v>
          </cell>
          <cell r="AJ1954">
            <v>0</v>
          </cell>
          <cell r="AK1954">
            <v>32022</v>
          </cell>
          <cell r="AL1954">
            <v>32022</v>
          </cell>
          <cell r="AM1954">
            <v>0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0</v>
          </cell>
          <cell r="AU1954">
            <v>0</v>
          </cell>
          <cell r="AV1954">
            <v>0</v>
          </cell>
          <cell r="AW1954">
            <v>0</v>
          </cell>
          <cell r="AX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  <cell r="AE1955">
            <v>0</v>
          </cell>
          <cell r="AF1955">
            <v>0</v>
          </cell>
          <cell r="AG1955">
            <v>0</v>
          </cell>
          <cell r="AH1955">
            <v>0</v>
          </cell>
          <cell r="AI1955">
            <v>0</v>
          </cell>
          <cell r="AJ1955">
            <v>0</v>
          </cell>
          <cell r="AK1955">
            <v>0</v>
          </cell>
          <cell r="AL1955">
            <v>0</v>
          </cell>
          <cell r="AM1955">
            <v>0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0</v>
          </cell>
          <cell r="AV1955">
            <v>0</v>
          </cell>
          <cell r="AW1955">
            <v>0</v>
          </cell>
          <cell r="AX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  <cell r="AE1956">
            <v>0</v>
          </cell>
          <cell r="AF1956">
            <v>0</v>
          </cell>
          <cell r="AG1956">
            <v>0</v>
          </cell>
          <cell r="AH1956">
            <v>0</v>
          </cell>
          <cell r="AI1956">
            <v>0</v>
          </cell>
          <cell r="AJ1956">
            <v>0</v>
          </cell>
          <cell r="AK1956">
            <v>0</v>
          </cell>
          <cell r="AL1956">
            <v>0</v>
          </cell>
          <cell r="AM1956">
            <v>0</v>
          </cell>
          <cell r="AN1956">
            <v>0</v>
          </cell>
          <cell r="AO1956">
            <v>0</v>
          </cell>
          <cell r="AP1956">
            <v>0</v>
          </cell>
          <cell r="AQ1956">
            <v>0</v>
          </cell>
          <cell r="AR1956">
            <v>0</v>
          </cell>
          <cell r="AS1956">
            <v>0</v>
          </cell>
          <cell r="AT1956">
            <v>0</v>
          </cell>
          <cell r="AU1956">
            <v>0</v>
          </cell>
          <cell r="AV1956">
            <v>0</v>
          </cell>
          <cell r="AW1956">
            <v>0</v>
          </cell>
          <cell r="AX1956">
            <v>0</v>
          </cell>
        </row>
        <row r="1957">
          <cell r="A1957" t="str">
            <v>23-C0803</v>
          </cell>
          <cell r="B1957" t="str">
            <v>MEALS AND SNACKS WITH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 t="str">
            <v>PAGRO</v>
          </cell>
          <cell r="W1957" t="str">
            <v>PB</v>
          </cell>
          <cell r="X1957">
            <v>45237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  <cell r="AF1957">
            <v>0</v>
          </cell>
          <cell r="AG1957">
            <v>0</v>
          </cell>
          <cell r="AH1957">
            <v>0</v>
          </cell>
          <cell r="AI1957">
            <v>0</v>
          </cell>
          <cell r="AJ1957">
            <v>0</v>
          </cell>
          <cell r="AK1957">
            <v>1014960</v>
          </cell>
          <cell r="AL1957">
            <v>1014960</v>
          </cell>
          <cell r="AM1957">
            <v>0</v>
          </cell>
          <cell r="AN1957">
            <v>0</v>
          </cell>
          <cell r="AO1957">
            <v>0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T1957">
            <v>0</v>
          </cell>
          <cell r="AU1957">
            <v>0</v>
          </cell>
          <cell r="AV1957">
            <v>0</v>
          </cell>
          <cell r="AW1957">
            <v>0</v>
          </cell>
          <cell r="AX1957">
            <v>0</v>
          </cell>
        </row>
        <row r="1958">
          <cell r="A1958">
            <v>0</v>
          </cell>
          <cell r="B1958" t="str">
            <v>ACCOMMODATION B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  <cell r="AE1958">
            <v>0</v>
          </cell>
          <cell r="AF1958">
            <v>0</v>
          </cell>
          <cell r="AG1958">
            <v>0</v>
          </cell>
          <cell r="AH1958">
            <v>0</v>
          </cell>
          <cell r="AI1958">
            <v>0</v>
          </cell>
          <cell r="AJ1958">
            <v>0</v>
          </cell>
          <cell r="AK1958">
            <v>0</v>
          </cell>
          <cell r="AL1958">
            <v>0</v>
          </cell>
          <cell r="AM1958">
            <v>0</v>
          </cell>
          <cell r="AN1958">
            <v>0</v>
          </cell>
          <cell r="AO1958">
            <v>0</v>
          </cell>
          <cell r="AP1958">
            <v>0</v>
          </cell>
          <cell r="AQ1958">
            <v>0</v>
          </cell>
          <cell r="AR1958">
            <v>0</v>
          </cell>
          <cell r="AS1958">
            <v>0</v>
          </cell>
          <cell r="AT1958">
            <v>0</v>
          </cell>
          <cell r="AU1958">
            <v>0</v>
          </cell>
          <cell r="AV1958">
            <v>0</v>
          </cell>
          <cell r="AW1958">
            <v>0</v>
          </cell>
          <cell r="AX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0</v>
          </cell>
          <cell r="AE1959">
            <v>0</v>
          </cell>
          <cell r="AF1959">
            <v>0</v>
          </cell>
          <cell r="AG1959">
            <v>0</v>
          </cell>
          <cell r="AH1959">
            <v>0</v>
          </cell>
          <cell r="AI1959">
            <v>0</v>
          </cell>
          <cell r="AJ1959">
            <v>0</v>
          </cell>
          <cell r="AK1959">
            <v>0</v>
          </cell>
          <cell r="AL1959">
            <v>0</v>
          </cell>
          <cell r="AM1959">
            <v>0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R1959">
            <v>0</v>
          </cell>
          <cell r="AS1959">
            <v>0</v>
          </cell>
          <cell r="AT1959">
            <v>0</v>
          </cell>
          <cell r="AU1959">
            <v>0</v>
          </cell>
          <cell r="AV1959">
            <v>0</v>
          </cell>
          <cell r="AW1959">
            <v>0</v>
          </cell>
          <cell r="AX1959">
            <v>0</v>
          </cell>
        </row>
        <row r="1960">
          <cell r="A1960" t="str">
            <v>23-5005</v>
          </cell>
          <cell r="B1960" t="str">
            <v>OFFICE SUPPLIES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 t="str">
            <v>PGO</v>
          </cell>
          <cell r="W1960" t="str">
            <v>SB</v>
          </cell>
          <cell r="X1960">
            <v>45237</v>
          </cell>
          <cell r="Y1960">
            <v>0</v>
          </cell>
          <cell r="Z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0</v>
          </cell>
          <cell r="AE1960">
            <v>0</v>
          </cell>
          <cell r="AF1960">
            <v>0</v>
          </cell>
          <cell r="AG1960">
            <v>0</v>
          </cell>
          <cell r="AH1960">
            <v>0</v>
          </cell>
          <cell r="AI1960">
            <v>0</v>
          </cell>
          <cell r="AJ1960">
            <v>0</v>
          </cell>
          <cell r="AK1960">
            <v>4950</v>
          </cell>
          <cell r="AL1960">
            <v>4950</v>
          </cell>
          <cell r="AM1960">
            <v>0</v>
          </cell>
          <cell r="AN1960">
            <v>0</v>
          </cell>
          <cell r="AO1960">
            <v>0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T1960">
            <v>0</v>
          </cell>
          <cell r="AU1960">
            <v>0</v>
          </cell>
          <cell r="AV1960">
            <v>0</v>
          </cell>
          <cell r="AW1960">
            <v>0</v>
          </cell>
          <cell r="AX1960">
            <v>0</v>
          </cell>
        </row>
        <row r="1961">
          <cell r="A1961">
            <v>0</v>
          </cell>
          <cell r="B1961">
            <v>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0</v>
          </cell>
          <cell r="AE1961">
            <v>0</v>
          </cell>
          <cell r="AF1961">
            <v>0</v>
          </cell>
          <cell r="AG1961">
            <v>0</v>
          </cell>
          <cell r="AH1961">
            <v>0</v>
          </cell>
          <cell r="AI1961">
            <v>0</v>
          </cell>
          <cell r="AJ1961">
            <v>0</v>
          </cell>
          <cell r="AK1961">
            <v>0</v>
          </cell>
          <cell r="AL1961">
            <v>0</v>
          </cell>
          <cell r="AM1961">
            <v>0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0</v>
          </cell>
          <cell r="AV1961">
            <v>0</v>
          </cell>
          <cell r="AW1961">
            <v>0</v>
          </cell>
          <cell r="AX1961">
            <v>0</v>
          </cell>
        </row>
        <row r="1962">
          <cell r="A1962">
            <v>0</v>
          </cell>
          <cell r="B1962">
            <v>0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  <cell r="AG1962">
            <v>0</v>
          </cell>
          <cell r="AH1962">
            <v>0</v>
          </cell>
          <cell r="AI1962">
            <v>0</v>
          </cell>
          <cell r="AJ1962">
            <v>0</v>
          </cell>
          <cell r="AK1962">
            <v>0</v>
          </cell>
          <cell r="AL1962">
            <v>0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0</v>
          </cell>
          <cell r="AV1962">
            <v>0</v>
          </cell>
          <cell r="AW1962">
            <v>0</v>
          </cell>
          <cell r="AX1962">
            <v>0</v>
          </cell>
        </row>
        <row r="1963">
          <cell r="A1963" t="str">
            <v>23-C0811</v>
          </cell>
          <cell r="B1963" t="str">
            <v>LPG GAS REFILL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 t="str">
            <v>PAGRO</v>
          </cell>
          <cell r="W1963" t="str">
            <v>DC</v>
          </cell>
          <cell r="X1963">
            <v>45237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  <cell r="AE1963">
            <v>0</v>
          </cell>
          <cell r="AF1963">
            <v>0</v>
          </cell>
          <cell r="AG1963">
            <v>0</v>
          </cell>
          <cell r="AH1963">
            <v>0</v>
          </cell>
          <cell r="AI1963">
            <v>0</v>
          </cell>
          <cell r="AJ1963">
            <v>0</v>
          </cell>
          <cell r="AK1963">
            <v>39028</v>
          </cell>
          <cell r="AL1963">
            <v>39028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0</v>
          </cell>
          <cell r="AE1964">
            <v>0</v>
          </cell>
          <cell r="AF1964">
            <v>0</v>
          </cell>
          <cell r="AG1964">
            <v>0</v>
          </cell>
          <cell r="AH1964">
            <v>0</v>
          </cell>
          <cell r="AI1964">
            <v>0</v>
          </cell>
          <cell r="AJ1964">
            <v>0</v>
          </cell>
          <cell r="AK1964">
            <v>0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0</v>
          </cell>
          <cell r="AQ1964">
            <v>0</v>
          </cell>
          <cell r="AR1964">
            <v>0</v>
          </cell>
          <cell r="AS1964">
            <v>0</v>
          </cell>
          <cell r="AT1964">
            <v>0</v>
          </cell>
          <cell r="AU1964">
            <v>0</v>
          </cell>
          <cell r="AV1964">
            <v>0</v>
          </cell>
          <cell r="AW1964">
            <v>0</v>
          </cell>
          <cell r="AX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>
            <v>0</v>
          </cell>
          <cell r="AG1965">
            <v>0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</row>
        <row r="1966">
          <cell r="A1966" t="str">
            <v>23-C0855</v>
          </cell>
          <cell r="B1966" t="str">
            <v>PAINT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 t="str">
            <v>PEEMO</v>
          </cell>
          <cell r="W1966" t="str">
            <v>SVP</v>
          </cell>
          <cell r="X1966">
            <v>45237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>
            <v>0</v>
          </cell>
          <cell r="AG1966">
            <v>0</v>
          </cell>
          <cell r="AH1966">
            <v>0</v>
          </cell>
          <cell r="AI1966">
            <v>0</v>
          </cell>
          <cell r="AJ1966">
            <v>0</v>
          </cell>
          <cell r="AK1966">
            <v>7200</v>
          </cell>
          <cell r="AL1966">
            <v>7200</v>
          </cell>
          <cell r="AM1966">
            <v>0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  <cell r="AG1967">
            <v>0</v>
          </cell>
          <cell r="AH1967">
            <v>0</v>
          </cell>
          <cell r="AI1967">
            <v>0</v>
          </cell>
          <cell r="AJ1967">
            <v>0</v>
          </cell>
          <cell r="AK1967">
            <v>0</v>
          </cell>
          <cell r="AL1967">
            <v>0</v>
          </cell>
          <cell r="AM1967">
            <v>0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AS1967">
            <v>0</v>
          </cell>
          <cell r="AT1967">
            <v>0</v>
          </cell>
          <cell r="AU1967">
            <v>0</v>
          </cell>
          <cell r="AV1967">
            <v>0</v>
          </cell>
          <cell r="AW1967">
            <v>0</v>
          </cell>
          <cell r="AX1967">
            <v>0</v>
          </cell>
        </row>
        <row r="1968">
          <cell r="A1968">
            <v>0</v>
          </cell>
          <cell r="B1968">
            <v>0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0</v>
          </cell>
          <cell r="AE1968">
            <v>0</v>
          </cell>
          <cell r="AF1968">
            <v>0</v>
          </cell>
          <cell r="AG1968">
            <v>0</v>
          </cell>
          <cell r="AH1968">
            <v>0</v>
          </cell>
          <cell r="AI1968">
            <v>0</v>
          </cell>
          <cell r="AJ1968">
            <v>0</v>
          </cell>
          <cell r="AK1968">
            <v>0</v>
          </cell>
          <cell r="AL1968">
            <v>0</v>
          </cell>
          <cell r="AM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T1968">
            <v>0</v>
          </cell>
          <cell r="AU1968">
            <v>0</v>
          </cell>
          <cell r="AV1968">
            <v>0</v>
          </cell>
          <cell r="AW1968">
            <v>0</v>
          </cell>
          <cell r="AX1968">
            <v>0</v>
          </cell>
        </row>
        <row r="1969">
          <cell r="A1969" t="str">
            <v>23-C0847</v>
          </cell>
          <cell r="B1969" t="str">
            <v>JANITORIAL SUPPLIES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 t="str">
            <v>PEEMO</v>
          </cell>
          <cell r="W1969" t="str">
            <v>SVP</v>
          </cell>
          <cell r="X1969">
            <v>45237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  <cell r="AF1969">
            <v>0</v>
          </cell>
          <cell r="AG1969">
            <v>0</v>
          </cell>
          <cell r="AH1969">
            <v>0</v>
          </cell>
          <cell r="AI1969">
            <v>0</v>
          </cell>
          <cell r="AJ1969">
            <v>0</v>
          </cell>
          <cell r="AK1969">
            <v>116745</v>
          </cell>
          <cell r="AL1969">
            <v>116745</v>
          </cell>
          <cell r="AM1969">
            <v>0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R1969">
            <v>0</v>
          </cell>
          <cell r="AS1969">
            <v>0</v>
          </cell>
          <cell r="AT1969">
            <v>0</v>
          </cell>
          <cell r="AU1969">
            <v>0</v>
          </cell>
          <cell r="AV1969">
            <v>0</v>
          </cell>
          <cell r="AW1969">
            <v>0</v>
          </cell>
          <cell r="AX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  <cell r="AG1970">
            <v>0</v>
          </cell>
          <cell r="AH1970">
            <v>0</v>
          </cell>
          <cell r="AI1970">
            <v>0</v>
          </cell>
          <cell r="AJ1970">
            <v>0</v>
          </cell>
          <cell r="AK1970">
            <v>0</v>
          </cell>
          <cell r="AL1970">
            <v>0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0</v>
          </cell>
          <cell r="AU1970">
            <v>0</v>
          </cell>
          <cell r="AV1970">
            <v>0</v>
          </cell>
          <cell r="AW1970">
            <v>0</v>
          </cell>
          <cell r="AX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0</v>
          </cell>
          <cell r="AE1971">
            <v>0</v>
          </cell>
          <cell r="AF1971">
            <v>0</v>
          </cell>
          <cell r="AG1971">
            <v>0</v>
          </cell>
          <cell r="AH1971">
            <v>0</v>
          </cell>
          <cell r="AI1971">
            <v>0</v>
          </cell>
          <cell r="AJ1971">
            <v>0</v>
          </cell>
          <cell r="AK1971">
            <v>0</v>
          </cell>
          <cell r="AL1971">
            <v>0</v>
          </cell>
          <cell r="AM1971">
            <v>0</v>
          </cell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0</v>
          </cell>
          <cell r="AV1971">
            <v>0</v>
          </cell>
          <cell r="AW1971">
            <v>0</v>
          </cell>
          <cell r="AX1971">
            <v>0</v>
          </cell>
        </row>
        <row r="1972">
          <cell r="A1972" t="str">
            <v>23-C0853</v>
          </cell>
          <cell r="B1972" t="str">
            <v>PLUMBING SUPPLIES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 t="str">
            <v>PEEMO</v>
          </cell>
          <cell r="W1972" t="str">
            <v>SVP</v>
          </cell>
          <cell r="X1972">
            <v>45237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0</v>
          </cell>
          <cell r="AE1972">
            <v>0</v>
          </cell>
          <cell r="AF1972">
            <v>0</v>
          </cell>
          <cell r="AG1972">
            <v>0</v>
          </cell>
          <cell r="AH1972">
            <v>0</v>
          </cell>
          <cell r="AI1972">
            <v>0</v>
          </cell>
          <cell r="AJ1972">
            <v>0</v>
          </cell>
          <cell r="AK1972">
            <v>47280</v>
          </cell>
          <cell r="AL1972">
            <v>47280</v>
          </cell>
          <cell r="AM1972">
            <v>0</v>
          </cell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0</v>
          </cell>
          <cell r="AV1972">
            <v>0</v>
          </cell>
          <cell r="AW1972">
            <v>0</v>
          </cell>
          <cell r="AX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0</v>
          </cell>
          <cell r="AE1973">
            <v>0</v>
          </cell>
          <cell r="AF1973">
            <v>0</v>
          </cell>
          <cell r="AG1973">
            <v>0</v>
          </cell>
          <cell r="AH1973">
            <v>0</v>
          </cell>
          <cell r="AI1973">
            <v>0</v>
          </cell>
          <cell r="AJ1973">
            <v>0</v>
          </cell>
          <cell r="AK1973">
            <v>0</v>
          </cell>
          <cell r="AL1973">
            <v>0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0</v>
          </cell>
          <cell r="AV1973">
            <v>0</v>
          </cell>
          <cell r="AW1973">
            <v>0</v>
          </cell>
          <cell r="AX1973">
            <v>0</v>
          </cell>
        </row>
        <row r="1974">
          <cell r="A1974">
            <v>0</v>
          </cell>
          <cell r="B1974">
            <v>0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0</v>
          </cell>
          <cell r="AE1974">
            <v>0</v>
          </cell>
          <cell r="AF1974">
            <v>0</v>
          </cell>
          <cell r="AG1974">
            <v>0</v>
          </cell>
          <cell r="AH1974">
            <v>0</v>
          </cell>
          <cell r="AI1974">
            <v>0</v>
          </cell>
          <cell r="AJ1974">
            <v>0</v>
          </cell>
          <cell r="AK1974">
            <v>0</v>
          </cell>
          <cell r="AL1974">
            <v>0</v>
          </cell>
          <cell r="AM1974">
            <v>0</v>
          </cell>
          <cell r="AN1974">
            <v>0</v>
          </cell>
          <cell r="AO1974">
            <v>0</v>
          </cell>
          <cell r="AP1974">
            <v>0</v>
          </cell>
          <cell r="AQ1974">
            <v>0</v>
          </cell>
          <cell r="AR1974">
            <v>0</v>
          </cell>
          <cell r="AS1974">
            <v>0</v>
          </cell>
          <cell r="AT1974">
            <v>0</v>
          </cell>
          <cell r="AU1974">
            <v>0</v>
          </cell>
          <cell r="AV1974">
            <v>0</v>
          </cell>
          <cell r="AW1974">
            <v>0</v>
          </cell>
          <cell r="AX1974">
            <v>0</v>
          </cell>
        </row>
        <row r="1975">
          <cell r="A1975" t="str">
            <v>23-C0852</v>
          </cell>
          <cell r="B1975" t="str">
            <v>ELECTRICAL SUPPLIES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 t="str">
            <v>PEEMO</v>
          </cell>
          <cell r="W1975" t="str">
            <v>SVP</v>
          </cell>
          <cell r="X1975">
            <v>45237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  <cell r="AG1975">
            <v>0</v>
          </cell>
          <cell r="AH1975">
            <v>0</v>
          </cell>
          <cell r="AI1975">
            <v>0</v>
          </cell>
          <cell r="AJ1975">
            <v>0</v>
          </cell>
          <cell r="AK1975">
            <v>34915</v>
          </cell>
          <cell r="AL1975">
            <v>34915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0</v>
          </cell>
          <cell r="AR1975">
            <v>0</v>
          </cell>
          <cell r="AS1975">
            <v>0</v>
          </cell>
          <cell r="AT1975">
            <v>0</v>
          </cell>
          <cell r="AU1975">
            <v>0</v>
          </cell>
          <cell r="AV1975">
            <v>0</v>
          </cell>
          <cell r="AW1975">
            <v>0</v>
          </cell>
          <cell r="AX1975">
            <v>0</v>
          </cell>
        </row>
        <row r="1976">
          <cell r="A1976">
            <v>0</v>
          </cell>
          <cell r="B1976">
            <v>0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  <cell r="AG1976">
            <v>0</v>
          </cell>
          <cell r="AH1976">
            <v>0</v>
          </cell>
          <cell r="AI1976">
            <v>0</v>
          </cell>
          <cell r="AJ1976">
            <v>0</v>
          </cell>
          <cell r="AK1976">
            <v>0</v>
          </cell>
          <cell r="AL1976">
            <v>0</v>
          </cell>
          <cell r="AM1976">
            <v>0</v>
          </cell>
          <cell r="AN1976">
            <v>0</v>
          </cell>
          <cell r="AO1976">
            <v>0</v>
          </cell>
          <cell r="AP1976">
            <v>0</v>
          </cell>
          <cell r="AQ1976">
            <v>0</v>
          </cell>
          <cell r="AR1976">
            <v>0</v>
          </cell>
          <cell r="AS1976">
            <v>0</v>
          </cell>
          <cell r="AT1976">
            <v>0</v>
          </cell>
          <cell r="AU1976">
            <v>0</v>
          </cell>
          <cell r="AV1976">
            <v>0</v>
          </cell>
          <cell r="AW1976">
            <v>0</v>
          </cell>
          <cell r="AX1976">
            <v>0</v>
          </cell>
        </row>
        <row r="1977">
          <cell r="A1977">
            <v>0</v>
          </cell>
          <cell r="B1977">
            <v>0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  <cell r="AG1977">
            <v>0</v>
          </cell>
          <cell r="AH1977">
            <v>0</v>
          </cell>
          <cell r="AI1977">
            <v>0</v>
          </cell>
          <cell r="AJ1977">
            <v>0</v>
          </cell>
          <cell r="AK1977">
            <v>0</v>
          </cell>
          <cell r="AL1977">
            <v>0</v>
          </cell>
          <cell r="AM1977">
            <v>0</v>
          </cell>
          <cell r="AN1977">
            <v>0</v>
          </cell>
          <cell r="AO1977">
            <v>0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T1977">
            <v>0</v>
          </cell>
          <cell r="AU1977">
            <v>0</v>
          </cell>
          <cell r="AV1977">
            <v>0</v>
          </cell>
          <cell r="AW1977">
            <v>0</v>
          </cell>
          <cell r="AX1977">
            <v>0</v>
          </cell>
        </row>
        <row r="1978">
          <cell r="A1978" t="str">
            <v>23-0854</v>
          </cell>
          <cell r="B1978" t="str">
            <v>CONSTRUCTION SUPPLIES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 t="str">
            <v>PEEMO</v>
          </cell>
          <cell r="W1978" t="str">
            <v>SVP</v>
          </cell>
          <cell r="X1978">
            <v>45237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  <cell r="AG1978">
            <v>0</v>
          </cell>
          <cell r="AH1978">
            <v>0</v>
          </cell>
          <cell r="AI1978">
            <v>0</v>
          </cell>
          <cell r="AJ1978">
            <v>0</v>
          </cell>
          <cell r="AK1978">
            <v>7040</v>
          </cell>
          <cell r="AL1978">
            <v>7040</v>
          </cell>
          <cell r="AM1978">
            <v>0</v>
          </cell>
          <cell r="AN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>
            <v>0</v>
          </cell>
          <cell r="AW1978">
            <v>0</v>
          </cell>
          <cell r="AX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  <cell r="AG1979">
            <v>0</v>
          </cell>
          <cell r="AH1979">
            <v>0</v>
          </cell>
          <cell r="AI1979">
            <v>0</v>
          </cell>
          <cell r="AJ1979">
            <v>0</v>
          </cell>
          <cell r="AK1979">
            <v>0</v>
          </cell>
          <cell r="AL1979">
            <v>0</v>
          </cell>
          <cell r="AM1979">
            <v>0</v>
          </cell>
          <cell r="AN1979">
            <v>0</v>
          </cell>
          <cell r="AO1979">
            <v>0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0</v>
          </cell>
          <cell r="AV1979">
            <v>0</v>
          </cell>
          <cell r="AW1979">
            <v>0</v>
          </cell>
          <cell r="AX1979">
            <v>0</v>
          </cell>
        </row>
        <row r="1980">
          <cell r="A1980">
            <v>0</v>
          </cell>
          <cell r="B1980">
            <v>0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0</v>
          </cell>
          <cell r="AE1980">
            <v>0</v>
          </cell>
          <cell r="AF1980">
            <v>0</v>
          </cell>
          <cell r="AG1980">
            <v>0</v>
          </cell>
          <cell r="AH1980">
            <v>0</v>
          </cell>
          <cell r="AI1980">
            <v>0</v>
          </cell>
          <cell r="AJ1980">
            <v>0</v>
          </cell>
          <cell r="AK1980">
            <v>0</v>
          </cell>
          <cell r="AL1980">
            <v>0</v>
          </cell>
          <cell r="AM1980">
            <v>0</v>
          </cell>
          <cell r="AN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</row>
        <row r="1981">
          <cell r="A1981" t="str">
            <v>23-4472</v>
          </cell>
          <cell r="B1981" t="str">
            <v>HANDHELD RADIO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 t="str">
            <v>PEO</v>
          </cell>
          <cell r="W1981" t="str">
            <v>SVP</v>
          </cell>
          <cell r="X1981">
            <v>45237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0</v>
          </cell>
          <cell r="AE1981">
            <v>0</v>
          </cell>
          <cell r="AF1981">
            <v>0</v>
          </cell>
          <cell r="AG1981">
            <v>0</v>
          </cell>
          <cell r="AH1981">
            <v>0</v>
          </cell>
          <cell r="AI1981">
            <v>0</v>
          </cell>
          <cell r="AJ1981">
            <v>0</v>
          </cell>
          <cell r="AK1981">
            <v>52200</v>
          </cell>
          <cell r="AL1981">
            <v>52200</v>
          </cell>
          <cell r="AM1981">
            <v>0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0</v>
          </cell>
          <cell r="AW1981">
            <v>0</v>
          </cell>
          <cell r="AX1981">
            <v>0</v>
          </cell>
        </row>
        <row r="1982">
          <cell r="A1982">
            <v>0</v>
          </cell>
          <cell r="B1982">
            <v>0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0</v>
          </cell>
          <cell r="AE1982">
            <v>0</v>
          </cell>
          <cell r="AF1982">
            <v>0</v>
          </cell>
          <cell r="AG1982">
            <v>0</v>
          </cell>
          <cell r="AH1982">
            <v>0</v>
          </cell>
          <cell r="AI1982">
            <v>0</v>
          </cell>
          <cell r="AJ1982">
            <v>0</v>
          </cell>
          <cell r="AK1982">
            <v>0</v>
          </cell>
          <cell r="AL1982">
            <v>0</v>
          </cell>
          <cell r="AM1982">
            <v>0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>
            <v>0</v>
          </cell>
          <cell r="AW1982">
            <v>0</v>
          </cell>
          <cell r="AX1982">
            <v>0</v>
          </cell>
        </row>
        <row r="1983">
          <cell r="A1983">
            <v>0</v>
          </cell>
          <cell r="B1983">
            <v>0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  <cell r="AK1983">
            <v>0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</row>
        <row r="1984">
          <cell r="A1984" t="str">
            <v>23-5080</v>
          </cell>
          <cell r="B1984" t="str">
            <v>OFFICE SUPPLIES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 t="str">
            <v>PEO</v>
          </cell>
          <cell r="W1984" t="str">
            <v>SB</v>
          </cell>
          <cell r="X1984">
            <v>45237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0</v>
          </cell>
          <cell r="AE1984">
            <v>0</v>
          </cell>
          <cell r="AF1984">
            <v>0</v>
          </cell>
          <cell r="AG1984">
            <v>0</v>
          </cell>
          <cell r="AH1984">
            <v>0</v>
          </cell>
          <cell r="AI1984">
            <v>0</v>
          </cell>
          <cell r="AJ1984">
            <v>0</v>
          </cell>
          <cell r="AK1984">
            <v>56975</v>
          </cell>
          <cell r="AL1984">
            <v>56975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0</v>
          </cell>
          <cell r="AV1984">
            <v>0</v>
          </cell>
          <cell r="AW1984">
            <v>0</v>
          </cell>
          <cell r="AX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0</v>
          </cell>
          <cell r="AE1985">
            <v>0</v>
          </cell>
          <cell r="AF1985">
            <v>0</v>
          </cell>
          <cell r="AG1985">
            <v>0</v>
          </cell>
          <cell r="AH1985">
            <v>0</v>
          </cell>
          <cell r="AI1985">
            <v>0</v>
          </cell>
          <cell r="AJ1985">
            <v>0</v>
          </cell>
          <cell r="AK1985">
            <v>0</v>
          </cell>
          <cell r="AL1985">
            <v>0</v>
          </cell>
          <cell r="AM1985">
            <v>0</v>
          </cell>
          <cell r="AN1985">
            <v>0</v>
          </cell>
          <cell r="AO1985">
            <v>0</v>
          </cell>
          <cell r="AP1985">
            <v>0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</row>
        <row r="1986">
          <cell r="A1986">
            <v>0</v>
          </cell>
          <cell r="B1986">
            <v>0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  <cell r="AG1986">
            <v>0</v>
          </cell>
          <cell r="AH1986">
            <v>0</v>
          </cell>
          <cell r="AI1986">
            <v>0</v>
          </cell>
          <cell r="AJ1986">
            <v>0</v>
          </cell>
          <cell r="AK1986">
            <v>0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</row>
        <row r="1987">
          <cell r="A1987" t="str">
            <v>23-5081</v>
          </cell>
          <cell r="B1987" t="str">
            <v>JANITORIAL SUPPLIES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 t="str">
            <v>PEO</v>
          </cell>
          <cell r="W1987" t="str">
            <v>SVP</v>
          </cell>
          <cell r="X1987">
            <v>45237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0</v>
          </cell>
          <cell r="AE1987">
            <v>0</v>
          </cell>
          <cell r="AF1987">
            <v>0</v>
          </cell>
          <cell r="AG1987">
            <v>0</v>
          </cell>
          <cell r="AH1987">
            <v>0</v>
          </cell>
          <cell r="AI1987">
            <v>0</v>
          </cell>
          <cell r="AJ1987">
            <v>0</v>
          </cell>
          <cell r="AK1987">
            <v>50227</v>
          </cell>
          <cell r="AL1987">
            <v>50227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</row>
        <row r="1988">
          <cell r="A1988">
            <v>0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0</v>
          </cell>
          <cell r="AE1988">
            <v>0</v>
          </cell>
          <cell r="AF1988">
            <v>0</v>
          </cell>
          <cell r="AG1988">
            <v>0</v>
          </cell>
          <cell r="AH1988">
            <v>0</v>
          </cell>
          <cell r="AI1988">
            <v>0</v>
          </cell>
          <cell r="AJ1988">
            <v>0</v>
          </cell>
          <cell r="AK1988">
            <v>0</v>
          </cell>
          <cell r="AL1988">
            <v>0</v>
          </cell>
          <cell r="AM1988">
            <v>0</v>
          </cell>
          <cell r="AN1988">
            <v>0</v>
          </cell>
          <cell r="AO1988">
            <v>0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0</v>
          </cell>
          <cell r="AV1988">
            <v>0</v>
          </cell>
          <cell r="AW1988">
            <v>0</v>
          </cell>
          <cell r="AX1988">
            <v>0</v>
          </cell>
        </row>
        <row r="1989">
          <cell r="A1989">
            <v>0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0</v>
          </cell>
          <cell r="AE1989">
            <v>0</v>
          </cell>
          <cell r="AF1989">
            <v>0</v>
          </cell>
          <cell r="AG1989">
            <v>0</v>
          </cell>
          <cell r="AH1989">
            <v>0</v>
          </cell>
          <cell r="AI1989">
            <v>0</v>
          </cell>
          <cell r="AJ1989">
            <v>0</v>
          </cell>
          <cell r="AK1989">
            <v>0</v>
          </cell>
          <cell r="AL1989">
            <v>0</v>
          </cell>
          <cell r="AM1989">
            <v>0</v>
          </cell>
          <cell r="AN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  <cell r="AU1989">
            <v>0</v>
          </cell>
          <cell r="AV1989">
            <v>0</v>
          </cell>
          <cell r="AW1989">
            <v>0</v>
          </cell>
          <cell r="AX1989">
            <v>0</v>
          </cell>
        </row>
        <row r="1990">
          <cell r="A1990" t="str">
            <v>23-4798</v>
          </cell>
          <cell r="B1990" t="str">
            <v>JANITORIAL SUPPLIES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 t="str">
            <v>PPDO</v>
          </cell>
          <cell r="W1990" t="str">
            <v>SVP</v>
          </cell>
          <cell r="X1990">
            <v>45237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0</v>
          </cell>
          <cell r="AE1990">
            <v>0</v>
          </cell>
          <cell r="AF1990">
            <v>0</v>
          </cell>
          <cell r="AG1990">
            <v>0</v>
          </cell>
          <cell r="AH1990">
            <v>0</v>
          </cell>
          <cell r="AI1990">
            <v>0</v>
          </cell>
          <cell r="AJ1990">
            <v>0</v>
          </cell>
          <cell r="AK1990">
            <v>6602</v>
          </cell>
          <cell r="AL1990">
            <v>6602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  <cell r="AU1990">
            <v>0</v>
          </cell>
          <cell r="AV1990">
            <v>0</v>
          </cell>
          <cell r="AW1990">
            <v>0</v>
          </cell>
          <cell r="AX1990">
            <v>0</v>
          </cell>
        </row>
        <row r="1991">
          <cell r="A1991">
            <v>0</v>
          </cell>
          <cell r="B1991">
            <v>0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0</v>
          </cell>
          <cell r="AE1991">
            <v>0</v>
          </cell>
          <cell r="AF1991">
            <v>0</v>
          </cell>
          <cell r="AG1991">
            <v>0</v>
          </cell>
          <cell r="AH1991">
            <v>0</v>
          </cell>
          <cell r="AI1991">
            <v>0</v>
          </cell>
          <cell r="AJ1991">
            <v>0</v>
          </cell>
          <cell r="AK1991">
            <v>0</v>
          </cell>
          <cell r="AL1991">
            <v>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0</v>
          </cell>
          <cell r="AV1991">
            <v>0</v>
          </cell>
          <cell r="AW1991">
            <v>0</v>
          </cell>
          <cell r="AX1991">
            <v>0</v>
          </cell>
        </row>
        <row r="1992">
          <cell r="A1992">
            <v>0</v>
          </cell>
          <cell r="B1992">
            <v>0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0</v>
          </cell>
          <cell r="AE1992">
            <v>0</v>
          </cell>
          <cell r="AF1992">
            <v>0</v>
          </cell>
          <cell r="AG1992">
            <v>0</v>
          </cell>
          <cell r="AH1992">
            <v>0</v>
          </cell>
          <cell r="AI1992">
            <v>0</v>
          </cell>
          <cell r="AJ1992">
            <v>0</v>
          </cell>
          <cell r="AK1992">
            <v>0</v>
          </cell>
          <cell r="AL1992">
            <v>0</v>
          </cell>
          <cell r="AM1992">
            <v>0</v>
          </cell>
          <cell r="AN1992">
            <v>0</v>
          </cell>
          <cell r="AO1992">
            <v>0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0</v>
          </cell>
          <cell r="AV1992">
            <v>0</v>
          </cell>
          <cell r="AW1992">
            <v>0</v>
          </cell>
          <cell r="AX1992">
            <v>0</v>
          </cell>
        </row>
        <row r="1993">
          <cell r="A1993" t="str">
            <v>23-4891</v>
          </cell>
          <cell r="B1993" t="str">
            <v>OFFICE SUPPLIES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 t="str">
            <v>PASSO</v>
          </cell>
          <cell r="W1993" t="str">
            <v>SB</v>
          </cell>
          <cell r="X1993">
            <v>45237</v>
          </cell>
          <cell r="Y1993">
            <v>0</v>
          </cell>
          <cell r="Z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0</v>
          </cell>
          <cell r="AE1993">
            <v>0</v>
          </cell>
          <cell r="AF1993">
            <v>0</v>
          </cell>
          <cell r="AG1993">
            <v>0</v>
          </cell>
          <cell r="AH1993">
            <v>0</v>
          </cell>
          <cell r="AI1993">
            <v>0</v>
          </cell>
          <cell r="AJ1993">
            <v>0</v>
          </cell>
          <cell r="AK1993">
            <v>7045</v>
          </cell>
          <cell r="AL1993">
            <v>7045</v>
          </cell>
          <cell r="AM1993">
            <v>0</v>
          </cell>
          <cell r="AN1993">
            <v>0</v>
          </cell>
          <cell r="AO1993">
            <v>0</v>
          </cell>
          <cell r="AP1993">
            <v>0</v>
          </cell>
          <cell r="AQ1993">
            <v>0</v>
          </cell>
          <cell r="AR1993">
            <v>0</v>
          </cell>
          <cell r="AS1993">
            <v>0</v>
          </cell>
          <cell r="AT1993">
            <v>0</v>
          </cell>
          <cell r="AU1993">
            <v>0</v>
          </cell>
          <cell r="AV1993">
            <v>0</v>
          </cell>
          <cell r="AW1993">
            <v>0</v>
          </cell>
          <cell r="AX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0</v>
          </cell>
          <cell r="AE1994">
            <v>0</v>
          </cell>
          <cell r="AF1994">
            <v>0</v>
          </cell>
          <cell r="AG1994">
            <v>0</v>
          </cell>
          <cell r="AH1994">
            <v>0</v>
          </cell>
          <cell r="AI1994">
            <v>0</v>
          </cell>
          <cell r="AJ1994">
            <v>0</v>
          </cell>
          <cell r="AK1994">
            <v>0</v>
          </cell>
          <cell r="AL1994">
            <v>0</v>
          </cell>
          <cell r="AM1994">
            <v>0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0</v>
          </cell>
          <cell r="AV1994">
            <v>0</v>
          </cell>
          <cell r="AW1994">
            <v>0</v>
          </cell>
          <cell r="AX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0</v>
          </cell>
          <cell r="AE1995">
            <v>0</v>
          </cell>
          <cell r="AF1995">
            <v>0</v>
          </cell>
          <cell r="AG1995">
            <v>0</v>
          </cell>
          <cell r="AH1995">
            <v>0</v>
          </cell>
          <cell r="AI1995">
            <v>0</v>
          </cell>
          <cell r="AJ1995">
            <v>0</v>
          </cell>
          <cell r="AK1995">
            <v>0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0</v>
          </cell>
          <cell r="AV1995">
            <v>0</v>
          </cell>
          <cell r="AW1995">
            <v>0</v>
          </cell>
          <cell r="AX1995">
            <v>0</v>
          </cell>
        </row>
        <row r="1996">
          <cell r="A1996" t="str">
            <v>23-4800</v>
          </cell>
          <cell r="B1996" t="str">
            <v>TAX MAP BINDER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 t="str">
            <v>PASSO</v>
          </cell>
          <cell r="W1996" t="str">
            <v>SB</v>
          </cell>
          <cell r="X1996">
            <v>45237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0</v>
          </cell>
          <cell r="AE1996">
            <v>0</v>
          </cell>
          <cell r="AF1996">
            <v>0</v>
          </cell>
          <cell r="AG1996">
            <v>0</v>
          </cell>
          <cell r="AH1996">
            <v>0</v>
          </cell>
          <cell r="AI1996">
            <v>0</v>
          </cell>
          <cell r="AJ1996">
            <v>0</v>
          </cell>
          <cell r="AK1996">
            <v>10560</v>
          </cell>
          <cell r="AL1996">
            <v>10560</v>
          </cell>
          <cell r="AM1996">
            <v>0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  <cell r="AG1997">
            <v>0</v>
          </cell>
          <cell r="AH1997">
            <v>0</v>
          </cell>
          <cell r="AI1997">
            <v>0</v>
          </cell>
          <cell r="AJ1997">
            <v>0</v>
          </cell>
          <cell r="AK1997">
            <v>0</v>
          </cell>
          <cell r="AL1997">
            <v>0</v>
          </cell>
          <cell r="AM1997">
            <v>0</v>
          </cell>
          <cell r="AN1997">
            <v>0</v>
          </cell>
          <cell r="AO1997">
            <v>0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0</v>
          </cell>
          <cell r="AV1997">
            <v>0</v>
          </cell>
          <cell r="AW1997">
            <v>0</v>
          </cell>
          <cell r="AX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0</v>
          </cell>
          <cell r="AE1998">
            <v>0</v>
          </cell>
          <cell r="AF1998">
            <v>0</v>
          </cell>
          <cell r="AG1998">
            <v>0</v>
          </cell>
          <cell r="AH1998">
            <v>0</v>
          </cell>
          <cell r="AI1998">
            <v>0</v>
          </cell>
          <cell r="AJ1998">
            <v>0</v>
          </cell>
          <cell r="AK1998">
            <v>0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0</v>
          </cell>
          <cell r="AR1998">
            <v>0</v>
          </cell>
          <cell r="AS1998">
            <v>0</v>
          </cell>
          <cell r="AT1998">
            <v>0</v>
          </cell>
          <cell r="AU1998">
            <v>0</v>
          </cell>
          <cell r="AV1998">
            <v>0</v>
          </cell>
          <cell r="AW1998">
            <v>0</v>
          </cell>
          <cell r="AX1998">
            <v>0</v>
          </cell>
        </row>
        <row r="1999">
          <cell r="A1999" t="str">
            <v>23-5128</v>
          </cell>
          <cell r="B1999" t="str">
            <v>INK FOR ECO-TANK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 t="str">
            <v>PASSO</v>
          </cell>
          <cell r="W1999" t="str">
            <v>SB</v>
          </cell>
          <cell r="X1999">
            <v>45237</v>
          </cell>
          <cell r="Y1999">
            <v>0</v>
          </cell>
          <cell r="Z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0</v>
          </cell>
          <cell r="AE1999">
            <v>0</v>
          </cell>
          <cell r="AF1999">
            <v>0</v>
          </cell>
          <cell r="AG1999">
            <v>0</v>
          </cell>
          <cell r="AH1999">
            <v>0</v>
          </cell>
          <cell r="AI1999">
            <v>0</v>
          </cell>
          <cell r="AJ1999">
            <v>0</v>
          </cell>
          <cell r="AK1999">
            <v>3009</v>
          </cell>
          <cell r="AL1999">
            <v>3009</v>
          </cell>
          <cell r="AM1999">
            <v>0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  <cell r="AU1999">
            <v>0</v>
          </cell>
          <cell r="AV1999">
            <v>0</v>
          </cell>
          <cell r="AW1999">
            <v>0</v>
          </cell>
          <cell r="AX1999">
            <v>0</v>
          </cell>
        </row>
        <row r="2000">
          <cell r="A2000">
            <v>0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0</v>
          </cell>
          <cell r="AE2000">
            <v>0</v>
          </cell>
          <cell r="AF2000">
            <v>0</v>
          </cell>
          <cell r="AG2000">
            <v>0</v>
          </cell>
          <cell r="AH2000">
            <v>0</v>
          </cell>
          <cell r="AI2000">
            <v>0</v>
          </cell>
          <cell r="AJ2000">
            <v>0</v>
          </cell>
          <cell r="AK2000">
            <v>0</v>
          </cell>
          <cell r="AL2000">
            <v>0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</v>
          </cell>
          <cell r="AU2000">
            <v>0</v>
          </cell>
          <cell r="AV2000">
            <v>0</v>
          </cell>
          <cell r="AW2000">
            <v>0</v>
          </cell>
          <cell r="AX2000">
            <v>0</v>
          </cell>
        </row>
        <row r="2001">
          <cell r="A2001">
            <v>0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0</v>
          </cell>
          <cell r="AE2001">
            <v>0</v>
          </cell>
          <cell r="AF2001">
            <v>0</v>
          </cell>
          <cell r="AG2001">
            <v>0</v>
          </cell>
          <cell r="AH2001">
            <v>0</v>
          </cell>
          <cell r="AI2001">
            <v>0</v>
          </cell>
          <cell r="AJ2001">
            <v>0</v>
          </cell>
          <cell r="AK2001">
            <v>0</v>
          </cell>
          <cell r="AL2001">
            <v>0</v>
          </cell>
          <cell r="AM2001">
            <v>0</v>
          </cell>
          <cell r="AN2001">
            <v>0</v>
          </cell>
          <cell r="AO2001">
            <v>0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0</v>
          </cell>
          <cell r="AV2001">
            <v>0</v>
          </cell>
          <cell r="AW2001">
            <v>0</v>
          </cell>
          <cell r="AX2001">
            <v>0</v>
          </cell>
        </row>
        <row r="2002">
          <cell r="A2002" t="str">
            <v>23-4927</v>
          </cell>
          <cell r="B2002" t="str">
            <v>MEALS AND SNACKS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 t="str">
            <v>PHO</v>
          </cell>
          <cell r="W2002" t="str">
            <v>SVP</v>
          </cell>
          <cell r="X2002">
            <v>45237</v>
          </cell>
          <cell r="Y2002">
            <v>45267</v>
          </cell>
          <cell r="Z2002" t="str">
            <v>n/a</v>
          </cell>
          <cell r="AA2002" t="str">
            <v>n/a</v>
          </cell>
          <cell r="AB2002">
            <v>45251</v>
          </cell>
          <cell r="AC2002" t="str">
            <v>n/a</v>
          </cell>
          <cell r="AD2002" t="str">
            <v>n/a</v>
          </cell>
          <cell r="AE2002">
            <v>0</v>
          </cell>
          <cell r="AF2002">
            <v>0</v>
          </cell>
          <cell r="AG2002">
            <v>0</v>
          </cell>
          <cell r="AH2002">
            <v>0</v>
          </cell>
          <cell r="AI2002">
            <v>0</v>
          </cell>
          <cell r="AJ2002">
            <v>0</v>
          </cell>
          <cell r="AK2002">
            <v>216000</v>
          </cell>
          <cell r="AL2002">
            <v>216000</v>
          </cell>
          <cell r="AM2002">
            <v>0</v>
          </cell>
          <cell r="AN2002">
            <v>212000</v>
          </cell>
          <cell r="AO2002">
            <v>212000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T2002">
            <v>0</v>
          </cell>
          <cell r="AU2002">
            <v>0</v>
          </cell>
          <cell r="AV2002">
            <v>0</v>
          </cell>
          <cell r="AW2002">
            <v>0</v>
          </cell>
          <cell r="AX2002">
            <v>0</v>
          </cell>
        </row>
        <row r="2003">
          <cell r="A2003">
            <v>23111271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0</v>
          </cell>
          <cell r="AE2003">
            <v>0</v>
          </cell>
          <cell r="AF2003">
            <v>0</v>
          </cell>
          <cell r="AG2003">
            <v>0</v>
          </cell>
          <cell r="AH2003">
            <v>0</v>
          </cell>
          <cell r="AI2003">
            <v>0</v>
          </cell>
          <cell r="AJ2003">
            <v>0</v>
          </cell>
          <cell r="AK2003">
            <v>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0</v>
          </cell>
          <cell r="AV2003">
            <v>0</v>
          </cell>
          <cell r="AW2003">
            <v>0</v>
          </cell>
          <cell r="AX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0</v>
          </cell>
          <cell r="AE2004">
            <v>0</v>
          </cell>
          <cell r="AF2004">
            <v>0</v>
          </cell>
          <cell r="AG2004">
            <v>0</v>
          </cell>
          <cell r="AH2004">
            <v>0</v>
          </cell>
          <cell r="AI2004">
            <v>0</v>
          </cell>
          <cell r="AJ2004">
            <v>0</v>
          </cell>
          <cell r="AK2004">
            <v>0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0</v>
          </cell>
          <cell r="AV2004">
            <v>0</v>
          </cell>
          <cell r="AW2004">
            <v>0</v>
          </cell>
          <cell r="AX2004">
            <v>0</v>
          </cell>
        </row>
        <row r="2005">
          <cell r="A2005" t="str">
            <v>23-5168</v>
          </cell>
          <cell r="B2005" t="str">
            <v>TONER, KYOCERA TK7120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 t="str">
            <v>COA</v>
          </cell>
          <cell r="W2005" t="str">
            <v>SVP</v>
          </cell>
          <cell r="X2005">
            <v>45237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  <cell r="AG2005">
            <v>0</v>
          </cell>
          <cell r="AH2005">
            <v>0</v>
          </cell>
          <cell r="AI2005">
            <v>0</v>
          </cell>
          <cell r="AJ2005">
            <v>0</v>
          </cell>
          <cell r="AK2005">
            <v>10312</v>
          </cell>
          <cell r="AL2005">
            <v>10312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T2005">
            <v>0</v>
          </cell>
          <cell r="AU2005">
            <v>0</v>
          </cell>
          <cell r="AV2005">
            <v>0</v>
          </cell>
          <cell r="AW2005">
            <v>0</v>
          </cell>
          <cell r="AX2005">
            <v>0</v>
          </cell>
        </row>
        <row r="2006">
          <cell r="A2006">
            <v>0</v>
          </cell>
          <cell r="B2006">
            <v>0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  <cell r="AG2006">
            <v>0</v>
          </cell>
          <cell r="AH2006">
            <v>0</v>
          </cell>
          <cell r="AI2006">
            <v>0</v>
          </cell>
          <cell r="AJ2006">
            <v>0</v>
          </cell>
          <cell r="AK2006">
            <v>0</v>
          </cell>
          <cell r="AL2006">
            <v>0</v>
          </cell>
          <cell r="AM2006">
            <v>0</v>
          </cell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0</v>
          </cell>
          <cell r="AV2006">
            <v>0</v>
          </cell>
          <cell r="AW2006">
            <v>0</v>
          </cell>
          <cell r="AX2006">
            <v>0</v>
          </cell>
        </row>
        <row r="2007">
          <cell r="A2007">
            <v>0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0</v>
          </cell>
          <cell r="AE2007">
            <v>0</v>
          </cell>
          <cell r="AF2007">
            <v>0</v>
          </cell>
          <cell r="AG2007">
            <v>0</v>
          </cell>
          <cell r="AH2007">
            <v>0</v>
          </cell>
          <cell r="AI2007">
            <v>0</v>
          </cell>
          <cell r="AJ2007">
            <v>0</v>
          </cell>
          <cell r="AK2007">
            <v>0</v>
          </cell>
          <cell r="AL2007">
            <v>0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0</v>
          </cell>
          <cell r="AV2007">
            <v>0</v>
          </cell>
          <cell r="AW2007">
            <v>0</v>
          </cell>
          <cell r="AX2007">
            <v>0</v>
          </cell>
        </row>
        <row r="2008">
          <cell r="A2008" t="str">
            <v>23-C0802</v>
          </cell>
          <cell r="B2008" t="str">
            <v>MEALS AND SNACKS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 t="str">
            <v>PSWDO</v>
          </cell>
          <cell r="W2008" t="str">
            <v>PB</v>
          </cell>
          <cell r="X2008">
            <v>45237</v>
          </cell>
          <cell r="Y2008">
            <v>45254</v>
          </cell>
          <cell r="Z2008" t="str">
            <v>n/a</v>
          </cell>
          <cell r="AA2008" t="str">
            <v>n/a</v>
          </cell>
          <cell r="AB2008">
            <v>45259</v>
          </cell>
          <cell r="AC2008" t="str">
            <v>n/a</v>
          </cell>
          <cell r="AD2008" t="str">
            <v>n/a</v>
          </cell>
          <cell r="AE2008">
            <v>0</v>
          </cell>
          <cell r="AF2008">
            <v>0</v>
          </cell>
          <cell r="AG2008">
            <v>0</v>
          </cell>
          <cell r="AH2008">
            <v>0</v>
          </cell>
          <cell r="AI2008">
            <v>0</v>
          </cell>
          <cell r="AJ2008">
            <v>0</v>
          </cell>
          <cell r="AK2008">
            <v>390000</v>
          </cell>
          <cell r="AL2008">
            <v>390000</v>
          </cell>
          <cell r="AM2008">
            <v>0</v>
          </cell>
          <cell r="AN2008">
            <v>385600</v>
          </cell>
          <cell r="AO2008">
            <v>385600</v>
          </cell>
          <cell r="AP2008">
            <v>0</v>
          </cell>
          <cell r="AQ2008">
            <v>0</v>
          </cell>
          <cell r="AR2008" t="str">
            <v>n/a</v>
          </cell>
          <cell r="AS2008" t="str">
            <v>n/a</v>
          </cell>
          <cell r="AT2008" t="str">
            <v>n/a</v>
          </cell>
          <cell r="AU2008" t="str">
            <v>n/a</v>
          </cell>
          <cell r="AV2008" t="str">
            <v>n/a</v>
          </cell>
          <cell r="AW2008" t="str">
            <v>n/a</v>
          </cell>
          <cell r="AX2008">
            <v>0</v>
          </cell>
        </row>
        <row r="2009">
          <cell r="A2009">
            <v>23111322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0</v>
          </cell>
          <cell r="AE2009">
            <v>0</v>
          </cell>
          <cell r="AF2009">
            <v>0</v>
          </cell>
          <cell r="AG2009">
            <v>0</v>
          </cell>
          <cell r="AH2009">
            <v>0</v>
          </cell>
          <cell r="AI2009">
            <v>0</v>
          </cell>
          <cell r="AJ2009">
            <v>0</v>
          </cell>
          <cell r="AK2009">
            <v>0</v>
          </cell>
          <cell r="AL2009">
            <v>0</v>
          </cell>
          <cell r="AM2009">
            <v>0</v>
          </cell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R2009">
            <v>0</v>
          </cell>
          <cell r="AS2009">
            <v>0</v>
          </cell>
          <cell r="AT2009">
            <v>0</v>
          </cell>
          <cell r="AU2009">
            <v>0</v>
          </cell>
          <cell r="AV2009">
            <v>0</v>
          </cell>
          <cell r="AW2009">
            <v>0</v>
          </cell>
          <cell r="AX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0</v>
          </cell>
          <cell r="AE2010">
            <v>0</v>
          </cell>
          <cell r="AF2010">
            <v>0</v>
          </cell>
          <cell r="AG2010">
            <v>0</v>
          </cell>
          <cell r="AH2010">
            <v>0</v>
          </cell>
          <cell r="AI2010">
            <v>0</v>
          </cell>
          <cell r="AJ2010">
            <v>0</v>
          </cell>
          <cell r="AK2010">
            <v>0</v>
          </cell>
          <cell r="AL2010">
            <v>0</v>
          </cell>
          <cell r="AM2010">
            <v>0</v>
          </cell>
          <cell r="AN2010">
            <v>0</v>
          </cell>
          <cell r="AO2010">
            <v>0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T2010">
            <v>0</v>
          </cell>
          <cell r="AU2010">
            <v>0</v>
          </cell>
          <cell r="AV2010">
            <v>0</v>
          </cell>
          <cell r="AW2010">
            <v>0</v>
          </cell>
          <cell r="AX2010">
            <v>0</v>
          </cell>
        </row>
        <row r="2011">
          <cell r="A2011" t="str">
            <v>23-4855</v>
          </cell>
          <cell r="B2011" t="str">
            <v>COMPUTER LAPTOP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 t="str">
            <v>PAGRO</v>
          </cell>
          <cell r="W2011" t="str">
            <v>SVP</v>
          </cell>
          <cell r="X2011">
            <v>45237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0</v>
          </cell>
          <cell r="AE2011">
            <v>0</v>
          </cell>
          <cell r="AF2011">
            <v>0</v>
          </cell>
          <cell r="AG2011">
            <v>0</v>
          </cell>
          <cell r="AH2011">
            <v>0</v>
          </cell>
          <cell r="AI2011">
            <v>0</v>
          </cell>
          <cell r="AJ2011">
            <v>0</v>
          </cell>
          <cell r="AK2011">
            <v>188547</v>
          </cell>
          <cell r="AL2011">
            <v>188547</v>
          </cell>
          <cell r="AM2011">
            <v>0</v>
          </cell>
          <cell r="AN2011">
            <v>0</v>
          </cell>
          <cell r="AO2011">
            <v>0</v>
          </cell>
          <cell r="AP2011">
            <v>0</v>
          </cell>
          <cell r="AQ2011">
            <v>0</v>
          </cell>
          <cell r="AR2011">
            <v>0</v>
          </cell>
          <cell r="AS2011">
            <v>0</v>
          </cell>
          <cell r="AT2011">
            <v>0</v>
          </cell>
          <cell r="AU2011">
            <v>0</v>
          </cell>
          <cell r="AV2011">
            <v>0</v>
          </cell>
          <cell r="AW2011">
            <v>0</v>
          </cell>
          <cell r="AX2011">
            <v>0</v>
          </cell>
        </row>
        <row r="2012">
          <cell r="A2012">
            <v>0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0</v>
          </cell>
          <cell r="AE2012">
            <v>0</v>
          </cell>
          <cell r="AF2012">
            <v>0</v>
          </cell>
          <cell r="AG2012">
            <v>0</v>
          </cell>
          <cell r="AH2012">
            <v>0</v>
          </cell>
          <cell r="AI2012">
            <v>0</v>
          </cell>
          <cell r="AJ2012">
            <v>0</v>
          </cell>
          <cell r="AK2012">
            <v>0</v>
          </cell>
          <cell r="AL2012">
            <v>0</v>
          </cell>
          <cell r="AM2012">
            <v>0</v>
          </cell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R2012">
            <v>0</v>
          </cell>
          <cell r="AS2012">
            <v>0</v>
          </cell>
          <cell r="AT2012">
            <v>0</v>
          </cell>
          <cell r="AU2012">
            <v>0</v>
          </cell>
          <cell r="AV2012">
            <v>0</v>
          </cell>
          <cell r="AW2012">
            <v>0</v>
          </cell>
          <cell r="AX2012">
            <v>0</v>
          </cell>
        </row>
        <row r="2013">
          <cell r="A2013">
            <v>0</v>
          </cell>
          <cell r="B2013">
            <v>0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0</v>
          </cell>
          <cell r="AE2013">
            <v>0</v>
          </cell>
          <cell r="AF2013">
            <v>0</v>
          </cell>
          <cell r="AG2013">
            <v>0</v>
          </cell>
          <cell r="AH2013">
            <v>0</v>
          </cell>
          <cell r="AI2013">
            <v>0</v>
          </cell>
          <cell r="AJ2013">
            <v>0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T2013">
            <v>0</v>
          </cell>
          <cell r="AU2013">
            <v>0</v>
          </cell>
          <cell r="AV2013">
            <v>0</v>
          </cell>
          <cell r="AW2013">
            <v>0</v>
          </cell>
          <cell r="AX2013">
            <v>0</v>
          </cell>
        </row>
        <row r="2014">
          <cell r="A2014" t="str">
            <v>23-4998</v>
          </cell>
          <cell r="B2014" t="str">
            <v xml:space="preserve">SPARE PARTS FOR THE USE OF 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 t="str">
            <v>PGSO</v>
          </cell>
          <cell r="W2014" t="str">
            <v>SA</v>
          </cell>
          <cell r="X2014">
            <v>45237</v>
          </cell>
          <cell r="Y2014">
            <v>45253</v>
          </cell>
          <cell r="Z2014" t="str">
            <v>n/a</v>
          </cell>
          <cell r="AA2014" t="str">
            <v>n/a</v>
          </cell>
          <cell r="AB2014">
            <v>45259</v>
          </cell>
          <cell r="AC2014" t="str">
            <v>n/a</v>
          </cell>
          <cell r="AD2014" t="str">
            <v>n/a</v>
          </cell>
          <cell r="AE2014">
            <v>45259</v>
          </cell>
          <cell r="AF2014">
            <v>0</v>
          </cell>
          <cell r="AG2014">
            <v>0</v>
          </cell>
          <cell r="AH2014">
            <v>0</v>
          </cell>
          <cell r="AI2014">
            <v>0</v>
          </cell>
          <cell r="AJ2014">
            <v>0</v>
          </cell>
          <cell r="AK2014">
            <v>12200</v>
          </cell>
          <cell r="AL2014">
            <v>12200</v>
          </cell>
          <cell r="AM2014">
            <v>0</v>
          </cell>
          <cell r="AN2014">
            <v>12200</v>
          </cell>
          <cell r="AO2014">
            <v>12200</v>
          </cell>
          <cell r="AP2014">
            <v>0</v>
          </cell>
          <cell r="AQ2014">
            <v>0</v>
          </cell>
          <cell r="AR2014" t="str">
            <v>n/a</v>
          </cell>
          <cell r="AS2014" t="str">
            <v>n/a</v>
          </cell>
          <cell r="AT2014" t="str">
            <v>n/a</v>
          </cell>
          <cell r="AU2014" t="str">
            <v>n/a</v>
          </cell>
          <cell r="AV2014" t="str">
            <v>n/a</v>
          </cell>
          <cell r="AW2014" t="str">
            <v>n/a</v>
          </cell>
          <cell r="AX2014">
            <v>0</v>
          </cell>
        </row>
        <row r="2015">
          <cell r="A2015">
            <v>0</v>
          </cell>
          <cell r="B2015" t="str">
            <v>PLATE NO. 1101-1148077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0</v>
          </cell>
          <cell r="AE2015">
            <v>0</v>
          </cell>
          <cell r="AF2015">
            <v>0</v>
          </cell>
          <cell r="AG2015">
            <v>0</v>
          </cell>
          <cell r="AH2015">
            <v>0</v>
          </cell>
          <cell r="AI2015">
            <v>0</v>
          </cell>
          <cell r="AJ2015">
            <v>0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T2015">
            <v>0</v>
          </cell>
          <cell r="AU2015">
            <v>0</v>
          </cell>
          <cell r="AV2015">
            <v>0</v>
          </cell>
          <cell r="AW2015">
            <v>0</v>
          </cell>
          <cell r="AX2015">
            <v>0</v>
          </cell>
        </row>
        <row r="2016">
          <cell r="A2016">
            <v>0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0</v>
          </cell>
          <cell r="AE2016">
            <v>0</v>
          </cell>
          <cell r="AF2016">
            <v>0</v>
          </cell>
          <cell r="AG2016">
            <v>0</v>
          </cell>
          <cell r="AH2016">
            <v>0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0</v>
          </cell>
          <cell r="AW2016">
            <v>0</v>
          </cell>
          <cell r="AX2016">
            <v>0</v>
          </cell>
        </row>
        <row r="2017">
          <cell r="A2017" t="str">
            <v>23-4985</v>
          </cell>
          <cell r="B2017" t="str">
            <v>SPAREPARTS FOR THE USE OF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 t="str">
            <v>PGSO</v>
          </cell>
          <cell r="W2017" t="str">
            <v>SA</v>
          </cell>
          <cell r="X2017">
            <v>45237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0</v>
          </cell>
          <cell r="AE2017">
            <v>0</v>
          </cell>
          <cell r="AF2017">
            <v>0</v>
          </cell>
          <cell r="AG2017">
            <v>0</v>
          </cell>
          <cell r="AH2017">
            <v>0</v>
          </cell>
          <cell r="AI2017">
            <v>0</v>
          </cell>
          <cell r="AJ2017">
            <v>0</v>
          </cell>
          <cell r="AK2017">
            <v>9000</v>
          </cell>
          <cell r="AL2017">
            <v>9000</v>
          </cell>
          <cell r="AM2017">
            <v>0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0</v>
          </cell>
          <cell r="AV2017">
            <v>0</v>
          </cell>
          <cell r="AW2017">
            <v>0</v>
          </cell>
          <cell r="AX2017">
            <v>0</v>
          </cell>
        </row>
        <row r="2018">
          <cell r="A2018">
            <v>23111255</v>
          </cell>
          <cell r="B2018" t="str">
            <v>PLATE NO. SAA-8885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0</v>
          </cell>
          <cell r="AE2018">
            <v>0</v>
          </cell>
          <cell r="AF2018">
            <v>0</v>
          </cell>
          <cell r="AG2018">
            <v>0</v>
          </cell>
          <cell r="AH2018">
            <v>0</v>
          </cell>
          <cell r="AI2018">
            <v>0</v>
          </cell>
          <cell r="AJ2018">
            <v>0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0</v>
          </cell>
          <cell r="AW2018">
            <v>0</v>
          </cell>
          <cell r="AX2018">
            <v>0</v>
          </cell>
        </row>
        <row r="2019">
          <cell r="A2019">
            <v>0</v>
          </cell>
          <cell r="B2019">
            <v>0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0</v>
          </cell>
          <cell r="AE2019">
            <v>0</v>
          </cell>
          <cell r="AF2019">
            <v>0</v>
          </cell>
          <cell r="AG2019">
            <v>0</v>
          </cell>
          <cell r="AH2019">
            <v>0</v>
          </cell>
          <cell r="AI2019">
            <v>0</v>
          </cell>
          <cell r="AJ2019">
            <v>0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  <cell r="AO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0</v>
          </cell>
          <cell r="AV2019">
            <v>0</v>
          </cell>
          <cell r="AW2019">
            <v>0</v>
          </cell>
          <cell r="AX2019">
            <v>0</v>
          </cell>
        </row>
        <row r="2020">
          <cell r="A2020" t="str">
            <v>23-C0896</v>
          </cell>
          <cell r="B2020" t="str">
            <v>CHRISTMAS DECORATION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 t="str">
            <v>PGSO</v>
          </cell>
          <cell r="W2020" t="str">
            <v>SVP</v>
          </cell>
          <cell r="X2020">
            <v>45237</v>
          </cell>
          <cell r="Y2020">
            <v>45237</v>
          </cell>
          <cell r="Z2020" t="str">
            <v>n/a</v>
          </cell>
          <cell r="AA2020" t="str">
            <v>n/a</v>
          </cell>
          <cell r="AB2020">
            <v>45251</v>
          </cell>
          <cell r="AC2020" t="str">
            <v>n/a</v>
          </cell>
          <cell r="AD2020" t="str">
            <v>n/a</v>
          </cell>
          <cell r="AE2020">
            <v>0</v>
          </cell>
          <cell r="AF2020">
            <v>0</v>
          </cell>
          <cell r="AG2020">
            <v>0</v>
          </cell>
          <cell r="AH2020">
            <v>0</v>
          </cell>
          <cell r="AI2020">
            <v>0</v>
          </cell>
          <cell r="AJ2020">
            <v>0</v>
          </cell>
          <cell r="AK2020">
            <v>175642</v>
          </cell>
          <cell r="AL2020">
            <v>175642</v>
          </cell>
          <cell r="AM2020">
            <v>0</v>
          </cell>
          <cell r="AN2020">
            <v>174328</v>
          </cell>
          <cell r="AO2020">
            <v>174328</v>
          </cell>
          <cell r="AP2020">
            <v>0</v>
          </cell>
          <cell r="AQ2020">
            <v>0</v>
          </cell>
          <cell r="AR2020" t="str">
            <v>n/a</v>
          </cell>
          <cell r="AS2020" t="str">
            <v>n/a</v>
          </cell>
          <cell r="AT2020" t="str">
            <v>n/a</v>
          </cell>
          <cell r="AU2020" t="str">
            <v>n/a</v>
          </cell>
          <cell r="AV2020" t="str">
            <v>n/a</v>
          </cell>
          <cell r="AW2020" t="str">
            <v>n/a</v>
          </cell>
          <cell r="AX2020">
            <v>0</v>
          </cell>
        </row>
        <row r="2021">
          <cell r="A2021">
            <v>23111259</v>
          </cell>
          <cell r="B2021">
            <v>0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  <cell r="AE2021">
            <v>0</v>
          </cell>
          <cell r="AF2021">
            <v>0</v>
          </cell>
          <cell r="AG2021">
            <v>0</v>
          </cell>
          <cell r="AH2021">
            <v>0</v>
          </cell>
          <cell r="AI2021">
            <v>0</v>
          </cell>
          <cell r="AJ2021">
            <v>0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O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0</v>
          </cell>
          <cell r="AV2021">
            <v>0</v>
          </cell>
          <cell r="AW2021">
            <v>0</v>
          </cell>
          <cell r="AX2021">
            <v>0</v>
          </cell>
        </row>
        <row r="2022">
          <cell r="A2022">
            <v>0</v>
          </cell>
          <cell r="B2022">
            <v>0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  <cell r="AG2022">
            <v>0</v>
          </cell>
          <cell r="AH2022">
            <v>0</v>
          </cell>
          <cell r="AI2022">
            <v>0</v>
          </cell>
          <cell r="AJ2022">
            <v>0</v>
          </cell>
          <cell r="AK2022">
            <v>0</v>
          </cell>
          <cell r="AL2022">
            <v>0</v>
          </cell>
          <cell r="AM2022">
            <v>0</v>
          </cell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0</v>
          </cell>
          <cell r="AV2022">
            <v>0</v>
          </cell>
          <cell r="AW2022">
            <v>0</v>
          </cell>
          <cell r="AX2022">
            <v>0</v>
          </cell>
        </row>
        <row r="2023">
          <cell r="A2023" t="str">
            <v>23-C0688</v>
          </cell>
          <cell r="B2023" t="str">
            <v>LABORATORY SUPPLIES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 t="str">
            <v>PEEMO</v>
          </cell>
          <cell r="W2023" t="str">
            <v>DC</v>
          </cell>
          <cell r="X2023" t="str">
            <v>n/a</v>
          </cell>
          <cell r="Y2023">
            <v>45197</v>
          </cell>
          <cell r="Z2023" t="str">
            <v>n/a</v>
          </cell>
          <cell r="AA2023" t="str">
            <v>n/a</v>
          </cell>
          <cell r="AB2023">
            <v>45237</v>
          </cell>
          <cell r="AC2023" t="str">
            <v>n/a</v>
          </cell>
          <cell r="AD2023" t="str">
            <v>n/a</v>
          </cell>
          <cell r="AE2023">
            <v>0</v>
          </cell>
          <cell r="AF2023">
            <v>45258</v>
          </cell>
          <cell r="AG2023">
            <v>0</v>
          </cell>
          <cell r="AH2023">
            <v>0</v>
          </cell>
          <cell r="AI2023">
            <v>0</v>
          </cell>
          <cell r="AJ2023">
            <v>0</v>
          </cell>
          <cell r="AK2023">
            <v>112000</v>
          </cell>
          <cell r="AL2023">
            <v>112000</v>
          </cell>
          <cell r="AM2023">
            <v>0</v>
          </cell>
          <cell r="AN2023">
            <v>112000</v>
          </cell>
          <cell r="AO2023">
            <v>112000</v>
          </cell>
          <cell r="AP2023">
            <v>0</v>
          </cell>
          <cell r="AQ2023">
            <v>0</v>
          </cell>
          <cell r="AR2023" t="str">
            <v>n/a</v>
          </cell>
          <cell r="AS2023" t="str">
            <v>n/a</v>
          </cell>
          <cell r="AT2023" t="str">
            <v>n/a</v>
          </cell>
          <cell r="AU2023" t="str">
            <v>n/a</v>
          </cell>
          <cell r="AV2023" t="str">
            <v>n/a</v>
          </cell>
          <cell r="AW2023" t="str">
            <v>n/a</v>
          </cell>
          <cell r="AX2023">
            <v>0</v>
          </cell>
        </row>
        <row r="2024">
          <cell r="A2024">
            <v>23111135</v>
          </cell>
          <cell r="B2024">
            <v>0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0</v>
          </cell>
          <cell r="AE2024">
            <v>0</v>
          </cell>
          <cell r="AF2024">
            <v>0</v>
          </cell>
          <cell r="AG2024">
            <v>0</v>
          </cell>
          <cell r="AH2024">
            <v>0</v>
          </cell>
          <cell r="AI2024">
            <v>0</v>
          </cell>
          <cell r="AJ2024">
            <v>0</v>
          </cell>
          <cell r="AK2024">
            <v>0</v>
          </cell>
          <cell r="AL2024">
            <v>0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0</v>
          </cell>
          <cell r="AV2024">
            <v>0</v>
          </cell>
          <cell r="AW2024">
            <v>0</v>
          </cell>
          <cell r="AX2024">
            <v>0</v>
          </cell>
        </row>
        <row r="2025">
          <cell r="A2025">
            <v>0</v>
          </cell>
          <cell r="B2025">
            <v>0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0</v>
          </cell>
          <cell r="AE2025">
            <v>0</v>
          </cell>
          <cell r="AF2025">
            <v>0</v>
          </cell>
          <cell r="AG2025">
            <v>0</v>
          </cell>
          <cell r="AH2025">
            <v>0</v>
          </cell>
          <cell r="AI2025">
            <v>0</v>
          </cell>
          <cell r="AJ2025">
            <v>0</v>
          </cell>
          <cell r="AK2025">
            <v>0</v>
          </cell>
          <cell r="AL2025">
            <v>0</v>
          </cell>
          <cell r="AM2025">
            <v>0</v>
          </cell>
          <cell r="AN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0</v>
          </cell>
          <cell r="AW2025">
            <v>0</v>
          </cell>
          <cell r="AX2025">
            <v>0</v>
          </cell>
        </row>
        <row r="2026">
          <cell r="A2026" t="str">
            <v>23-C0686</v>
          </cell>
          <cell r="B2026" t="str">
            <v>LABORATORY SUPPLIES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 t="str">
            <v>PEEMO</v>
          </cell>
          <cell r="W2026" t="str">
            <v>DC</v>
          </cell>
          <cell r="X2026" t="str">
            <v>n/a</v>
          </cell>
          <cell r="Y2026">
            <v>45197</v>
          </cell>
          <cell r="Z2026" t="str">
            <v>n/a</v>
          </cell>
          <cell r="AA2026" t="str">
            <v>n/a</v>
          </cell>
          <cell r="AB2026">
            <v>45237</v>
          </cell>
          <cell r="AC2026" t="str">
            <v>n/a</v>
          </cell>
          <cell r="AD2026" t="str">
            <v>n/a</v>
          </cell>
          <cell r="AE2026">
            <v>0</v>
          </cell>
          <cell r="AF2026">
            <v>45259</v>
          </cell>
          <cell r="AG2026">
            <v>0</v>
          </cell>
          <cell r="AH2026">
            <v>0</v>
          </cell>
          <cell r="AI2026">
            <v>0</v>
          </cell>
          <cell r="AJ2026">
            <v>0</v>
          </cell>
          <cell r="AK2026">
            <v>649440</v>
          </cell>
          <cell r="AL2026">
            <v>649440</v>
          </cell>
          <cell r="AM2026">
            <v>0</v>
          </cell>
          <cell r="AN2026">
            <v>649440</v>
          </cell>
          <cell r="AO2026">
            <v>649440</v>
          </cell>
          <cell r="AP2026">
            <v>0</v>
          </cell>
          <cell r="AQ2026">
            <v>0</v>
          </cell>
          <cell r="AR2026" t="str">
            <v>n/a</v>
          </cell>
          <cell r="AS2026" t="str">
            <v>n/a</v>
          </cell>
          <cell r="AT2026" t="str">
            <v>n/a</v>
          </cell>
          <cell r="AU2026" t="str">
            <v>n/a</v>
          </cell>
          <cell r="AV2026" t="str">
            <v>n/a</v>
          </cell>
          <cell r="AW2026" t="str">
            <v>n/a</v>
          </cell>
          <cell r="AX2026">
            <v>0</v>
          </cell>
        </row>
        <row r="2027">
          <cell r="A2027">
            <v>23111135</v>
          </cell>
          <cell r="B2027">
            <v>0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0</v>
          </cell>
          <cell r="AE2027">
            <v>0</v>
          </cell>
          <cell r="AF2027">
            <v>0</v>
          </cell>
          <cell r="AG2027">
            <v>0</v>
          </cell>
          <cell r="AH2027">
            <v>0</v>
          </cell>
          <cell r="AI2027">
            <v>0</v>
          </cell>
          <cell r="AJ2027">
            <v>0</v>
          </cell>
          <cell r="AK2027">
            <v>0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>
            <v>0</v>
          </cell>
          <cell r="AH2028">
            <v>0</v>
          </cell>
          <cell r="AI2028">
            <v>0</v>
          </cell>
          <cell r="AJ2028">
            <v>0</v>
          </cell>
          <cell r="AK2028">
            <v>0</v>
          </cell>
          <cell r="AL2028">
            <v>0</v>
          </cell>
          <cell r="AM2028">
            <v>0</v>
          </cell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0</v>
          </cell>
          <cell r="AW2028">
            <v>0</v>
          </cell>
          <cell r="AX2028">
            <v>0</v>
          </cell>
        </row>
        <row r="2029">
          <cell r="A2029" t="str">
            <v>23-4246</v>
          </cell>
          <cell r="B2029" t="str">
            <v>JOB ORDER (MOTOR VEHICLES)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 t="str">
            <v>SPO</v>
          </cell>
          <cell r="W2029" t="str">
            <v>SA</v>
          </cell>
          <cell r="X2029" t="str">
            <v>n/a</v>
          </cell>
          <cell r="Y2029">
            <v>45176</v>
          </cell>
          <cell r="Z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0</v>
          </cell>
          <cell r="AE2029">
            <v>0</v>
          </cell>
          <cell r="AF2029">
            <v>0</v>
          </cell>
          <cell r="AG2029">
            <v>0</v>
          </cell>
          <cell r="AH2029">
            <v>0</v>
          </cell>
          <cell r="AI2029">
            <v>0</v>
          </cell>
          <cell r="AJ2029">
            <v>0</v>
          </cell>
          <cell r="AK2029">
            <v>800</v>
          </cell>
          <cell r="AL2029">
            <v>800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T2029">
            <v>0</v>
          </cell>
          <cell r="AU2029">
            <v>0</v>
          </cell>
          <cell r="AV2029">
            <v>0</v>
          </cell>
          <cell r="AW2029">
            <v>0</v>
          </cell>
          <cell r="AX2029">
            <v>0</v>
          </cell>
        </row>
        <row r="2030">
          <cell r="A2030">
            <v>0</v>
          </cell>
          <cell r="B2030">
            <v>0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0</v>
          </cell>
          <cell r="AE2030">
            <v>0</v>
          </cell>
          <cell r="AF2030">
            <v>0</v>
          </cell>
          <cell r="AG2030">
            <v>0</v>
          </cell>
          <cell r="AH2030">
            <v>0</v>
          </cell>
          <cell r="AI2030">
            <v>0</v>
          </cell>
          <cell r="AJ2030">
            <v>0</v>
          </cell>
          <cell r="AK2030">
            <v>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>
            <v>0</v>
          </cell>
          <cell r="AW2030">
            <v>0</v>
          </cell>
          <cell r="AX2030">
            <v>0</v>
          </cell>
        </row>
        <row r="2031">
          <cell r="A2031">
            <v>0</v>
          </cell>
          <cell r="B2031">
            <v>0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0</v>
          </cell>
          <cell r="AE2031">
            <v>0</v>
          </cell>
          <cell r="AF2031">
            <v>0</v>
          </cell>
          <cell r="AG2031">
            <v>0</v>
          </cell>
          <cell r="AH2031">
            <v>0</v>
          </cell>
          <cell r="AI2031">
            <v>0</v>
          </cell>
          <cell r="AJ2031">
            <v>0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</row>
        <row r="2032">
          <cell r="A2032" t="str">
            <v>23-4483</v>
          </cell>
          <cell r="B2032" t="str">
            <v>SPAREPARTS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 t="str">
            <v>SPO</v>
          </cell>
          <cell r="W2032" t="str">
            <v>SA</v>
          </cell>
          <cell r="X2032">
            <v>45202</v>
          </cell>
          <cell r="Y2032">
            <v>45205</v>
          </cell>
          <cell r="Z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0</v>
          </cell>
          <cell r="AK2032">
            <v>18450</v>
          </cell>
          <cell r="AL2032">
            <v>18450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0</v>
          </cell>
          <cell r="AW2032">
            <v>0</v>
          </cell>
          <cell r="AX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0</v>
          </cell>
          <cell r="AE2033">
            <v>0</v>
          </cell>
          <cell r="AF2033">
            <v>0</v>
          </cell>
          <cell r="AG2033">
            <v>0</v>
          </cell>
          <cell r="AH2033">
            <v>0</v>
          </cell>
          <cell r="AI2033">
            <v>0</v>
          </cell>
          <cell r="AJ2033">
            <v>0</v>
          </cell>
          <cell r="AK2033">
            <v>0</v>
          </cell>
          <cell r="AL2033">
            <v>0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>
            <v>0</v>
          </cell>
          <cell r="AW2033">
            <v>0</v>
          </cell>
          <cell r="AX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0</v>
          </cell>
          <cell r="AE2034">
            <v>0</v>
          </cell>
          <cell r="AF2034">
            <v>0</v>
          </cell>
          <cell r="AG2034">
            <v>0</v>
          </cell>
          <cell r="AH2034">
            <v>0</v>
          </cell>
          <cell r="AI2034">
            <v>0</v>
          </cell>
          <cell r="AJ2034">
            <v>0</v>
          </cell>
          <cell r="AK2034">
            <v>0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0</v>
          </cell>
          <cell r="AW2034">
            <v>0</v>
          </cell>
          <cell r="AX2034">
            <v>0</v>
          </cell>
        </row>
        <row r="2035">
          <cell r="A2035" t="str">
            <v>23-4090</v>
          </cell>
          <cell r="B2035" t="str">
            <v>SPAREPARTS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 t="str">
            <v>PGSO</v>
          </cell>
          <cell r="W2035" t="str">
            <v>SA</v>
          </cell>
          <cell r="X2035">
            <v>45160</v>
          </cell>
          <cell r="Y2035">
            <v>45163</v>
          </cell>
          <cell r="Z2035" t="str">
            <v>n/a</v>
          </cell>
          <cell r="AA2035" t="str">
            <v>n/a</v>
          </cell>
          <cell r="AB2035">
            <v>45237</v>
          </cell>
          <cell r="AC2035" t="str">
            <v>n/a</v>
          </cell>
          <cell r="AD2035" t="str">
            <v>n/a</v>
          </cell>
          <cell r="AE2035">
            <v>45237</v>
          </cell>
          <cell r="AF2035">
            <v>0</v>
          </cell>
          <cell r="AG2035">
            <v>0</v>
          </cell>
          <cell r="AH2035">
            <v>0</v>
          </cell>
          <cell r="AI2035">
            <v>0</v>
          </cell>
          <cell r="AJ2035">
            <v>0</v>
          </cell>
          <cell r="AK2035">
            <v>1617</v>
          </cell>
          <cell r="AL2035">
            <v>1617</v>
          </cell>
          <cell r="AM2035">
            <v>0</v>
          </cell>
          <cell r="AN2035">
            <v>1617</v>
          </cell>
          <cell r="AO2035">
            <v>1617</v>
          </cell>
          <cell r="AP2035">
            <v>0</v>
          </cell>
          <cell r="AQ2035">
            <v>0</v>
          </cell>
          <cell r="AR2035" t="str">
            <v>n/a</v>
          </cell>
          <cell r="AS2035" t="str">
            <v>n/a</v>
          </cell>
          <cell r="AT2035" t="str">
            <v>n/a</v>
          </cell>
          <cell r="AU2035" t="str">
            <v>n/a</v>
          </cell>
          <cell r="AV2035" t="str">
            <v>n/a</v>
          </cell>
          <cell r="AW2035" t="str">
            <v>n/a</v>
          </cell>
          <cell r="AX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0</v>
          </cell>
          <cell r="AE2036">
            <v>0</v>
          </cell>
          <cell r="AF2036">
            <v>0</v>
          </cell>
          <cell r="AG2036">
            <v>0</v>
          </cell>
          <cell r="AH2036">
            <v>0</v>
          </cell>
          <cell r="AI2036">
            <v>0</v>
          </cell>
          <cell r="AJ2036">
            <v>0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  <cell r="AO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T2036">
            <v>0</v>
          </cell>
          <cell r="AU2036">
            <v>0</v>
          </cell>
          <cell r="AV2036">
            <v>0</v>
          </cell>
          <cell r="AW2036">
            <v>0</v>
          </cell>
          <cell r="AX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0</v>
          </cell>
          <cell r="AE2037">
            <v>0</v>
          </cell>
          <cell r="AF2037">
            <v>0</v>
          </cell>
          <cell r="AG2037">
            <v>0</v>
          </cell>
          <cell r="AH2037">
            <v>0</v>
          </cell>
          <cell r="AI2037">
            <v>0</v>
          </cell>
          <cell r="AJ2037">
            <v>0</v>
          </cell>
          <cell r="AK2037">
            <v>0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0</v>
          </cell>
          <cell r="AW2037">
            <v>0</v>
          </cell>
          <cell r="AX2037">
            <v>0</v>
          </cell>
        </row>
        <row r="2038">
          <cell r="A2038" t="str">
            <v>23-4093</v>
          </cell>
          <cell r="B2038" t="str">
            <v>SPAREPARTS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 t="str">
            <v>PGSO</v>
          </cell>
          <cell r="W2038" t="str">
            <v>SA</v>
          </cell>
          <cell r="X2038">
            <v>45160</v>
          </cell>
          <cell r="Y2038">
            <v>45163</v>
          </cell>
          <cell r="Z2038" t="str">
            <v>n/a</v>
          </cell>
          <cell r="AA2038" t="str">
            <v>n/a</v>
          </cell>
          <cell r="AB2038">
            <v>45237</v>
          </cell>
          <cell r="AC2038" t="str">
            <v>n/a</v>
          </cell>
          <cell r="AD2038" t="str">
            <v>n/a</v>
          </cell>
          <cell r="AE2038">
            <v>45237</v>
          </cell>
          <cell r="AF2038">
            <v>0</v>
          </cell>
          <cell r="AG2038">
            <v>0</v>
          </cell>
          <cell r="AH2038">
            <v>0</v>
          </cell>
          <cell r="AI2038">
            <v>0</v>
          </cell>
          <cell r="AJ2038">
            <v>0</v>
          </cell>
          <cell r="AK2038">
            <v>17050</v>
          </cell>
          <cell r="AL2038">
            <v>17050</v>
          </cell>
          <cell r="AM2038">
            <v>0</v>
          </cell>
          <cell r="AN2038">
            <v>17050</v>
          </cell>
          <cell r="AO2038">
            <v>17050</v>
          </cell>
          <cell r="AP2038">
            <v>0</v>
          </cell>
          <cell r="AQ2038">
            <v>0</v>
          </cell>
          <cell r="AR2038" t="str">
            <v>n/a</v>
          </cell>
          <cell r="AS2038" t="str">
            <v>n/a</v>
          </cell>
          <cell r="AT2038" t="str">
            <v>n/a</v>
          </cell>
          <cell r="AU2038" t="str">
            <v>n/a</v>
          </cell>
          <cell r="AV2038" t="str">
            <v>n/a</v>
          </cell>
          <cell r="AW2038" t="str">
            <v>n/a</v>
          </cell>
          <cell r="AX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  <cell r="AG2039">
            <v>0</v>
          </cell>
          <cell r="AH2039">
            <v>0</v>
          </cell>
          <cell r="AI2039">
            <v>0</v>
          </cell>
          <cell r="AJ2039">
            <v>0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0</v>
          </cell>
          <cell r="AE2040">
            <v>0</v>
          </cell>
          <cell r="AF2040">
            <v>0</v>
          </cell>
          <cell r="AG2040">
            <v>0</v>
          </cell>
          <cell r="AH2040">
            <v>0</v>
          </cell>
          <cell r="AI2040">
            <v>0</v>
          </cell>
          <cell r="AJ2040">
            <v>0</v>
          </cell>
          <cell r="AK2040">
            <v>0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0</v>
          </cell>
          <cell r="AV2040">
            <v>0</v>
          </cell>
          <cell r="AW2040">
            <v>0</v>
          </cell>
          <cell r="AX2040">
            <v>0</v>
          </cell>
        </row>
        <row r="2041">
          <cell r="A2041" t="str">
            <v>23-4089</v>
          </cell>
          <cell r="B2041" t="str">
            <v>SPAREPARTS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 t="str">
            <v>PGSO</v>
          </cell>
          <cell r="W2041" t="str">
            <v>SA</v>
          </cell>
          <cell r="X2041">
            <v>45160</v>
          </cell>
          <cell r="Y2041">
            <v>45163</v>
          </cell>
          <cell r="Z2041" t="str">
            <v>n/a</v>
          </cell>
          <cell r="AA2041" t="str">
            <v>n/a</v>
          </cell>
          <cell r="AB2041">
            <v>45237</v>
          </cell>
          <cell r="AC2041" t="str">
            <v>n/a</v>
          </cell>
          <cell r="AD2041" t="str">
            <v>n/a</v>
          </cell>
          <cell r="AE2041">
            <v>45237</v>
          </cell>
          <cell r="AF2041">
            <v>0</v>
          </cell>
          <cell r="AG2041">
            <v>0</v>
          </cell>
          <cell r="AH2041">
            <v>0</v>
          </cell>
          <cell r="AI2041">
            <v>0</v>
          </cell>
          <cell r="AJ2041">
            <v>0</v>
          </cell>
          <cell r="AK2041">
            <v>4500</v>
          </cell>
          <cell r="AL2041">
            <v>4500</v>
          </cell>
          <cell r="AM2041">
            <v>0</v>
          </cell>
          <cell r="AN2041">
            <v>4500</v>
          </cell>
          <cell r="AO2041">
            <v>4500</v>
          </cell>
          <cell r="AP2041">
            <v>0</v>
          </cell>
          <cell r="AQ2041">
            <v>0</v>
          </cell>
          <cell r="AR2041" t="str">
            <v>n/a</v>
          </cell>
          <cell r="AS2041" t="str">
            <v>n/a</v>
          </cell>
          <cell r="AT2041" t="str">
            <v>n/a</v>
          </cell>
          <cell r="AU2041" t="str">
            <v>n/a</v>
          </cell>
          <cell r="AV2041" t="str">
            <v>n/a</v>
          </cell>
          <cell r="AW2041" t="str">
            <v>n/a</v>
          </cell>
          <cell r="AX2041">
            <v>0</v>
          </cell>
        </row>
        <row r="2042">
          <cell r="A2042">
            <v>0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0</v>
          </cell>
          <cell r="AE2042">
            <v>0</v>
          </cell>
          <cell r="AF2042">
            <v>0</v>
          </cell>
          <cell r="AG2042">
            <v>0</v>
          </cell>
          <cell r="AH2042">
            <v>0</v>
          </cell>
          <cell r="AI2042">
            <v>0</v>
          </cell>
          <cell r="AJ2042">
            <v>0</v>
          </cell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0</v>
          </cell>
          <cell r="AW2042">
            <v>0</v>
          </cell>
          <cell r="AX2042">
            <v>0</v>
          </cell>
        </row>
        <row r="2043">
          <cell r="A2043">
            <v>0</v>
          </cell>
          <cell r="B2043">
            <v>0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0</v>
          </cell>
          <cell r="AE2043">
            <v>0</v>
          </cell>
          <cell r="AF2043">
            <v>0</v>
          </cell>
          <cell r="AG2043">
            <v>0</v>
          </cell>
          <cell r="AH2043">
            <v>0</v>
          </cell>
          <cell r="AI2043">
            <v>0</v>
          </cell>
          <cell r="AJ2043">
            <v>0</v>
          </cell>
          <cell r="AK2043">
            <v>0</v>
          </cell>
          <cell r="AL2043">
            <v>0</v>
          </cell>
          <cell r="AM2043">
            <v>0</v>
          </cell>
          <cell r="AN2043">
            <v>0</v>
          </cell>
          <cell r="AO2043">
            <v>0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0</v>
          </cell>
          <cell r="AV2043">
            <v>0</v>
          </cell>
          <cell r="AW2043">
            <v>0</v>
          </cell>
          <cell r="AX2043">
            <v>0</v>
          </cell>
        </row>
        <row r="2044">
          <cell r="A2044" t="str">
            <v>23-4088</v>
          </cell>
          <cell r="B2044" t="str">
            <v>SPAREPARTS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 t="str">
            <v>PGSO</v>
          </cell>
          <cell r="W2044" t="str">
            <v>SA</v>
          </cell>
          <cell r="X2044">
            <v>45160</v>
          </cell>
          <cell r="Y2044">
            <v>45163</v>
          </cell>
          <cell r="Z2044" t="str">
            <v>n/a</v>
          </cell>
          <cell r="AA2044" t="str">
            <v>n/a</v>
          </cell>
          <cell r="AB2044">
            <v>45237</v>
          </cell>
          <cell r="AC2044" t="str">
            <v>n/a</v>
          </cell>
          <cell r="AD2044" t="str">
            <v>n/a</v>
          </cell>
          <cell r="AE2044">
            <v>45237</v>
          </cell>
          <cell r="AF2044">
            <v>0</v>
          </cell>
          <cell r="AG2044">
            <v>0</v>
          </cell>
          <cell r="AH2044">
            <v>0</v>
          </cell>
          <cell r="AI2044">
            <v>0</v>
          </cell>
          <cell r="AJ2044">
            <v>0</v>
          </cell>
          <cell r="AK2044">
            <v>35080</v>
          </cell>
          <cell r="AL2044">
            <v>35080</v>
          </cell>
          <cell r="AM2044">
            <v>0</v>
          </cell>
          <cell r="AN2044">
            <v>35080</v>
          </cell>
          <cell r="AO2044">
            <v>35080</v>
          </cell>
          <cell r="AP2044">
            <v>0</v>
          </cell>
          <cell r="AQ2044">
            <v>0</v>
          </cell>
          <cell r="AR2044" t="str">
            <v>n/a</v>
          </cell>
          <cell r="AS2044" t="str">
            <v>n/a</v>
          </cell>
          <cell r="AT2044" t="str">
            <v>n/a</v>
          </cell>
          <cell r="AU2044" t="str">
            <v>n/a</v>
          </cell>
          <cell r="AV2044" t="str">
            <v>n/a</v>
          </cell>
          <cell r="AW2044" t="str">
            <v>n/a</v>
          </cell>
          <cell r="AX2044">
            <v>0</v>
          </cell>
        </row>
        <row r="2045">
          <cell r="A2045">
            <v>0</v>
          </cell>
          <cell r="B2045">
            <v>0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0</v>
          </cell>
          <cell r="AE2045">
            <v>0</v>
          </cell>
          <cell r="AF2045">
            <v>0</v>
          </cell>
          <cell r="AG2045">
            <v>0</v>
          </cell>
          <cell r="AH2045">
            <v>0</v>
          </cell>
          <cell r="AI2045">
            <v>0</v>
          </cell>
          <cell r="AJ2045">
            <v>0</v>
          </cell>
          <cell r="AK2045">
            <v>0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>
            <v>0</v>
          </cell>
          <cell r="AW2045">
            <v>0</v>
          </cell>
          <cell r="AX2045">
            <v>0</v>
          </cell>
        </row>
        <row r="2046">
          <cell r="A2046">
            <v>0</v>
          </cell>
          <cell r="B2046">
            <v>0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  <cell r="X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0</v>
          </cell>
          <cell r="AE2046">
            <v>0</v>
          </cell>
          <cell r="AF2046">
            <v>0</v>
          </cell>
          <cell r="AG2046">
            <v>0</v>
          </cell>
          <cell r="AH2046">
            <v>0</v>
          </cell>
          <cell r="AI2046">
            <v>0</v>
          </cell>
          <cell r="AJ2046">
            <v>0</v>
          </cell>
          <cell r="AK2046">
            <v>0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</row>
        <row r="2047">
          <cell r="A2047" t="str">
            <v>23-4095</v>
          </cell>
          <cell r="B2047" t="str">
            <v>SPAREPARTS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 t="str">
            <v>PGSO</v>
          </cell>
          <cell r="W2047" t="str">
            <v>SA</v>
          </cell>
          <cell r="X2047">
            <v>45160</v>
          </cell>
          <cell r="Y2047">
            <v>45163</v>
          </cell>
          <cell r="Z2047" t="str">
            <v>n/a</v>
          </cell>
          <cell r="AA2047" t="str">
            <v>n/a</v>
          </cell>
          <cell r="AB2047">
            <v>45237</v>
          </cell>
          <cell r="AC2047" t="str">
            <v>n/a</v>
          </cell>
          <cell r="AD2047" t="str">
            <v>n/a</v>
          </cell>
          <cell r="AE2047">
            <v>45237</v>
          </cell>
          <cell r="AF2047">
            <v>0</v>
          </cell>
          <cell r="AG2047">
            <v>0</v>
          </cell>
          <cell r="AH2047">
            <v>0</v>
          </cell>
          <cell r="AI2047">
            <v>0</v>
          </cell>
          <cell r="AJ2047">
            <v>0</v>
          </cell>
          <cell r="AK2047">
            <v>8400</v>
          </cell>
          <cell r="AL2047">
            <v>8400</v>
          </cell>
          <cell r="AM2047">
            <v>0</v>
          </cell>
          <cell r="AN2047">
            <v>8400</v>
          </cell>
          <cell r="AO2047">
            <v>8400</v>
          </cell>
          <cell r="AP2047">
            <v>0</v>
          </cell>
          <cell r="AQ2047">
            <v>0</v>
          </cell>
          <cell r="AR2047" t="str">
            <v>n/a</v>
          </cell>
          <cell r="AS2047" t="str">
            <v>n/a</v>
          </cell>
          <cell r="AT2047" t="str">
            <v>n/a</v>
          </cell>
          <cell r="AU2047" t="str">
            <v>n/a</v>
          </cell>
          <cell r="AV2047" t="str">
            <v>n/a</v>
          </cell>
          <cell r="AW2047" t="str">
            <v>n/a</v>
          </cell>
          <cell r="AX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0</v>
          </cell>
          <cell r="AE2048">
            <v>0</v>
          </cell>
          <cell r="AF2048">
            <v>0</v>
          </cell>
          <cell r="AG2048">
            <v>0</v>
          </cell>
          <cell r="AH2048">
            <v>0</v>
          </cell>
          <cell r="AI2048">
            <v>0</v>
          </cell>
          <cell r="AJ2048">
            <v>0</v>
          </cell>
          <cell r="AK2048">
            <v>0</v>
          </cell>
          <cell r="AL2048">
            <v>0</v>
          </cell>
          <cell r="AM2048">
            <v>0</v>
          </cell>
          <cell r="AN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0</v>
          </cell>
          <cell r="AS2048">
            <v>0</v>
          </cell>
          <cell r="AT2048">
            <v>0</v>
          </cell>
          <cell r="AU2048">
            <v>0</v>
          </cell>
          <cell r="AV2048">
            <v>0</v>
          </cell>
          <cell r="AW2048">
            <v>0</v>
          </cell>
          <cell r="AX2048">
            <v>0</v>
          </cell>
        </row>
        <row r="2049">
          <cell r="A2049">
            <v>0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0</v>
          </cell>
          <cell r="AE2049">
            <v>0</v>
          </cell>
          <cell r="AF2049">
            <v>0</v>
          </cell>
          <cell r="AG2049">
            <v>0</v>
          </cell>
          <cell r="AH2049">
            <v>0</v>
          </cell>
          <cell r="AI2049">
            <v>0</v>
          </cell>
          <cell r="AJ2049">
            <v>0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  <cell r="AO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T2049">
            <v>0</v>
          </cell>
          <cell r="AU2049">
            <v>0</v>
          </cell>
          <cell r="AV2049">
            <v>0</v>
          </cell>
          <cell r="AW2049">
            <v>0</v>
          </cell>
          <cell r="AX2049">
            <v>0</v>
          </cell>
        </row>
        <row r="2050">
          <cell r="A2050" t="str">
            <v>23-4099</v>
          </cell>
          <cell r="B2050" t="str">
            <v>SPAREPARTS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 t="str">
            <v>PGSO</v>
          </cell>
          <cell r="W2050" t="str">
            <v>SA</v>
          </cell>
          <cell r="X2050">
            <v>45160</v>
          </cell>
          <cell r="Y2050">
            <v>45163</v>
          </cell>
          <cell r="Z2050" t="str">
            <v>n/a</v>
          </cell>
          <cell r="AA2050" t="str">
            <v>n/a</v>
          </cell>
          <cell r="AB2050">
            <v>45237</v>
          </cell>
          <cell r="AC2050" t="str">
            <v>n/a</v>
          </cell>
          <cell r="AD2050" t="str">
            <v>n/a</v>
          </cell>
          <cell r="AE2050">
            <v>45237</v>
          </cell>
          <cell r="AF2050">
            <v>0</v>
          </cell>
          <cell r="AG2050">
            <v>0</v>
          </cell>
          <cell r="AH2050">
            <v>0</v>
          </cell>
          <cell r="AI2050">
            <v>0</v>
          </cell>
          <cell r="AJ2050">
            <v>0</v>
          </cell>
          <cell r="AK2050">
            <v>5608</v>
          </cell>
          <cell r="AL2050">
            <v>5608</v>
          </cell>
          <cell r="AM2050">
            <v>0</v>
          </cell>
          <cell r="AN2050">
            <v>5608</v>
          </cell>
          <cell r="AO2050">
            <v>5608</v>
          </cell>
          <cell r="AP2050">
            <v>0</v>
          </cell>
          <cell r="AQ2050">
            <v>0</v>
          </cell>
          <cell r="AR2050" t="str">
            <v>n/a</v>
          </cell>
          <cell r="AS2050" t="str">
            <v>n/a</v>
          </cell>
          <cell r="AT2050" t="str">
            <v>n/a</v>
          </cell>
          <cell r="AU2050" t="str">
            <v>n/a</v>
          </cell>
          <cell r="AV2050" t="str">
            <v>n/a</v>
          </cell>
          <cell r="AW2050" t="str">
            <v>n/a</v>
          </cell>
          <cell r="AX2050">
            <v>0</v>
          </cell>
        </row>
        <row r="2051">
          <cell r="A2051">
            <v>0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0</v>
          </cell>
          <cell r="AE2051">
            <v>0</v>
          </cell>
          <cell r="AF2051">
            <v>0</v>
          </cell>
          <cell r="AG2051">
            <v>0</v>
          </cell>
          <cell r="AH2051">
            <v>0</v>
          </cell>
          <cell r="AI2051">
            <v>0</v>
          </cell>
          <cell r="AJ2051">
            <v>0</v>
          </cell>
          <cell r="AK2051">
            <v>0</v>
          </cell>
          <cell r="AL2051">
            <v>0</v>
          </cell>
          <cell r="AM2051">
            <v>0</v>
          </cell>
          <cell r="AN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0</v>
          </cell>
          <cell r="AU2051">
            <v>0</v>
          </cell>
          <cell r="AV2051">
            <v>0</v>
          </cell>
          <cell r="AW2051">
            <v>0</v>
          </cell>
          <cell r="AX2051">
            <v>0</v>
          </cell>
        </row>
        <row r="2052">
          <cell r="A2052">
            <v>0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0</v>
          </cell>
          <cell r="AE2052">
            <v>0</v>
          </cell>
          <cell r="AF2052">
            <v>0</v>
          </cell>
          <cell r="AG2052">
            <v>0</v>
          </cell>
          <cell r="AH2052">
            <v>0</v>
          </cell>
          <cell r="AI2052">
            <v>0</v>
          </cell>
          <cell r="AJ2052">
            <v>0</v>
          </cell>
          <cell r="AK2052">
            <v>0</v>
          </cell>
          <cell r="AL2052">
            <v>0</v>
          </cell>
          <cell r="AM2052">
            <v>0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</row>
        <row r="2053">
          <cell r="A2053" t="str">
            <v>23-C0725</v>
          </cell>
          <cell r="B2053" t="str">
            <v>SPAREPARTS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 t="str">
            <v>PGSO</v>
          </cell>
          <cell r="W2053" t="str">
            <v>SA</v>
          </cell>
          <cell r="X2053">
            <v>45160</v>
          </cell>
          <cell r="Y2053">
            <v>45163</v>
          </cell>
          <cell r="Z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0</v>
          </cell>
          <cell r="AE2053">
            <v>0</v>
          </cell>
          <cell r="AF2053">
            <v>0</v>
          </cell>
          <cell r="AG2053">
            <v>0</v>
          </cell>
          <cell r="AH2053">
            <v>0</v>
          </cell>
          <cell r="AI2053">
            <v>0</v>
          </cell>
          <cell r="AJ2053">
            <v>0</v>
          </cell>
          <cell r="AK2053">
            <v>25000</v>
          </cell>
          <cell r="AL2053">
            <v>25000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0</v>
          </cell>
          <cell r="AW2053">
            <v>0</v>
          </cell>
          <cell r="AX2053">
            <v>0</v>
          </cell>
        </row>
        <row r="2054">
          <cell r="A2054">
            <v>0</v>
          </cell>
          <cell r="B2054">
            <v>0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0</v>
          </cell>
          <cell r="AE2054">
            <v>0</v>
          </cell>
          <cell r="AF2054">
            <v>0</v>
          </cell>
          <cell r="AG2054">
            <v>0</v>
          </cell>
          <cell r="AH2054">
            <v>0</v>
          </cell>
          <cell r="AI2054">
            <v>0</v>
          </cell>
          <cell r="AJ2054">
            <v>0</v>
          </cell>
          <cell r="AK2054">
            <v>0</v>
          </cell>
          <cell r="AL2054">
            <v>0</v>
          </cell>
          <cell r="AM2054">
            <v>0</v>
          </cell>
          <cell r="AN2054">
            <v>0</v>
          </cell>
          <cell r="AO2054">
            <v>0</v>
          </cell>
          <cell r="AP2054">
            <v>0</v>
          </cell>
          <cell r="AQ2054">
            <v>0</v>
          </cell>
          <cell r="AR2054">
            <v>0</v>
          </cell>
          <cell r="AS2054">
            <v>0</v>
          </cell>
          <cell r="AT2054">
            <v>0</v>
          </cell>
          <cell r="AU2054">
            <v>0</v>
          </cell>
          <cell r="AV2054">
            <v>0</v>
          </cell>
          <cell r="AW2054">
            <v>0</v>
          </cell>
          <cell r="AX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  <cell r="AG2055">
            <v>0</v>
          </cell>
          <cell r="AH2055">
            <v>0</v>
          </cell>
          <cell r="AI2055">
            <v>0</v>
          </cell>
          <cell r="AJ2055">
            <v>0</v>
          </cell>
          <cell r="AK2055">
            <v>0</v>
          </cell>
          <cell r="AL2055">
            <v>0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>
            <v>0</v>
          </cell>
          <cell r="AW2055">
            <v>0</v>
          </cell>
          <cell r="AX2055">
            <v>0</v>
          </cell>
        </row>
        <row r="2056">
          <cell r="A2056" t="str">
            <v>23-C0723</v>
          </cell>
          <cell r="B2056" t="str">
            <v>SPAREPARTS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 t="str">
            <v>PGSO</v>
          </cell>
          <cell r="W2056" t="str">
            <v>SA</v>
          </cell>
          <cell r="X2056">
            <v>45160</v>
          </cell>
          <cell r="Y2056">
            <v>45163</v>
          </cell>
          <cell r="Z2056" t="str">
            <v>n/a</v>
          </cell>
          <cell r="AA2056" t="str">
            <v>n/a</v>
          </cell>
          <cell r="AB2056">
            <v>45237</v>
          </cell>
          <cell r="AC2056" t="str">
            <v>n/a</v>
          </cell>
          <cell r="AD2056" t="str">
            <v>n/a</v>
          </cell>
          <cell r="AE2056">
            <v>45237</v>
          </cell>
          <cell r="AF2056">
            <v>0</v>
          </cell>
          <cell r="AG2056">
            <v>0</v>
          </cell>
          <cell r="AH2056">
            <v>0</v>
          </cell>
          <cell r="AI2056">
            <v>0</v>
          </cell>
          <cell r="AJ2056">
            <v>0</v>
          </cell>
          <cell r="AK2056">
            <v>13800</v>
          </cell>
          <cell r="AL2056">
            <v>13800</v>
          </cell>
          <cell r="AM2056">
            <v>0</v>
          </cell>
          <cell r="AN2056">
            <v>13800</v>
          </cell>
          <cell r="AO2056">
            <v>13800</v>
          </cell>
          <cell r="AP2056">
            <v>0</v>
          </cell>
          <cell r="AQ2056">
            <v>0</v>
          </cell>
          <cell r="AR2056" t="str">
            <v>n/a</v>
          </cell>
          <cell r="AS2056" t="str">
            <v>n/a</v>
          </cell>
          <cell r="AT2056" t="str">
            <v>n/a</v>
          </cell>
          <cell r="AU2056" t="str">
            <v>n/a</v>
          </cell>
          <cell r="AV2056" t="str">
            <v>n/a</v>
          </cell>
          <cell r="AW2056" t="str">
            <v>n/a</v>
          </cell>
          <cell r="AX2056">
            <v>0</v>
          </cell>
        </row>
        <row r="2057">
          <cell r="A2057">
            <v>0</v>
          </cell>
          <cell r="B2057">
            <v>0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0</v>
          </cell>
          <cell r="AE2057">
            <v>0</v>
          </cell>
          <cell r="AF2057">
            <v>0</v>
          </cell>
          <cell r="AG2057">
            <v>0</v>
          </cell>
          <cell r="AH2057">
            <v>0</v>
          </cell>
          <cell r="AI2057">
            <v>0</v>
          </cell>
          <cell r="AJ2057">
            <v>0</v>
          </cell>
          <cell r="AK2057">
            <v>0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AS2057">
            <v>0</v>
          </cell>
          <cell r="AT2057">
            <v>0</v>
          </cell>
          <cell r="AU2057">
            <v>0</v>
          </cell>
          <cell r="AV2057">
            <v>0</v>
          </cell>
          <cell r="AW2057">
            <v>0</v>
          </cell>
          <cell r="AX2057">
            <v>0</v>
          </cell>
        </row>
        <row r="2058">
          <cell r="A2058">
            <v>0</v>
          </cell>
          <cell r="B2058">
            <v>0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0</v>
          </cell>
          <cell r="AE2058">
            <v>0</v>
          </cell>
          <cell r="AF2058">
            <v>0</v>
          </cell>
          <cell r="AG2058">
            <v>0</v>
          </cell>
          <cell r="AH2058">
            <v>0</v>
          </cell>
          <cell r="AI2058">
            <v>0</v>
          </cell>
          <cell r="AJ2058">
            <v>0</v>
          </cell>
          <cell r="AK2058">
            <v>0</v>
          </cell>
          <cell r="AL2058">
            <v>0</v>
          </cell>
          <cell r="AM2058">
            <v>0</v>
          </cell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0</v>
          </cell>
          <cell r="AS2058">
            <v>0</v>
          </cell>
          <cell r="AT2058">
            <v>0</v>
          </cell>
          <cell r="AU2058">
            <v>0</v>
          </cell>
          <cell r="AV2058">
            <v>0</v>
          </cell>
          <cell r="AW2058">
            <v>0</v>
          </cell>
          <cell r="AX2058">
            <v>0</v>
          </cell>
        </row>
        <row r="2059">
          <cell r="A2059" t="str">
            <v>23-4615</v>
          </cell>
          <cell r="B2059" t="str">
            <v>SPAREPARTS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 t="str">
            <v>COA</v>
          </cell>
          <cell r="W2059" t="str">
            <v>SA</v>
          </cell>
          <cell r="X2059">
            <v>45208</v>
          </cell>
          <cell r="Y2059">
            <v>45215</v>
          </cell>
          <cell r="Z2059" t="str">
            <v>n/a</v>
          </cell>
          <cell r="AA2059" t="str">
            <v>n/a</v>
          </cell>
          <cell r="AB2059">
            <v>45237</v>
          </cell>
          <cell r="AC2059" t="str">
            <v>n/a</v>
          </cell>
          <cell r="AD2059" t="str">
            <v>n/a</v>
          </cell>
          <cell r="AE2059">
            <v>45237</v>
          </cell>
          <cell r="AF2059">
            <v>0</v>
          </cell>
          <cell r="AG2059">
            <v>0</v>
          </cell>
          <cell r="AH2059">
            <v>0</v>
          </cell>
          <cell r="AI2059">
            <v>0</v>
          </cell>
          <cell r="AJ2059">
            <v>0</v>
          </cell>
          <cell r="AK2059">
            <v>8000</v>
          </cell>
          <cell r="AL2059">
            <v>8000</v>
          </cell>
          <cell r="AM2059">
            <v>0</v>
          </cell>
          <cell r="AN2059">
            <v>8000</v>
          </cell>
          <cell r="AO2059">
            <v>8000</v>
          </cell>
          <cell r="AP2059">
            <v>0</v>
          </cell>
          <cell r="AQ2059">
            <v>0</v>
          </cell>
          <cell r="AR2059" t="str">
            <v>n/a</v>
          </cell>
          <cell r="AS2059" t="str">
            <v>n/a</v>
          </cell>
          <cell r="AT2059" t="str">
            <v>n/a</v>
          </cell>
          <cell r="AU2059" t="str">
            <v>n/a</v>
          </cell>
          <cell r="AV2059" t="str">
            <v>n/a</v>
          </cell>
          <cell r="AW2059" t="str">
            <v>n/a</v>
          </cell>
          <cell r="AX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0</v>
          </cell>
          <cell r="AE2060">
            <v>0</v>
          </cell>
          <cell r="AF2060">
            <v>0</v>
          </cell>
          <cell r="AG2060">
            <v>0</v>
          </cell>
          <cell r="AH2060">
            <v>0</v>
          </cell>
          <cell r="AI2060">
            <v>0</v>
          </cell>
          <cell r="AJ2060">
            <v>0</v>
          </cell>
          <cell r="AK2060">
            <v>0</v>
          </cell>
          <cell r="AL2060">
            <v>0</v>
          </cell>
          <cell r="AM2060">
            <v>0</v>
          </cell>
          <cell r="AN2060">
            <v>0</v>
          </cell>
          <cell r="AO2060">
            <v>0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0</v>
          </cell>
          <cell r="AV2060">
            <v>0</v>
          </cell>
          <cell r="AW2060">
            <v>0</v>
          </cell>
          <cell r="AX2060">
            <v>0</v>
          </cell>
        </row>
        <row r="2061">
          <cell r="A2061">
            <v>0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0</v>
          </cell>
          <cell r="AE2061">
            <v>0</v>
          </cell>
          <cell r="AF2061">
            <v>0</v>
          </cell>
          <cell r="AG2061">
            <v>0</v>
          </cell>
          <cell r="AH2061">
            <v>0</v>
          </cell>
          <cell r="AI2061">
            <v>0</v>
          </cell>
          <cell r="AJ2061">
            <v>0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</row>
        <row r="2062">
          <cell r="A2062" t="str">
            <v>23-4596</v>
          </cell>
          <cell r="B2062" t="str">
            <v>SPAREPARTS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 t="str">
            <v>SPO</v>
          </cell>
          <cell r="W2062" t="str">
            <v>SA</v>
          </cell>
          <cell r="X2062">
            <v>45208</v>
          </cell>
          <cell r="Y2062">
            <v>45215</v>
          </cell>
          <cell r="Z2062" t="str">
            <v>n/a</v>
          </cell>
          <cell r="AA2062" t="str">
            <v>n/a</v>
          </cell>
          <cell r="AB2062">
            <v>45237</v>
          </cell>
          <cell r="AC2062" t="str">
            <v>n/a</v>
          </cell>
          <cell r="AD2062" t="str">
            <v>n/a</v>
          </cell>
          <cell r="AE2062">
            <v>45237</v>
          </cell>
          <cell r="AF2062">
            <v>0</v>
          </cell>
          <cell r="AG2062">
            <v>0</v>
          </cell>
          <cell r="AH2062">
            <v>0</v>
          </cell>
          <cell r="AI2062">
            <v>0</v>
          </cell>
          <cell r="AJ2062">
            <v>0</v>
          </cell>
          <cell r="AK2062">
            <v>62950</v>
          </cell>
          <cell r="AL2062">
            <v>62950</v>
          </cell>
          <cell r="AM2062">
            <v>0</v>
          </cell>
          <cell r="AN2062">
            <v>62950</v>
          </cell>
          <cell r="AO2062">
            <v>62950</v>
          </cell>
          <cell r="AP2062">
            <v>0</v>
          </cell>
          <cell r="AQ2062">
            <v>0</v>
          </cell>
          <cell r="AR2062" t="str">
            <v>n/a</v>
          </cell>
          <cell r="AS2062" t="str">
            <v>n/a</v>
          </cell>
          <cell r="AT2062" t="str">
            <v>n/a</v>
          </cell>
          <cell r="AU2062" t="str">
            <v>n/a</v>
          </cell>
          <cell r="AV2062" t="str">
            <v>n/a</v>
          </cell>
          <cell r="AW2062" t="str">
            <v>n/a</v>
          </cell>
          <cell r="AX2062">
            <v>0</v>
          </cell>
        </row>
        <row r="2063">
          <cell r="A2063">
            <v>0</v>
          </cell>
          <cell r="B2063">
            <v>0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  <cell r="AG2063">
            <v>0</v>
          </cell>
          <cell r="AH2063">
            <v>0</v>
          </cell>
          <cell r="AI2063">
            <v>0</v>
          </cell>
          <cell r="AJ2063">
            <v>0</v>
          </cell>
          <cell r="AK2063">
            <v>0</v>
          </cell>
          <cell r="AL2063">
            <v>0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T2063">
            <v>0</v>
          </cell>
          <cell r="AU2063">
            <v>0</v>
          </cell>
          <cell r="AV2063">
            <v>0</v>
          </cell>
          <cell r="AW2063">
            <v>0</v>
          </cell>
          <cell r="AX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>
            <v>0</v>
          </cell>
          <cell r="AH2064">
            <v>0</v>
          </cell>
          <cell r="AI2064">
            <v>0</v>
          </cell>
          <cell r="AJ2064">
            <v>0</v>
          </cell>
          <cell r="AK2064">
            <v>0</v>
          </cell>
          <cell r="AL2064">
            <v>0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0</v>
          </cell>
          <cell r="AV2064">
            <v>0</v>
          </cell>
          <cell r="AW2064">
            <v>0</v>
          </cell>
          <cell r="AX2064">
            <v>0</v>
          </cell>
        </row>
        <row r="2065">
          <cell r="A2065" t="str">
            <v>23-4597</v>
          </cell>
          <cell r="B2065" t="str">
            <v>SPAREPARTS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 t="str">
            <v>SPO</v>
          </cell>
          <cell r="W2065" t="str">
            <v>SA</v>
          </cell>
          <cell r="X2065">
            <v>45208</v>
          </cell>
          <cell r="Y2065">
            <v>45215</v>
          </cell>
          <cell r="Z2065" t="str">
            <v>n/a</v>
          </cell>
          <cell r="AA2065" t="str">
            <v>n/a</v>
          </cell>
          <cell r="AB2065">
            <v>45237</v>
          </cell>
          <cell r="AC2065" t="str">
            <v>n/a</v>
          </cell>
          <cell r="AD2065" t="str">
            <v>n/a</v>
          </cell>
          <cell r="AE2065">
            <v>45237</v>
          </cell>
          <cell r="AF2065">
            <v>0</v>
          </cell>
          <cell r="AG2065">
            <v>0</v>
          </cell>
          <cell r="AH2065">
            <v>0</v>
          </cell>
          <cell r="AI2065">
            <v>0</v>
          </cell>
          <cell r="AJ2065">
            <v>0</v>
          </cell>
          <cell r="AK2065">
            <v>10100</v>
          </cell>
          <cell r="AL2065">
            <v>10100</v>
          </cell>
          <cell r="AM2065">
            <v>0</v>
          </cell>
          <cell r="AN2065">
            <v>10100</v>
          </cell>
          <cell r="AO2065">
            <v>10100</v>
          </cell>
          <cell r="AP2065">
            <v>0</v>
          </cell>
          <cell r="AQ2065">
            <v>0</v>
          </cell>
          <cell r="AR2065" t="str">
            <v>n/a</v>
          </cell>
          <cell r="AS2065" t="str">
            <v>n/a</v>
          </cell>
          <cell r="AT2065" t="str">
            <v>n/a</v>
          </cell>
          <cell r="AU2065" t="str">
            <v>n/a</v>
          </cell>
          <cell r="AV2065" t="str">
            <v>n/a</v>
          </cell>
          <cell r="AW2065" t="str">
            <v>n/a</v>
          </cell>
          <cell r="AX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  <cell r="AG2066">
            <v>0</v>
          </cell>
          <cell r="AH2066">
            <v>0</v>
          </cell>
          <cell r="AI2066">
            <v>0</v>
          </cell>
          <cell r="AJ2066">
            <v>0</v>
          </cell>
          <cell r="AK2066">
            <v>0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0</v>
          </cell>
          <cell r="AU2066">
            <v>0</v>
          </cell>
          <cell r="AV2066">
            <v>0</v>
          </cell>
          <cell r="AW2066">
            <v>0</v>
          </cell>
          <cell r="AX2066">
            <v>0</v>
          </cell>
        </row>
        <row r="2067">
          <cell r="A2067">
            <v>0</v>
          </cell>
          <cell r="B2067">
            <v>0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  <cell r="AF2067">
            <v>0</v>
          </cell>
          <cell r="AG2067">
            <v>0</v>
          </cell>
          <cell r="AH2067">
            <v>0</v>
          </cell>
          <cell r="AI2067">
            <v>0</v>
          </cell>
          <cell r="AJ2067">
            <v>0</v>
          </cell>
          <cell r="AK2067">
            <v>0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  <cell r="AU2067">
            <v>0</v>
          </cell>
          <cell r="AV2067">
            <v>0</v>
          </cell>
          <cell r="AW2067">
            <v>0</v>
          </cell>
          <cell r="AX2067">
            <v>0</v>
          </cell>
        </row>
        <row r="2068">
          <cell r="A2068" t="str">
            <v>23-4598</v>
          </cell>
          <cell r="B2068" t="str">
            <v>SPAREPARTS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 t="str">
            <v>SPO</v>
          </cell>
          <cell r="W2068" t="str">
            <v>SA</v>
          </cell>
          <cell r="X2068">
            <v>45208</v>
          </cell>
          <cell r="Y2068">
            <v>45215</v>
          </cell>
          <cell r="Z2068" t="str">
            <v>n/a</v>
          </cell>
          <cell r="AA2068" t="str">
            <v>n/a</v>
          </cell>
          <cell r="AB2068">
            <v>45237</v>
          </cell>
          <cell r="AC2068" t="str">
            <v>n/a</v>
          </cell>
          <cell r="AD2068" t="str">
            <v>n/a</v>
          </cell>
          <cell r="AE2068">
            <v>45237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K2068">
            <v>9000</v>
          </cell>
          <cell r="AL2068">
            <v>9000</v>
          </cell>
          <cell r="AM2068">
            <v>0</v>
          </cell>
          <cell r="AN2068">
            <v>9000</v>
          </cell>
          <cell r="AO2068">
            <v>9000</v>
          </cell>
          <cell r="AP2068">
            <v>0</v>
          </cell>
          <cell r="AQ2068">
            <v>0</v>
          </cell>
          <cell r="AR2068" t="str">
            <v>n/a</v>
          </cell>
          <cell r="AS2068" t="str">
            <v>n/a</v>
          </cell>
          <cell r="AT2068" t="str">
            <v>n/a</v>
          </cell>
          <cell r="AU2068" t="str">
            <v>n/a</v>
          </cell>
          <cell r="AV2068" t="str">
            <v>n/a</v>
          </cell>
          <cell r="AW2068" t="str">
            <v>n/a</v>
          </cell>
          <cell r="AX2068">
            <v>0</v>
          </cell>
        </row>
        <row r="2069">
          <cell r="A2069">
            <v>0</v>
          </cell>
          <cell r="B2069">
            <v>0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>
            <v>0</v>
          </cell>
          <cell r="AH2069">
            <v>0</v>
          </cell>
          <cell r="AI2069">
            <v>0</v>
          </cell>
          <cell r="AJ2069">
            <v>0</v>
          </cell>
          <cell r="AK2069">
            <v>0</v>
          </cell>
          <cell r="AL2069">
            <v>0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>
            <v>0</v>
          </cell>
          <cell r="AW2069">
            <v>0</v>
          </cell>
          <cell r="AX2069">
            <v>0</v>
          </cell>
        </row>
        <row r="2070">
          <cell r="A2070">
            <v>0</v>
          </cell>
          <cell r="B2070">
            <v>0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  <cell r="AG2070">
            <v>0</v>
          </cell>
          <cell r="AH2070">
            <v>0</v>
          </cell>
          <cell r="AI2070">
            <v>0</v>
          </cell>
          <cell r="AJ2070">
            <v>0</v>
          </cell>
          <cell r="AK2070">
            <v>0</v>
          </cell>
          <cell r="AL2070">
            <v>0</v>
          </cell>
          <cell r="AM2070">
            <v>0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</row>
        <row r="2071">
          <cell r="A2071" t="str">
            <v>23-4594</v>
          </cell>
          <cell r="B2071" t="str">
            <v>SPAREPARTS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 t="str">
            <v>SPO</v>
          </cell>
          <cell r="W2071" t="str">
            <v>SA</v>
          </cell>
          <cell r="X2071">
            <v>45208</v>
          </cell>
          <cell r="Y2071">
            <v>45215</v>
          </cell>
          <cell r="Z2071" t="str">
            <v>n/a</v>
          </cell>
          <cell r="AA2071" t="str">
            <v>n/a</v>
          </cell>
          <cell r="AB2071">
            <v>45237</v>
          </cell>
          <cell r="AC2071" t="str">
            <v>n/a</v>
          </cell>
          <cell r="AD2071" t="str">
            <v>n/a</v>
          </cell>
          <cell r="AE2071">
            <v>45237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0</v>
          </cell>
          <cell r="AK2071">
            <v>33520</v>
          </cell>
          <cell r="AL2071">
            <v>33520</v>
          </cell>
          <cell r="AM2071">
            <v>0</v>
          </cell>
          <cell r="AN2071">
            <v>33520</v>
          </cell>
          <cell r="AO2071">
            <v>33520</v>
          </cell>
          <cell r="AP2071">
            <v>0</v>
          </cell>
          <cell r="AQ2071">
            <v>0</v>
          </cell>
          <cell r="AR2071" t="str">
            <v>n/a</v>
          </cell>
          <cell r="AS2071" t="str">
            <v>n/a</v>
          </cell>
          <cell r="AT2071" t="str">
            <v>n/a</v>
          </cell>
          <cell r="AU2071" t="str">
            <v>n/a</v>
          </cell>
          <cell r="AV2071" t="str">
            <v>n/a</v>
          </cell>
          <cell r="AW2071" t="str">
            <v>n/a</v>
          </cell>
          <cell r="AX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0</v>
          </cell>
          <cell r="AE2072">
            <v>0</v>
          </cell>
          <cell r="AF2072">
            <v>0</v>
          </cell>
          <cell r="AG2072">
            <v>0</v>
          </cell>
          <cell r="AH2072">
            <v>0</v>
          </cell>
          <cell r="AI2072">
            <v>0</v>
          </cell>
          <cell r="AJ2072">
            <v>0</v>
          </cell>
          <cell r="AK2072">
            <v>0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T2072">
            <v>0</v>
          </cell>
          <cell r="AU2072">
            <v>0</v>
          </cell>
          <cell r="AV2072">
            <v>0</v>
          </cell>
          <cell r="AW2072">
            <v>0</v>
          </cell>
          <cell r="AX2072">
            <v>0</v>
          </cell>
        </row>
        <row r="2073">
          <cell r="A2073">
            <v>0</v>
          </cell>
          <cell r="B2073">
            <v>0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0</v>
          </cell>
          <cell r="AE2073">
            <v>0</v>
          </cell>
          <cell r="AF2073">
            <v>0</v>
          </cell>
          <cell r="AG2073">
            <v>0</v>
          </cell>
          <cell r="AH2073">
            <v>0</v>
          </cell>
          <cell r="AI2073">
            <v>0</v>
          </cell>
          <cell r="AJ2073">
            <v>0</v>
          </cell>
          <cell r="AK2073">
            <v>0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</row>
        <row r="2074">
          <cell r="A2074" t="str">
            <v>23-C0772</v>
          </cell>
          <cell r="B2074" t="str">
            <v>SPAREPARTS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 t="str">
            <v>PGSO</v>
          </cell>
          <cell r="W2074" t="str">
            <v>SA</v>
          </cell>
          <cell r="X2074">
            <v>45208</v>
          </cell>
          <cell r="Y2074">
            <v>45215</v>
          </cell>
          <cell r="Z2074" t="str">
            <v>n/a</v>
          </cell>
          <cell r="AA2074" t="str">
            <v>n/a</v>
          </cell>
          <cell r="AB2074">
            <v>45237</v>
          </cell>
          <cell r="AC2074" t="str">
            <v>n/a</v>
          </cell>
          <cell r="AD2074" t="str">
            <v>n/a</v>
          </cell>
          <cell r="AE2074">
            <v>45237</v>
          </cell>
          <cell r="AF2074">
            <v>0</v>
          </cell>
          <cell r="AG2074">
            <v>0</v>
          </cell>
          <cell r="AH2074">
            <v>0</v>
          </cell>
          <cell r="AI2074">
            <v>0</v>
          </cell>
          <cell r="AJ2074">
            <v>0</v>
          </cell>
          <cell r="AK2074">
            <v>60280</v>
          </cell>
          <cell r="AL2074">
            <v>60280</v>
          </cell>
          <cell r="AM2074">
            <v>0</v>
          </cell>
          <cell r="AN2074">
            <v>60280</v>
          </cell>
          <cell r="AO2074">
            <v>60280</v>
          </cell>
          <cell r="AP2074">
            <v>0</v>
          </cell>
          <cell r="AQ2074">
            <v>0</v>
          </cell>
          <cell r="AR2074" t="str">
            <v>n/a</v>
          </cell>
          <cell r="AS2074" t="str">
            <v>n/a</v>
          </cell>
          <cell r="AT2074" t="str">
            <v>n/a</v>
          </cell>
          <cell r="AU2074" t="str">
            <v>n/a</v>
          </cell>
          <cell r="AV2074" t="str">
            <v>n/a</v>
          </cell>
          <cell r="AW2074" t="str">
            <v>n/a</v>
          </cell>
          <cell r="AX2074">
            <v>0</v>
          </cell>
        </row>
        <row r="2075">
          <cell r="A2075">
            <v>0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  <cell r="AE2075">
            <v>0</v>
          </cell>
          <cell r="AF2075">
            <v>0</v>
          </cell>
          <cell r="AG2075">
            <v>0</v>
          </cell>
          <cell r="AH2075">
            <v>0</v>
          </cell>
          <cell r="AI2075">
            <v>0</v>
          </cell>
          <cell r="AJ2075">
            <v>0</v>
          </cell>
          <cell r="AK2075">
            <v>0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0</v>
          </cell>
          <cell r="AV2075">
            <v>0</v>
          </cell>
          <cell r="AW2075">
            <v>0</v>
          </cell>
          <cell r="AX2075">
            <v>0</v>
          </cell>
        </row>
        <row r="2076">
          <cell r="A2076">
            <v>0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  <cell r="AG2076">
            <v>0</v>
          </cell>
          <cell r="AH2076">
            <v>0</v>
          </cell>
          <cell r="AI2076">
            <v>0</v>
          </cell>
          <cell r="AJ2076">
            <v>0</v>
          </cell>
          <cell r="AK2076">
            <v>0</v>
          </cell>
          <cell r="AL2076">
            <v>0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AS2076">
            <v>0</v>
          </cell>
          <cell r="AT2076">
            <v>0</v>
          </cell>
          <cell r="AU2076">
            <v>0</v>
          </cell>
          <cell r="AV2076">
            <v>0</v>
          </cell>
          <cell r="AW2076">
            <v>0</v>
          </cell>
          <cell r="AX2076">
            <v>0</v>
          </cell>
        </row>
        <row r="2077">
          <cell r="A2077" t="str">
            <v>23-4504</v>
          </cell>
          <cell r="B2077" t="str">
            <v>SPAREPARTS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 t="str">
            <v>PGSO</v>
          </cell>
          <cell r="W2077" t="str">
            <v>SA</v>
          </cell>
          <cell r="X2077">
            <v>45208</v>
          </cell>
          <cell r="Y2077">
            <v>45215</v>
          </cell>
          <cell r="Z2077" t="str">
            <v>n/a</v>
          </cell>
          <cell r="AA2077" t="str">
            <v>n/a</v>
          </cell>
          <cell r="AB2077">
            <v>45237</v>
          </cell>
          <cell r="AC2077" t="str">
            <v>n/a</v>
          </cell>
          <cell r="AD2077" t="str">
            <v>n/a</v>
          </cell>
          <cell r="AE2077">
            <v>45237</v>
          </cell>
          <cell r="AF2077">
            <v>0</v>
          </cell>
          <cell r="AG2077">
            <v>0</v>
          </cell>
          <cell r="AH2077">
            <v>0</v>
          </cell>
          <cell r="AI2077">
            <v>0</v>
          </cell>
          <cell r="AJ2077">
            <v>0</v>
          </cell>
          <cell r="AK2077">
            <v>14150</v>
          </cell>
          <cell r="AL2077">
            <v>14150</v>
          </cell>
          <cell r="AM2077">
            <v>0</v>
          </cell>
          <cell r="AN2077">
            <v>14150</v>
          </cell>
          <cell r="AO2077">
            <v>14150</v>
          </cell>
          <cell r="AP2077">
            <v>0</v>
          </cell>
          <cell r="AQ2077">
            <v>0</v>
          </cell>
          <cell r="AR2077" t="str">
            <v>n/a</v>
          </cell>
          <cell r="AS2077" t="str">
            <v>n/a</v>
          </cell>
          <cell r="AT2077" t="str">
            <v>n/a</v>
          </cell>
          <cell r="AU2077" t="str">
            <v>n/a</v>
          </cell>
          <cell r="AV2077" t="str">
            <v>n/a</v>
          </cell>
          <cell r="AW2077" t="str">
            <v>n/a</v>
          </cell>
          <cell r="AX2077">
            <v>0</v>
          </cell>
        </row>
        <row r="2078">
          <cell r="A2078">
            <v>0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  <cell r="AG2078">
            <v>0</v>
          </cell>
          <cell r="AH2078">
            <v>0</v>
          </cell>
          <cell r="AI2078">
            <v>0</v>
          </cell>
          <cell r="AJ2078">
            <v>0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0</v>
          </cell>
          <cell r="AV2078">
            <v>0</v>
          </cell>
          <cell r="AW2078">
            <v>0</v>
          </cell>
          <cell r="AX2078">
            <v>0</v>
          </cell>
        </row>
        <row r="2079">
          <cell r="A2079">
            <v>0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  <cell r="Y2079">
            <v>0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  <cell r="AF2079">
            <v>0</v>
          </cell>
          <cell r="AG2079">
            <v>0</v>
          </cell>
          <cell r="AH2079">
            <v>0</v>
          </cell>
          <cell r="AI2079">
            <v>0</v>
          </cell>
          <cell r="AJ2079">
            <v>0</v>
          </cell>
          <cell r="AK2079">
            <v>0</v>
          </cell>
          <cell r="AL2079">
            <v>0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0</v>
          </cell>
          <cell r="AR2079">
            <v>0</v>
          </cell>
          <cell r="AS2079">
            <v>0</v>
          </cell>
          <cell r="AT2079">
            <v>0</v>
          </cell>
          <cell r="AU2079">
            <v>0</v>
          </cell>
          <cell r="AV2079">
            <v>0</v>
          </cell>
          <cell r="AW2079">
            <v>0</v>
          </cell>
          <cell r="AX2079">
            <v>0</v>
          </cell>
        </row>
        <row r="2080">
          <cell r="A2080" t="str">
            <v>23-4230</v>
          </cell>
          <cell r="B2080" t="str">
            <v>OFFICE SUPPLIES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 t="str">
            <v>PGO-SEF</v>
          </cell>
          <cell r="W2080" t="str">
            <v>SB</v>
          </cell>
          <cell r="X2080" t="str">
            <v>n/a</v>
          </cell>
          <cell r="Y2080">
            <v>45176</v>
          </cell>
          <cell r="Z2080" t="str">
            <v>n/a</v>
          </cell>
          <cell r="AA2080" t="str">
            <v>n/a</v>
          </cell>
          <cell r="AB2080">
            <v>45237</v>
          </cell>
          <cell r="AC2080" t="str">
            <v>n/a</v>
          </cell>
          <cell r="AD2080" t="str">
            <v>n/a</v>
          </cell>
          <cell r="AE2080">
            <v>45237</v>
          </cell>
          <cell r="AF2080">
            <v>0</v>
          </cell>
          <cell r="AG2080">
            <v>0</v>
          </cell>
          <cell r="AH2080">
            <v>0</v>
          </cell>
          <cell r="AI2080">
            <v>0</v>
          </cell>
          <cell r="AJ2080">
            <v>0</v>
          </cell>
          <cell r="AK2080">
            <v>39466</v>
          </cell>
          <cell r="AL2080">
            <v>39466</v>
          </cell>
          <cell r="AM2080">
            <v>0</v>
          </cell>
          <cell r="AN2080">
            <v>38820</v>
          </cell>
          <cell r="AO2080">
            <v>38820</v>
          </cell>
          <cell r="AP2080">
            <v>0</v>
          </cell>
          <cell r="AQ2080">
            <v>0</v>
          </cell>
          <cell r="AR2080" t="str">
            <v>n/a</v>
          </cell>
          <cell r="AS2080" t="str">
            <v>n/a</v>
          </cell>
          <cell r="AT2080" t="str">
            <v>n/a</v>
          </cell>
          <cell r="AU2080" t="str">
            <v>n/a</v>
          </cell>
          <cell r="AV2080" t="str">
            <v>n/a</v>
          </cell>
          <cell r="AW2080" t="str">
            <v>n/a</v>
          </cell>
          <cell r="AX2080">
            <v>0</v>
          </cell>
        </row>
        <row r="2081">
          <cell r="A2081">
            <v>0</v>
          </cell>
          <cell r="B2081">
            <v>0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0</v>
          </cell>
          <cell r="AE2081">
            <v>0</v>
          </cell>
          <cell r="AF2081">
            <v>0</v>
          </cell>
          <cell r="AG2081">
            <v>0</v>
          </cell>
          <cell r="AH2081">
            <v>0</v>
          </cell>
          <cell r="AI2081">
            <v>0</v>
          </cell>
          <cell r="AJ2081">
            <v>0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T2081">
            <v>0</v>
          </cell>
          <cell r="AU2081">
            <v>0</v>
          </cell>
          <cell r="AV2081">
            <v>0</v>
          </cell>
          <cell r="AW2081">
            <v>0</v>
          </cell>
          <cell r="AX2081">
            <v>0</v>
          </cell>
        </row>
        <row r="2082">
          <cell r="A2082">
            <v>0</v>
          </cell>
          <cell r="B2082">
            <v>0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0</v>
          </cell>
          <cell r="AE2082">
            <v>0</v>
          </cell>
          <cell r="AF2082">
            <v>0</v>
          </cell>
          <cell r="AG2082">
            <v>0</v>
          </cell>
          <cell r="AH2082">
            <v>0</v>
          </cell>
          <cell r="AI2082">
            <v>0</v>
          </cell>
          <cell r="AJ2082">
            <v>0</v>
          </cell>
          <cell r="AK2082">
            <v>0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0</v>
          </cell>
          <cell r="AV2082">
            <v>0</v>
          </cell>
          <cell r="AW2082">
            <v>0</v>
          </cell>
          <cell r="AX2082">
            <v>0</v>
          </cell>
        </row>
        <row r="2083">
          <cell r="A2083" t="str">
            <v>23-4476</v>
          </cell>
          <cell r="B2083" t="str">
            <v>OFFICE SUPPLIES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 t="str">
            <v>PTO</v>
          </cell>
          <cell r="W2083" t="str">
            <v>SB</v>
          </cell>
          <cell r="X2083" t="str">
            <v>n/a</v>
          </cell>
          <cell r="Y2083">
            <v>45215</v>
          </cell>
          <cell r="Z2083" t="str">
            <v>n/a</v>
          </cell>
          <cell r="AA2083" t="str">
            <v>n/a</v>
          </cell>
          <cell r="AB2083">
            <v>45237</v>
          </cell>
          <cell r="AC2083" t="str">
            <v>n/a</v>
          </cell>
          <cell r="AD2083" t="str">
            <v>n/a</v>
          </cell>
          <cell r="AE2083">
            <v>45237</v>
          </cell>
          <cell r="AF2083">
            <v>0</v>
          </cell>
          <cell r="AG2083">
            <v>0</v>
          </cell>
          <cell r="AH2083">
            <v>0</v>
          </cell>
          <cell r="AI2083">
            <v>0</v>
          </cell>
          <cell r="AJ2083">
            <v>0</v>
          </cell>
          <cell r="AK2083">
            <v>3300</v>
          </cell>
          <cell r="AL2083">
            <v>3300</v>
          </cell>
          <cell r="AM2083">
            <v>0</v>
          </cell>
          <cell r="AN2083">
            <v>3225</v>
          </cell>
          <cell r="AO2083">
            <v>3225</v>
          </cell>
          <cell r="AP2083">
            <v>0</v>
          </cell>
          <cell r="AQ2083">
            <v>0</v>
          </cell>
          <cell r="AR2083" t="str">
            <v>n/a</v>
          </cell>
          <cell r="AS2083" t="str">
            <v>n/a</v>
          </cell>
          <cell r="AT2083" t="str">
            <v>n/a</v>
          </cell>
          <cell r="AU2083" t="str">
            <v>n/a</v>
          </cell>
          <cell r="AV2083" t="str">
            <v>n/a</v>
          </cell>
          <cell r="AW2083" t="str">
            <v>n/a</v>
          </cell>
          <cell r="AX2083">
            <v>0</v>
          </cell>
        </row>
        <row r="2084">
          <cell r="A2084">
            <v>0</v>
          </cell>
          <cell r="B2084">
            <v>0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  <cell r="AG2084">
            <v>0</v>
          </cell>
          <cell r="AH2084">
            <v>0</v>
          </cell>
          <cell r="AI2084">
            <v>0</v>
          </cell>
          <cell r="AJ2084">
            <v>0</v>
          </cell>
          <cell r="AK2084">
            <v>0</v>
          </cell>
          <cell r="AL2084">
            <v>0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R2084">
            <v>0</v>
          </cell>
          <cell r="AS2084">
            <v>0</v>
          </cell>
          <cell r="AT2084">
            <v>0</v>
          </cell>
          <cell r="AU2084">
            <v>0</v>
          </cell>
          <cell r="AV2084">
            <v>0</v>
          </cell>
          <cell r="AW2084">
            <v>0</v>
          </cell>
          <cell r="AX2084">
            <v>0</v>
          </cell>
        </row>
        <row r="2085">
          <cell r="A2085">
            <v>0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  <cell r="AE2085">
            <v>0</v>
          </cell>
          <cell r="AF2085">
            <v>0</v>
          </cell>
          <cell r="AG2085">
            <v>0</v>
          </cell>
          <cell r="AH2085">
            <v>0</v>
          </cell>
          <cell r="AI2085">
            <v>0</v>
          </cell>
          <cell r="AJ2085">
            <v>0</v>
          </cell>
          <cell r="AK2085">
            <v>0</v>
          </cell>
          <cell r="AL2085">
            <v>0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0</v>
          </cell>
          <cell r="AR2085">
            <v>0</v>
          </cell>
          <cell r="AS2085">
            <v>0</v>
          </cell>
          <cell r="AT2085">
            <v>0</v>
          </cell>
          <cell r="AU2085">
            <v>0</v>
          </cell>
          <cell r="AV2085">
            <v>0</v>
          </cell>
          <cell r="AW2085">
            <v>0</v>
          </cell>
          <cell r="AX2085">
            <v>0</v>
          </cell>
        </row>
        <row r="2086">
          <cell r="A2086" t="str">
            <v>23-4683</v>
          </cell>
          <cell r="B2086" t="str">
            <v>OFFICE SUPPLIES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 t="str">
            <v>PGO</v>
          </cell>
          <cell r="W2086" t="str">
            <v>SB</v>
          </cell>
          <cell r="X2086" t="str">
            <v>n/a</v>
          </cell>
          <cell r="Y2086">
            <v>45215</v>
          </cell>
          <cell r="Z2086" t="str">
            <v>n/a</v>
          </cell>
          <cell r="AA2086" t="str">
            <v>n/a</v>
          </cell>
          <cell r="AB2086">
            <v>45237</v>
          </cell>
          <cell r="AC2086" t="str">
            <v>n/a</v>
          </cell>
          <cell r="AD2086" t="str">
            <v>n/a</v>
          </cell>
          <cell r="AE2086">
            <v>45237</v>
          </cell>
          <cell r="AF2086">
            <v>0</v>
          </cell>
          <cell r="AG2086">
            <v>0</v>
          </cell>
          <cell r="AH2086">
            <v>0</v>
          </cell>
          <cell r="AI2086">
            <v>0</v>
          </cell>
          <cell r="AJ2086">
            <v>0</v>
          </cell>
          <cell r="AK2086">
            <v>55528</v>
          </cell>
          <cell r="AL2086">
            <v>55528</v>
          </cell>
          <cell r="AM2086">
            <v>0</v>
          </cell>
          <cell r="AN2086">
            <v>54259</v>
          </cell>
          <cell r="AO2086">
            <v>54259</v>
          </cell>
          <cell r="AP2086">
            <v>0</v>
          </cell>
          <cell r="AQ2086">
            <v>0</v>
          </cell>
          <cell r="AR2086" t="str">
            <v>n/a</v>
          </cell>
          <cell r="AS2086" t="str">
            <v>n/a</v>
          </cell>
          <cell r="AT2086" t="str">
            <v>n/a</v>
          </cell>
          <cell r="AU2086" t="str">
            <v>n/a</v>
          </cell>
          <cell r="AV2086" t="str">
            <v>n/a</v>
          </cell>
          <cell r="AW2086" t="str">
            <v>n/a</v>
          </cell>
          <cell r="AX2086">
            <v>0</v>
          </cell>
        </row>
        <row r="2087">
          <cell r="A2087">
            <v>0</v>
          </cell>
          <cell r="B2087">
            <v>0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0</v>
          </cell>
          <cell r="AE2087">
            <v>0</v>
          </cell>
          <cell r="AF2087">
            <v>0</v>
          </cell>
          <cell r="AG2087">
            <v>0</v>
          </cell>
          <cell r="AH2087">
            <v>0</v>
          </cell>
          <cell r="AI2087">
            <v>0</v>
          </cell>
          <cell r="AJ2087">
            <v>0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</row>
        <row r="2088">
          <cell r="A2088">
            <v>0</v>
          </cell>
          <cell r="B2088">
            <v>0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  <cell r="AG2088">
            <v>0</v>
          </cell>
          <cell r="AH2088">
            <v>0</v>
          </cell>
          <cell r="AI2088">
            <v>0</v>
          </cell>
          <cell r="AJ2088">
            <v>0</v>
          </cell>
          <cell r="AK2088">
            <v>0</v>
          </cell>
          <cell r="AL2088">
            <v>0</v>
          </cell>
          <cell r="AM2088">
            <v>0</v>
          </cell>
          <cell r="AN2088">
            <v>0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0</v>
          </cell>
          <cell r="AU2088">
            <v>0</v>
          </cell>
          <cell r="AV2088">
            <v>0</v>
          </cell>
          <cell r="AW2088">
            <v>0</v>
          </cell>
          <cell r="AX2088">
            <v>0</v>
          </cell>
        </row>
        <row r="2089">
          <cell r="A2089" t="str">
            <v>23-3623</v>
          </cell>
          <cell r="B2089" t="str">
            <v>JOB ORDER:TRANSPARENCY BOARD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 t="str">
            <v>PGSO</v>
          </cell>
          <cell r="W2089" t="str">
            <v>SVP</v>
          </cell>
          <cell r="X2089" t="str">
            <v>n/a</v>
          </cell>
          <cell r="Y2089">
            <v>45124</v>
          </cell>
          <cell r="Z2089" t="str">
            <v>n/a</v>
          </cell>
          <cell r="AA2089" t="str">
            <v>n/a</v>
          </cell>
          <cell r="AB2089">
            <v>45237</v>
          </cell>
          <cell r="AC2089" t="str">
            <v>n/a</v>
          </cell>
          <cell r="AD2089" t="str">
            <v>n/a</v>
          </cell>
          <cell r="AE2089">
            <v>45237</v>
          </cell>
          <cell r="AF2089">
            <v>0</v>
          </cell>
          <cell r="AG2089">
            <v>0</v>
          </cell>
          <cell r="AH2089">
            <v>0</v>
          </cell>
          <cell r="AI2089">
            <v>0</v>
          </cell>
          <cell r="AJ2089">
            <v>0</v>
          </cell>
          <cell r="AK2089">
            <v>45000</v>
          </cell>
          <cell r="AL2089">
            <v>45000</v>
          </cell>
          <cell r="AM2089">
            <v>0</v>
          </cell>
          <cell r="AN2089">
            <v>44975</v>
          </cell>
          <cell r="AO2089">
            <v>44975</v>
          </cell>
          <cell r="AP2089">
            <v>0</v>
          </cell>
          <cell r="AQ2089">
            <v>0</v>
          </cell>
          <cell r="AR2089" t="str">
            <v>n/a</v>
          </cell>
          <cell r="AS2089" t="str">
            <v>n/a</v>
          </cell>
          <cell r="AT2089" t="str">
            <v>n/a</v>
          </cell>
          <cell r="AU2089" t="str">
            <v>n/a</v>
          </cell>
          <cell r="AV2089" t="str">
            <v>n/a</v>
          </cell>
          <cell r="AW2089" t="str">
            <v>n/a</v>
          </cell>
          <cell r="AX2089">
            <v>0</v>
          </cell>
        </row>
        <row r="2090">
          <cell r="A2090">
            <v>0</v>
          </cell>
          <cell r="B2090">
            <v>0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0</v>
          </cell>
          <cell r="AE2090">
            <v>0</v>
          </cell>
          <cell r="AF2090">
            <v>0</v>
          </cell>
          <cell r="AG2090">
            <v>0</v>
          </cell>
          <cell r="AH2090">
            <v>0</v>
          </cell>
          <cell r="AI2090">
            <v>0</v>
          </cell>
          <cell r="AJ2090">
            <v>0</v>
          </cell>
          <cell r="AK2090">
            <v>0</v>
          </cell>
          <cell r="AL2090">
            <v>0</v>
          </cell>
          <cell r="AM2090">
            <v>0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AS2090">
            <v>0</v>
          </cell>
          <cell r="AT2090">
            <v>0</v>
          </cell>
          <cell r="AU2090">
            <v>0</v>
          </cell>
          <cell r="AV2090">
            <v>0</v>
          </cell>
          <cell r="AW2090">
            <v>0</v>
          </cell>
          <cell r="AX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0</v>
          </cell>
          <cell r="AE2091">
            <v>0</v>
          </cell>
          <cell r="AF2091">
            <v>0</v>
          </cell>
          <cell r="AG2091">
            <v>0</v>
          </cell>
          <cell r="AH2091">
            <v>0</v>
          </cell>
          <cell r="AI2091">
            <v>0</v>
          </cell>
          <cell r="AJ2091">
            <v>0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0</v>
          </cell>
          <cell r="AW2091">
            <v>0</v>
          </cell>
          <cell r="AX2091">
            <v>0</v>
          </cell>
        </row>
        <row r="2092">
          <cell r="A2092" t="str">
            <v>23-1430</v>
          </cell>
          <cell r="B2092" t="str">
            <v>GLOBAL POSITIONING SYSTEM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 t="str">
            <v>PDRRMO</v>
          </cell>
          <cell r="W2092" t="str">
            <v>SVP</v>
          </cell>
          <cell r="X2092" t="str">
            <v>n/a</v>
          </cell>
          <cell r="Y2092">
            <v>45121</v>
          </cell>
          <cell r="Z2092" t="str">
            <v>n/a</v>
          </cell>
          <cell r="AA2092" t="str">
            <v>n/a</v>
          </cell>
          <cell r="AB2092">
            <v>45237</v>
          </cell>
          <cell r="AC2092" t="str">
            <v>n/a</v>
          </cell>
          <cell r="AD2092" t="str">
            <v>n/a</v>
          </cell>
          <cell r="AE2092">
            <v>45237</v>
          </cell>
          <cell r="AF2092">
            <v>0</v>
          </cell>
          <cell r="AG2092">
            <v>0</v>
          </cell>
          <cell r="AH2092">
            <v>0</v>
          </cell>
          <cell r="AI2092">
            <v>0</v>
          </cell>
          <cell r="AJ2092">
            <v>0</v>
          </cell>
          <cell r="AK2092">
            <v>57500</v>
          </cell>
          <cell r="AL2092">
            <v>57500</v>
          </cell>
          <cell r="AM2092">
            <v>0</v>
          </cell>
          <cell r="AN2092">
            <v>49500</v>
          </cell>
          <cell r="AO2092">
            <v>49500</v>
          </cell>
          <cell r="AP2092">
            <v>0</v>
          </cell>
          <cell r="AQ2092">
            <v>0</v>
          </cell>
          <cell r="AR2092" t="str">
            <v>n/a</v>
          </cell>
          <cell r="AS2092" t="str">
            <v>n/a</v>
          </cell>
          <cell r="AT2092" t="str">
            <v>n/a</v>
          </cell>
          <cell r="AU2092" t="str">
            <v>n/a</v>
          </cell>
          <cell r="AV2092" t="str">
            <v>n/a</v>
          </cell>
          <cell r="AW2092" t="str">
            <v>n/a</v>
          </cell>
          <cell r="AX2092">
            <v>0</v>
          </cell>
        </row>
        <row r="2093">
          <cell r="A2093">
            <v>0</v>
          </cell>
          <cell r="B2093">
            <v>0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0</v>
          </cell>
          <cell r="AE2093">
            <v>0</v>
          </cell>
          <cell r="AF2093">
            <v>0</v>
          </cell>
          <cell r="AG2093">
            <v>0</v>
          </cell>
          <cell r="AH2093">
            <v>0</v>
          </cell>
          <cell r="AI2093">
            <v>0</v>
          </cell>
          <cell r="AJ2093">
            <v>0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0</v>
          </cell>
          <cell r="AW2093">
            <v>0</v>
          </cell>
          <cell r="AX2093">
            <v>0</v>
          </cell>
        </row>
        <row r="2094">
          <cell r="A2094">
            <v>0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0</v>
          </cell>
          <cell r="AE2094">
            <v>0</v>
          </cell>
          <cell r="AF2094">
            <v>0</v>
          </cell>
          <cell r="AG2094">
            <v>0</v>
          </cell>
          <cell r="AH2094">
            <v>0</v>
          </cell>
          <cell r="AI2094">
            <v>0</v>
          </cell>
          <cell r="AJ2094">
            <v>0</v>
          </cell>
          <cell r="AK2094">
            <v>0</v>
          </cell>
          <cell r="AL2094">
            <v>0</v>
          </cell>
          <cell r="AM2094">
            <v>0</v>
          </cell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0</v>
          </cell>
          <cell r="AW2094">
            <v>0</v>
          </cell>
          <cell r="AX2094">
            <v>0</v>
          </cell>
        </row>
        <row r="2095">
          <cell r="A2095" t="str">
            <v>23-4515</v>
          </cell>
          <cell r="B2095" t="str">
            <v>FURNITURE AND FIXTURES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 t="str">
            <v>PGSO</v>
          </cell>
          <cell r="W2095" t="str">
            <v>PB</v>
          </cell>
          <cell r="X2095" t="str">
            <v>n/a</v>
          </cell>
          <cell r="Y2095">
            <v>45229</v>
          </cell>
          <cell r="Z2095" t="str">
            <v>n/a</v>
          </cell>
          <cell r="AA2095">
            <v>45237</v>
          </cell>
          <cell r="AB2095">
            <v>45237</v>
          </cell>
          <cell r="AC2095">
            <v>45237</v>
          </cell>
          <cell r="AD2095">
            <v>45244</v>
          </cell>
          <cell r="AE2095">
            <v>0</v>
          </cell>
          <cell r="AF2095">
            <v>0</v>
          </cell>
          <cell r="AG2095">
            <v>0</v>
          </cell>
          <cell r="AH2095">
            <v>0</v>
          </cell>
          <cell r="AI2095">
            <v>0</v>
          </cell>
          <cell r="AJ2095">
            <v>0</v>
          </cell>
          <cell r="AK2095">
            <v>995794</v>
          </cell>
          <cell r="AL2095">
            <v>995794</v>
          </cell>
          <cell r="AM2095">
            <v>0</v>
          </cell>
          <cell r="AN2095">
            <v>990500</v>
          </cell>
          <cell r="AO2095">
            <v>990500</v>
          </cell>
          <cell r="AP2095">
            <v>0</v>
          </cell>
          <cell r="AQ2095">
            <v>0</v>
          </cell>
          <cell r="AR2095" t="str">
            <v>n/a</v>
          </cell>
          <cell r="AS2095" t="str">
            <v>10.27.2023</v>
          </cell>
          <cell r="AT2095" t="str">
            <v>10.27.2023</v>
          </cell>
          <cell r="AU2095" t="str">
            <v>10.27.2023</v>
          </cell>
          <cell r="AV2095" t="str">
            <v>11.10.2023</v>
          </cell>
          <cell r="AW2095">
            <v>0</v>
          </cell>
          <cell r="AX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  <cell r="AG2096">
            <v>0</v>
          </cell>
          <cell r="AH2096">
            <v>0</v>
          </cell>
          <cell r="AI2096">
            <v>0</v>
          </cell>
          <cell r="AJ2096">
            <v>0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>
            <v>0</v>
          </cell>
          <cell r="AW2096">
            <v>0</v>
          </cell>
          <cell r="AX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0</v>
          </cell>
          <cell r="AE2097">
            <v>0</v>
          </cell>
          <cell r="AF2097">
            <v>0</v>
          </cell>
          <cell r="AG2097">
            <v>0</v>
          </cell>
          <cell r="AH2097">
            <v>0</v>
          </cell>
          <cell r="AI2097">
            <v>0</v>
          </cell>
          <cell r="AJ2097">
            <v>0</v>
          </cell>
          <cell r="AK2097">
            <v>0</v>
          </cell>
          <cell r="AL2097">
            <v>0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0</v>
          </cell>
          <cell r="AV2097">
            <v>0</v>
          </cell>
          <cell r="AW2097">
            <v>0</v>
          </cell>
          <cell r="AX2097">
            <v>0</v>
          </cell>
        </row>
        <row r="2098">
          <cell r="A2098" t="str">
            <v>23-3257</v>
          </cell>
          <cell r="B2098" t="str">
            <v>SPAREPARTS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 t="str">
            <v>PEO</v>
          </cell>
          <cell r="W2098" t="str">
            <v>DC</v>
          </cell>
          <cell r="X2098">
            <v>45132</v>
          </cell>
          <cell r="Y2098">
            <v>45138</v>
          </cell>
          <cell r="Z2098" t="str">
            <v>n/a</v>
          </cell>
          <cell r="AA2098" t="str">
            <v>n/a</v>
          </cell>
          <cell r="AB2098">
            <v>45245</v>
          </cell>
          <cell r="AC2098" t="str">
            <v>n/a</v>
          </cell>
          <cell r="AD2098" t="str">
            <v>n/a</v>
          </cell>
          <cell r="AE2098">
            <v>45237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  <cell r="AK2098">
            <v>1999982</v>
          </cell>
          <cell r="AL2098">
            <v>1999982</v>
          </cell>
          <cell r="AM2098">
            <v>0</v>
          </cell>
          <cell r="AN2098">
            <v>1700675.82</v>
          </cell>
          <cell r="AO2098">
            <v>1700675.82</v>
          </cell>
          <cell r="AP2098">
            <v>0</v>
          </cell>
          <cell r="AQ2098">
            <v>0</v>
          </cell>
          <cell r="AR2098" t="str">
            <v>n/a</v>
          </cell>
          <cell r="AS2098" t="str">
            <v>n/a</v>
          </cell>
          <cell r="AT2098" t="str">
            <v>n/a</v>
          </cell>
          <cell r="AU2098" t="str">
            <v>n/a</v>
          </cell>
          <cell r="AV2098" t="str">
            <v>n/a</v>
          </cell>
          <cell r="AW2098" t="str">
            <v>n/a</v>
          </cell>
          <cell r="AX2098">
            <v>0</v>
          </cell>
        </row>
        <row r="2099">
          <cell r="A2099">
            <v>23111228</v>
          </cell>
          <cell r="B2099">
            <v>0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0</v>
          </cell>
          <cell r="AE2099">
            <v>0</v>
          </cell>
          <cell r="AF2099">
            <v>0</v>
          </cell>
          <cell r="AG2099">
            <v>0</v>
          </cell>
          <cell r="AH2099">
            <v>0</v>
          </cell>
          <cell r="AI2099">
            <v>0</v>
          </cell>
          <cell r="AJ2099">
            <v>0</v>
          </cell>
          <cell r="AK2099">
            <v>0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</v>
          </cell>
          <cell r="AV2099">
            <v>0</v>
          </cell>
          <cell r="AW2099">
            <v>0</v>
          </cell>
          <cell r="AX2099">
            <v>0</v>
          </cell>
        </row>
        <row r="2100">
          <cell r="A2100">
            <v>0</v>
          </cell>
          <cell r="B2100">
            <v>0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0</v>
          </cell>
          <cell r="AE2100">
            <v>0</v>
          </cell>
          <cell r="AF2100">
            <v>0</v>
          </cell>
          <cell r="AG2100">
            <v>0</v>
          </cell>
          <cell r="AH2100">
            <v>0</v>
          </cell>
          <cell r="AI2100">
            <v>0</v>
          </cell>
          <cell r="AJ2100">
            <v>0</v>
          </cell>
          <cell r="AK2100">
            <v>0</v>
          </cell>
          <cell r="AL2100">
            <v>0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0</v>
          </cell>
          <cell r="AV2100">
            <v>0</v>
          </cell>
          <cell r="AW2100">
            <v>0</v>
          </cell>
          <cell r="AX2100">
            <v>0</v>
          </cell>
        </row>
        <row r="2101">
          <cell r="A2101" t="str">
            <v>23-C0736</v>
          </cell>
          <cell r="B2101" t="str">
            <v>OFFICE SUPPLIES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 t="str">
            <v>PAO</v>
          </cell>
          <cell r="W2101" t="str">
            <v>SB</v>
          </cell>
          <cell r="X2101" t="str">
            <v>n/a</v>
          </cell>
          <cell r="Y2101">
            <v>45170</v>
          </cell>
          <cell r="Z2101" t="str">
            <v>n/a</v>
          </cell>
          <cell r="AA2101" t="str">
            <v>n/a</v>
          </cell>
          <cell r="AB2101">
            <v>45245</v>
          </cell>
          <cell r="AC2101" t="str">
            <v>n/a</v>
          </cell>
          <cell r="AD2101" t="str">
            <v>n/a</v>
          </cell>
          <cell r="AE2101">
            <v>45245</v>
          </cell>
          <cell r="AF2101">
            <v>0</v>
          </cell>
          <cell r="AG2101">
            <v>0</v>
          </cell>
          <cell r="AH2101">
            <v>0</v>
          </cell>
          <cell r="AI2101">
            <v>0</v>
          </cell>
          <cell r="AJ2101">
            <v>0</v>
          </cell>
          <cell r="AK2101">
            <v>5700</v>
          </cell>
          <cell r="AL2101">
            <v>5700</v>
          </cell>
          <cell r="AM2101">
            <v>0</v>
          </cell>
          <cell r="AN2101">
            <v>5700</v>
          </cell>
          <cell r="AO2101">
            <v>5700</v>
          </cell>
          <cell r="AP2101">
            <v>0</v>
          </cell>
          <cell r="AQ2101">
            <v>0</v>
          </cell>
          <cell r="AR2101" t="str">
            <v>n/a</v>
          </cell>
          <cell r="AS2101" t="str">
            <v>n/a</v>
          </cell>
          <cell r="AT2101" t="str">
            <v>n/a</v>
          </cell>
          <cell r="AU2101" t="str">
            <v>n/a</v>
          </cell>
          <cell r="AV2101" t="str">
            <v>n/a</v>
          </cell>
          <cell r="AW2101" t="str">
            <v>n/a</v>
          </cell>
          <cell r="AX2101">
            <v>0</v>
          </cell>
        </row>
        <row r="2102">
          <cell r="A2102">
            <v>23111213</v>
          </cell>
          <cell r="B2102">
            <v>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0</v>
          </cell>
          <cell r="AE2102">
            <v>0</v>
          </cell>
          <cell r="AF2102">
            <v>0</v>
          </cell>
          <cell r="AG2102">
            <v>0</v>
          </cell>
          <cell r="AH2102">
            <v>0</v>
          </cell>
          <cell r="AI2102">
            <v>0</v>
          </cell>
          <cell r="AJ2102">
            <v>0</v>
          </cell>
          <cell r="AK2102">
            <v>0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0</v>
          </cell>
          <cell r="AV2102">
            <v>0</v>
          </cell>
          <cell r="AW2102">
            <v>0</v>
          </cell>
          <cell r="AX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G2103">
            <v>0</v>
          </cell>
          <cell r="AH2103">
            <v>0</v>
          </cell>
          <cell r="AI2103">
            <v>0</v>
          </cell>
          <cell r="AJ2103">
            <v>0</v>
          </cell>
          <cell r="AK2103">
            <v>0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0</v>
          </cell>
        </row>
        <row r="2104">
          <cell r="A2104" t="str">
            <v>23-4682</v>
          </cell>
          <cell r="B2104" t="str">
            <v>OFFICE SUPPLIES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 t="str">
            <v>PGO</v>
          </cell>
          <cell r="W2104" t="str">
            <v>SB</v>
          </cell>
          <cell r="X2104">
            <v>45208</v>
          </cell>
          <cell r="Y2104">
            <v>45215</v>
          </cell>
          <cell r="Z2104" t="str">
            <v>n/a</v>
          </cell>
          <cell r="AA2104" t="str">
            <v>n/a</v>
          </cell>
          <cell r="AB2104">
            <v>45245</v>
          </cell>
          <cell r="AC2104" t="str">
            <v>n/a</v>
          </cell>
          <cell r="AD2104" t="str">
            <v>n/a</v>
          </cell>
          <cell r="AE2104">
            <v>45245</v>
          </cell>
          <cell r="AF2104">
            <v>0</v>
          </cell>
          <cell r="AG2104">
            <v>0</v>
          </cell>
          <cell r="AH2104">
            <v>0</v>
          </cell>
          <cell r="AI2104">
            <v>0</v>
          </cell>
          <cell r="AJ2104">
            <v>0</v>
          </cell>
          <cell r="AK2104">
            <v>6910</v>
          </cell>
          <cell r="AL2104">
            <v>6910</v>
          </cell>
          <cell r="AM2104">
            <v>0</v>
          </cell>
          <cell r="AN2104">
            <v>6884.5</v>
          </cell>
          <cell r="AO2104">
            <v>6884.5</v>
          </cell>
          <cell r="AP2104">
            <v>0</v>
          </cell>
          <cell r="AQ2104">
            <v>0</v>
          </cell>
          <cell r="AR2104" t="str">
            <v>n/a</v>
          </cell>
          <cell r="AS2104" t="str">
            <v>n/a</v>
          </cell>
          <cell r="AT2104" t="str">
            <v>n/a</v>
          </cell>
          <cell r="AU2104" t="str">
            <v>n/a</v>
          </cell>
          <cell r="AV2104" t="str">
            <v>n/a</v>
          </cell>
          <cell r="AW2104" t="str">
            <v>n/a</v>
          </cell>
          <cell r="AX2104">
            <v>0</v>
          </cell>
        </row>
        <row r="2105">
          <cell r="A2105">
            <v>23111215</v>
          </cell>
          <cell r="B2105">
            <v>0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  <cell r="AE2105">
            <v>0</v>
          </cell>
          <cell r="AF2105">
            <v>0</v>
          </cell>
          <cell r="AG2105">
            <v>0</v>
          </cell>
          <cell r="AH2105">
            <v>0</v>
          </cell>
          <cell r="AI2105">
            <v>0</v>
          </cell>
          <cell r="AJ2105">
            <v>0</v>
          </cell>
          <cell r="AK2105">
            <v>0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0</v>
          </cell>
        </row>
        <row r="2106">
          <cell r="A2106">
            <v>0</v>
          </cell>
          <cell r="B2106">
            <v>0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  <cell r="AE2106">
            <v>0</v>
          </cell>
          <cell r="AF2106">
            <v>0</v>
          </cell>
          <cell r="AG2106">
            <v>0</v>
          </cell>
          <cell r="AH2106">
            <v>0</v>
          </cell>
          <cell r="AI2106">
            <v>0</v>
          </cell>
          <cell r="AJ2106">
            <v>0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</row>
        <row r="2107">
          <cell r="A2107" t="str">
            <v>23-3717</v>
          </cell>
          <cell r="B2107" t="str">
            <v>EQUIPMENT LOGBOOK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 t="str">
            <v>PGO</v>
          </cell>
          <cell r="W2107" t="str">
            <v>SVP</v>
          </cell>
          <cell r="X2107" t="str">
            <v>n/a</v>
          </cell>
          <cell r="Y2107">
            <v>45205</v>
          </cell>
          <cell r="Z2107" t="str">
            <v>n/a</v>
          </cell>
          <cell r="AA2107" t="str">
            <v>n/a</v>
          </cell>
          <cell r="AB2107">
            <v>45245</v>
          </cell>
          <cell r="AC2107" t="str">
            <v>n/a</v>
          </cell>
          <cell r="AD2107" t="str">
            <v>n/a</v>
          </cell>
          <cell r="AE2107">
            <v>45245</v>
          </cell>
          <cell r="AF2107">
            <v>0</v>
          </cell>
          <cell r="AG2107">
            <v>0</v>
          </cell>
          <cell r="AH2107">
            <v>0</v>
          </cell>
          <cell r="AI2107">
            <v>0</v>
          </cell>
          <cell r="AJ2107">
            <v>0</v>
          </cell>
          <cell r="AK2107">
            <v>3325</v>
          </cell>
          <cell r="AL2107">
            <v>3325</v>
          </cell>
          <cell r="AM2107">
            <v>0</v>
          </cell>
          <cell r="AN2107">
            <v>3150</v>
          </cell>
          <cell r="AO2107">
            <v>3150</v>
          </cell>
          <cell r="AP2107">
            <v>0</v>
          </cell>
          <cell r="AQ2107">
            <v>0</v>
          </cell>
          <cell r="AR2107" t="str">
            <v>n/a</v>
          </cell>
          <cell r="AS2107" t="str">
            <v>n/a</v>
          </cell>
          <cell r="AT2107" t="str">
            <v>n/a</v>
          </cell>
          <cell r="AU2107" t="str">
            <v>n/a</v>
          </cell>
          <cell r="AV2107" t="str">
            <v>n/a</v>
          </cell>
          <cell r="AW2107" t="str">
            <v>n/a</v>
          </cell>
          <cell r="AX2107">
            <v>0</v>
          </cell>
        </row>
        <row r="2108">
          <cell r="A2108">
            <v>23111202</v>
          </cell>
          <cell r="B2108">
            <v>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G2108">
            <v>0</v>
          </cell>
          <cell r="AH2108">
            <v>0</v>
          </cell>
          <cell r="AI2108">
            <v>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0</v>
          </cell>
          <cell r="AX2108">
            <v>0</v>
          </cell>
        </row>
        <row r="2109">
          <cell r="A2109">
            <v>0</v>
          </cell>
          <cell r="B2109">
            <v>0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  <cell r="AE2109">
            <v>0</v>
          </cell>
          <cell r="AF2109">
            <v>0</v>
          </cell>
          <cell r="AG2109">
            <v>0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L2109">
            <v>0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0</v>
          </cell>
          <cell r="AX2109">
            <v>0</v>
          </cell>
        </row>
        <row r="2110">
          <cell r="A2110" t="str">
            <v>23-4603</v>
          </cell>
          <cell r="B2110" t="str">
            <v>TARPAULIN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 t="str">
            <v>PDRRMO</v>
          </cell>
          <cell r="W2110" t="str">
            <v>SVP</v>
          </cell>
          <cell r="X2110" t="str">
            <v>n/a</v>
          </cell>
          <cell r="Y2110">
            <v>45222</v>
          </cell>
          <cell r="Z2110" t="str">
            <v>n/a</v>
          </cell>
          <cell r="AA2110" t="str">
            <v>n/a</v>
          </cell>
          <cell r="AB2110">
            <v>45245</v>
          </cell>
          <cell r="AC2110" t="str">
            <v>n/a</v>
          </cell>
          <cell r="AD2110" t="str">
            <v>n/a</v>
          </cell>
          <cell r="AE2110">
            <v>45245</v>
          </cell>
          <cell r="AF2110">
            <v>0</v>
          </cell>
          <cell r="AG2110">
            <v>0</v>
          </cell>
          <cell r="AH2110">
            <v>0</v>
          </cell>
          <cell r="AI2110">
            <v>0</v>
          </cell>
          <cell r="AJ2110">
            <v>0</v>
          </cell>
          <cell r="AK2110">
            <v>6384</v>
          </cell>
          <cell r="AL2110">
            <v>6384</v>
          </cell>
          <cell r="AM2110">
            <v>0</v>
          </cell>
          <cell r="AN2110">
            <v>6384</v>
          </cell>
          <cell r="AO2110">
            <v>6384</v>
          </cell>
          <cell r="AP2110">
            <v>0</v>
          </cell>
          <cell r="AQ2110">
            <v>0</v>
          </cell>
          <cell r="AR2110" t="str">
            <v>n/a</v>
          </cell>
          <cell r="AS2110" t="str">
            <v>n/a</v>
          </cell>
          <cell r="AT2110" t="str">
            <v>n/a</v>
          </cell>
          <cell r="AU2110" t="str">
            <v>n/a</v>
          </cell>
          <cell r="AV2110" t="str">
            <v>n/a</v>
          </cell>
          <cell r="AW2110" t="str">
            <v>n/a</v>
          </cell>
          <cell r="AX2110">
            <v>0</v>
          </cell>
        </row>
        <row r="2111">
          <cell r="A2111">
            <v>23111203</v>
          </cell>
          <cell r="B2111">
            <v>0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G2111">
            <v>0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</row>
        <row r="2112">
          <cell r="A2112">
            <v>0</v>
          </cell>
          <cell r="B2112">
            <v>0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  <cell r="AG2112">
            <v>0</v>
          </cell>
          <cell r="AH2112">
            <v>0</v>
          </cell>
          <cell r="AI2112">
            <v>0</v>
          </cell>
          <cell r="AJ2112">
            <v>0</v>
          </cell>
          <cell r="AK2112">
            <v>0</v>
          </cell>
          <cell r="AL2112">
            <v>0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</row>
        <row r="2113">
          <cell r="A2113" t="str">
            <v>23-5051</v>
          </cell>
          <cell r="B2113" t="str">
            <v>MEALS AND SNACKS WITH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 t="str">
            <v>PGO</v>
          </cell>
          <cell r="W2113" t="str">
            <v>SVP</v>
          </cell>
          <cell r="X2113" t="str">
            <v>n/a</v>
          </cell>
          <cell r="Y2113">
            <v>45233</v>
          </cell>
          <cell r="Z2113" t="str">
            <v>n/a</v>
          </cell>
          <cell r="AA2113" t="str">
            <v>n/a</v>
          </cell>
          <cell r="AB2113">
            <v>45245</v>
          </cell>
          <cell r="AC2113" t="str">
            <v>n/a</v>
          </cell>
          <cell r="AD2113" t="str">
            <v>n/a</v>
          </cell>
          <cell r="AE2113">
            <v>45245</v>
          </cell>
          <cell r="AF2113">
            <v>0</v>
          </cell>
          <cell r="AG2113">
            <v>0</v>
          </cell>
          <cell r="AH2113">
            <v>0</v>
          </cell>
          <cell r="AI2113">
            <v>0</v>
          </cell>
          <cell r="AJ2113">
            <v>0</v>
          </cell>
          <cell r="AK2113">
            <v>112000</v>
          </cell>
          <cell r="AL2113">
            <v>112000</v>
          </cell>
          <cell r="AM2113">
            <v>0</v>
          </cell>
          <cell r="AN2113">
            <v>98000</v>
          </cell>
          <cell r="AO2113">
            <v>98000</v>
          </cell>
          <cell r="AP2113">
            <v>0</v>
          </cell>
          <cell r="AQ2113">
            <v>0</v>
          </cell>
          <cell r="AR2113" t="str">
            <v>n/a</v>
          </cell>
          <cell r="AS2113" t="str">
            <v>n/a</v>
          </cell>
          <cell r="AT2113" t="str">
            <v>n/a</v>
          </cell>
          <cell r="AU2113" t="str">
            <v>n/a</v>
          </cell>
          <cell r="AV2113" t="str">
            <v>n/a</v>
          </cell>
          <cell r="AW2113" t="str">
            <v>n/a</v>
          </cell>
          <cell r="AX2113">
            <v>0</v>
          </cell>
        </row>
        <row r="2114">
          <cell r="A2114">
            <v>23111204</v>
          </cell>
          <cell r="B2114" t="str">
            <v>ACCOMMODATION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0</v>
          </cell>
          <cell r="AE2114">
            <v>0</v>
          </cell>
          <cell r="AF2114">
            <v>0</v>
          </cell>
          <cell r="AG2114">
            <v>0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L2114">
            <v>0</v>
          </cell>
          <cell r="AM2114">
            <v>0</v>
          </cell>
          <cell r="AN2114">
            <v>0</v>
          </cell>
          <cell r="AO2114">
            <v>0</v>
          </cell>
          <cell r="AP2114">
            <v>0</v>
          </cell>
          <cell r="AQ2114">
            <v>0</v>
          </cell>
          <cell r="AR2114">
            <v>0</v>
          </cell>
          <cell r="AS2114">
            <v>0</v>
          </cell>
          <cell r="AT2114">
            <v>0</v>
          </cell>
          <cell r="AU2114">
            <v>0</v>
          </cell>
          <cell r="AV2114">
            <v>0</v>
          </cell>
          <cell r="AW2114">
            <v>0</v>
          </cell>
          <cell r="AX2114">
            <v>0</v>
          </cell>
        </row>
        <row r="2115">
          <cell r="A2115">
            <v>0</v>
          </cell>
          <cell r="B2115">
            <v>0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>
            <v>0</v>
          </cell>
          <cell r="AW2115">
            <v>0</v>
          </cell>
          <cell r="AX2115">
            <v>0</v>
          </cell>
        </row>
        <row r="2116">
          <cell r="A2116" t="str">
            <v>23-3230</v>
          </cell>
          <cell r="B2116" t="str">
            <v>OFFICE EQUIPMENT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 t="str">
            <v>PHO</v>
          </cell>
          <cell r="W2116" t="str">
            <v>SVP</v>
          </cell>
          <cell r="X2116" t="str">
            <v>n/a</v>
          </cell>
          <cell r="Y2116">
            <v>45215</v>
          </cell>
          <cell r="Z2116" t="str">
            <v>n/a</v>
          </cell>
          <cell r="AA2116" t="str">
            <v>n/a</v>
          </cell>
          <cell r="AB2116">
            <v>45245</v>
          </cell>
          <cell r="AC2116" t="str">
            <v>n/a</v>
          </cell>
          <cell r="AD2116" t="str">
            <v>n/a</v>
          </cell>
          <cell r="AE2116">
            <v>45245</v>
          </cell>
          <cell r="AF2116">
            <v>0</v>
          </cell>
          <cell r="AG2116">
            <v>0</v>
          </cell>
          <cell r="AH2116">
            <v>0</v>
          </cell>
          <cell r="AI2116">
            <v>0</v>
          </cell>
          <cell r="AJ2116">
            <v>0</v>
          </cell>
          <cell r="AK2116">
            <v>20000</v>
          </cell>
          <cell r="AL2116">
            <v>20000</v>
          </cell>
          <cell r="AM2116">
            <v>0</v>
          </cell>
          <cell r="AN2116">
            <v>19700</v>
          </cell>
          <cell r="AO2116">
            <v>19700</v>
          </cell>
          <cell r="AP2116">
            <v>0</v>
          </cell>
          <cell r="AQ2116">
            <v>0</v>
          </cell>
          <cell r="AR2116" t="str">
            <v>n/a</v>
          </cell>
          <cell r="AS2116" t="str">
            <v>n/a</v>
          </cell>
          <cell r="AT2116" t="str">
            <v>n/a</v>
          </cell>
          <cell r="AU2116" t="str">
            <v>n/a</v>
          </cell>
          <cell r="AV2116" t="str">
            <v>n/a</v>
          </cell>
          <cell r="AW2116" t="str">
            <v>n/a</v>
          </cell>
          <cell r="AX2116">
            <v>0</v>
          </cell>
        </row>
        <row r="2117">
          <cell r="A2117">
            <v>23111206</v>
          </cell>
          <cell r="B2117">
            <v>0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  <cell r="AG2117">
            <v>0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>
            <v>0</v>
          </cell>
          <cell r="AW2117">
            <v>0</v>
          </cell>
          <cell r="AX2117">
            <v>0</v>
          </cell>
        </row>
        <row r="2118">
          <cell r="A2118">
            <v>0</v>
          </cell>
          <cell r="B2118">
            <v>0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>
            <v>0</v>
          </cell>
          <cell r="AW2118">
            <v>0</v>
          </cell>
          <cell r="AX2118">
            <v>0</v>
          </cell>
        </row>
        <row r="2119">
          <cell r="A2119" t="str">
            <v>23-4529</v>
          </cell>
          <cell r="B2119" t="str">
            <v>LED SOLAR STREET LIGHT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 t="str">
            <v>PDRRMO</v>
          </cell>
          <cell r="W2119" t="str">
            <v>SVP</v>
          </cell>
          <cell r="X2119" t="str">
            <v>n/a</v>
          </cell>
          <cell r="Y2119">
            <v>45215</v>
          </cell>
          <cell r="Z2119" t="str">
            <v>n/a</v>
          </cell>
          <cell r="AA2119" t="str">
            <v>n/a</v>
          </cell>
          <cell r="AB2119">
            <v>45245</v>
          </cell>
          <cell r="AC2119" t="str">
            <v>n/a</v>
          </cell>
          <cell r="AD2119" t="str">
            <v>n/a</v>
          </cell>
          <cell r="AE2119">
            <v>45245</v>
          </cell>
          <cell r="AF2119">
            <v>0</v>
          </cell>
          <cell r="AG2119">
            <v>0</v>
          </cell>
          <cell r="AH2119">
            <v>0</v>
          </cell>
          <cell r="AI2119">
            <v>0</v>
          </cell>
          <cell r="AJ2119">
            <v>0</v>
          </cell>
          <cell r="AK2119">
            <v>19000</v>
          </cell>
          <cell r="AL2119">
            <v>19000</v>
          </cell>
          <cell r="AM2119">
            <v>0</v>
          </cell>
          <cell r="AN2119">
            <v>18900</v>
          </cell>
          <cell r="AO2119">
            <v>18900</v>
          </cell>
          <cell r="AP2119">
            <v>0</v>
          </cell>
          <cell r="AQ2119">
            <v>0</v>
          </cell>
          <cell r="AR2119" t="str">
            <v>n/a</v>
          </cell>
          <cell r="AS2119" t="str">
            <v>n/a</v>
          </cell>
          <cell r="AT2119" t="str">
            <v>n/a</v>
          </cell>
          <cell r="AU2119" t="str">
            <v>n/a</v>
          </cell>
          <cell r="AV2119" t="str">
            <v>n/a</v>
          </cell>
          <cell r="AW2119" t="str">
            <v>n/a</v>
          </cell>
          <cell r="AX2119">
            <v>0</v>
          </cell>
        </row>
        <row r="2120">
          <cell r="A2120">
            <v>23111208</v>
          </cell>
          <cell r="B2120">
            <v>0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  <cell r="AE2120">
            <v>0</v>
          </cell>
          <cell r="AF2120">
            <v>0</v>
          </cell>
          <cell r="AG2120">
            <v>0</v>
          </cell>
          <cell r="AH2120">
            <v>0</v>
          </cell>
          <cell r="AI2120">
            <v>0</v>
          </cell>
          <cell r="AJ2120">
            <v>0</v>
          </cell>
          <cell r="AK2120">
            <v>0</v>
          </cell>
          <cell r="AL2120">
            <v>0</v>
          </cell>
          <cell r="AM2120">
            <v>0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0</v>
          </cell>
          <cell r="AU2120">
            <v>0</v>
          </cell>
          <cell r="AV2120">
            <v>0</v>
          </cell>
          <cell r="AW2120">
            <v>0</v>
          </cell>
          <cell r="AX2120">
            <v>0</v>
          </cell>
        </row>
        <row r="2121">
          <cell r="A2121">
            <v>0</v>
          </cell>
          <cell r="B2121">
            <v>0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  <cell r="AG2121">
            <v>0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</row>
        <row r="2122">
          <cell r="A2122" t="str">
            <v>23-C0790</v>
          </cell>
          <cell r="B2122" t="str">
            <v>PAINTING MATERIALS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 t="str">
            <v>PDRRMO</v>
          </cell>
          <cell r="W2122" t="str">
            <v>SVP</v>
          </cell>
          <cell r="X2122" t="str">
            <v>n/a</v>
          </cell>
          <cell r="Y2122">
            <v>45215</v>
          </cell>
          <cell r="Z2122" t="str">
            <v>n/a</v>
          </cell>
          <cell r="AA2122" t="str">
            <v>n/a</v>
          </cell>
          <cell r="AB2122">
            <v>45245</v>
          </cell>
          <cell r="AC2122" t="str">
            <v>n/a</v>
          </cell>
          <cell r="AD2122" t="str">
            <v>n/a</v>
          </cell>
          <cell r="AE2122">
            <v>45245</v>
          </cell>
          <cell r="AF2122">
            <v>0</v>
          </cell>
          <cell r="AG2122">
            <v>0</v>
          </cell>
          <cell r="AH2122">
            <v>0</v>
          </cell>
          <cell r="AI2122">
            <v>0</v>
          </cell>
          <cell r="AJ2122">
            <v>0</v>
          </cell>
          <cell r="AK2122">
            <v>57320</v>
          </cell>
          <cell r="AL2122">
            <v>57320</v>
          </cell>
          <cell r="AM2122">
            <v>0</v>
          </cell>
          <cell r="AN2122">
            <v>57073</v>
          </cell>
          <cell r="AO2122">
            <v>57073</v>
          </cell>
          <cell r="AP2122">
            <v>0</v>
          </cell>
          <cell r="AQ2122">
            <v>0</v>
          </cell>
          <cell r="AR2122" t="str">
            <v>n/a</v>
          </cell>
          <cell r="AS2122" t="str">
            <v>n/a</v>
          </cell>
          <cell r="AT2122" t="str">
            <v>n/a</v>
          </cell>
          <cell r="AU2122" t="str">
            <v>n/a</v>
          </cell>
          <cell r="AV2122" t="str">
            <v>n/a</v>
          </cell>
          <cell r="AW2122" t="str">
            <v>n/a</v>
          </cell>
          <cell r="AX2122">
            <v>0</v>
          </cell>
        </row>
        <row r="2123">
          <cell r="A2123">
            <v>23111209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G2123">
            <v>0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</row>
        <row r="2124">
          <cell r="A2124">
            <v>0</v>
          </cell>
          <cell r="B2124">
            <v>0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T2124">
            <v>0</v>
          </cell>
          <cell r="AU2124">
            <v>0</v>
          </cell>
          <cell r="AV2124">
            <v>0</v>
          </cell>
          <cell r="AW2124">
            <v>0</v>
          </cell>
          <cell r="AX2124">
            <v>0</v>
          </cell>
        </row>
        <row r="2125">
          <cell r="A2125" t="str">
            <v>23-C0777</v>
          </cell>
          <cell r="B2125" t="str">
            <v>PAINTING MATERIALS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 t="str">
            <v>PDRRMO</v>
          </cell>
          <cell r="W2125" t="str">
            <v>SVP</v>
          </cell>
          <cell r="X2125" t="str">
            <v>n/a</v>
          </cell>
          <cell r="Y2125">
            <v>45215</v>
          </cell>
          <cell r="Z2125" t="str">
            <v>n/a</v>
          </cell>
          <cell r="AA2125" t="str">
            <v>n/a</v>
          </cell>
          <cell r="AB2125">
            <v>45245</v>
          </cell>
          <cell r="AC2125" t="str">
            <v>n/a</v>
          </cell>
          <cell r="AD2125" t="str">
            <v>n/a</v>
          </cell>
          <cell r="AE2125">
            <v>45245</v>
          </cell>
          <cell r="AF2125">
            <v>0</v>
          </cell>
          <cell r="AG2125">
            <v>0</v>
          </cell>
          <cell r="AH2125">
            <v>0</v>
          </cell>
          <cell r="AI2125">
            <v>0</v>
          </cell>
          <cell r="AJ2125">
            <v>0</v>
          </cell>
          <cell r="AK2125">
            <v>16838</v>
          </cell>
          <cell r="AL2125">
            <v>16838</v>
          </cell>
          <cell r="AM2125">
            <v>0</v>
          </cell>
          <cell r="AN2125">
            <v>16777.5</v>
          </cell>
          <cell r="AO2125">
            <v>16777.5</v>
          </cell>
          <cell r="AP2125">
            <v>0</v>
          </cell>
          <cell r="AQ2125">
            <v>0</v>
          </cell>
          <cell r="AR2125" t="str">
            <v>n/a</v>
          </cell>
          <cell r="AS2125" t="str">
            <v>n/a</v>
          </cell>
          <cell r="AT2125" t="str">
            <v>n/a</v>
          </cell>
          <cell r="AU2125" t="str">
            <v>n/a</v>
          </cell>
          <cell r="AV2125" t="str">
            <v>n/a</v>
          </cell>
          <cell r="AW2125" t="str">
            <v>n/a</v>
          </cell>
          <cell r="AX2125">
            <v>0</v>
          </cell>
        </row>
        <row r="2126">
          <cell r="A2126">
            <v>23111210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>
            <v>0</v>
          </cell>
          <cell r="AW2127">
            <v>0</v>
          </cell>
          <cell r="AX2127">
            <v>0</v>
          </cell>
        </row>
        <row r="2128">
          <cell r="A2128" t="str">
            <v>23-C0213</v>
          </cell>
          <cell r="B2128" t="str">
            <v xml:space="preserve">MEALS AND SNACKS WITH 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 t="str">
            <v>PDRRMO</v>
          </cell>
          <cell r="W2128" t="str">
            <v>SVP</v>
          </cell>
          <cell r="X2128" t="str">
            <v>n/a</v>
          </cell>
          <cell r="Y2128">
            <v>45222</v>
          </cell>
          <cell r="Z2128" t="str">
            <v>n/a</v>
          </cell>
          <cell r="AA2128" t="str">
            <v>n/a</v>
          </cell>
          <cell r="AB2128">
            <v>45245</v>
          </cell>
          <cell r="AC2128" t="str">
            <v>n/a</v>
          </cell>
          <cell r="AD2128" t="str">
            <v>n/a</v>
          </cell>
          <cell r="AE2128">
            <v>45245</v>
          </cell>
          <cell r="AF2128">
            <v>0</v>
          </cell>
          <cell r="AG2128">
            <v>0</v>
          </cell>
          <cell r="AH2128">
            <v>0</v>
          </cell>
          <cell r="AI2128">
            <v>0</v>
          </cell>
          <cell r="AJ2128">
            <v>0</v>
          </cell>
          <cell r="AK2128">
            <v>300000</v>
          </cell>
          <cell r="AL2128">
            <v>300000</v>
          </cell>
          <cell r="AM2128">
            <v>0</v>
          </cell>
          <cell r="AN2128">
            <v>294000</v>
          </cell>
          <cell r="AO2128">
            <v>294000</v>
          </cell>
          <cell r="AP2128">
            <v>0</v>
          </cell>
          <cell r="AQ2128">
            <v>0</v>
          </cell>
          <cell r="AR2128" t="str">
            <v>n/a</v>
          </cell>
          <cell r="AS2128" t="str">
            <v>n/a</v>
          </cell>
          <cell r="AT2128" t="str">
            <v>n/a</v>
          </cell>
          <cell r="AU2128" t="str">
            <v>n/a</v>
          </cell>
          <cell r="AV2128" t="str">
            <v>n/a</v>
          </cell>
          <cell r="AW2128" t="str">
            <v>n/a</v>
          </cell>
          <cell r="AX2128">
            <v>0</v>
          </cell>
        </row>
        <row r="2129">
          <cell r="A2129">
            <v>23111238</v>
          </cell>
          <cell r="B2129" t="str">
            <v>ACCOMMODATION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  <cell r="AG2129">
            <v>0</v>
          </cell>
          <cell r="AH2129">
            <v>0</v>
          </cell>
          <cell r="AI2129">
            <v>0</v>
          </cell>
          <cell r="AJ2129">
            <v>0</v>
          </cell>
          <cell r="AK2129">
            <v>0</v>
          </cell>
          <cell r="AL2129">
            <v>0</v>
          </cell>
          <cell r="AM2129">
            <v>0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0</v>
          </cell>
          <cell r="AV2129">
            <v>0</v>
          </cell>
          <cell r="AW2129">
            <v>0</v>
          </cell>
          <cell r="AX2129">
            <v>0</v>
          </cell>
        </row>
        <row r="2130">
          <cell r="A2130">
            <v>0</v>
          </cell>
          <cell r="B2130">
            <v>0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  <cell r="AG2130">
            <v>0</v>
          </cell>
          <cell r="AH2130">
            <v>0</v>
          </cell>
          <cell r="AI2130">
            <v>0</v>
          </cell>
          <cell r="AJ2130">
            <v>0</v>
          </cell>
          <cell r="AK2130">
            <v>0</v>
          </cell>
          <cell r="AL2130">
            <v>0</v>
          </cell>
          <cell r="AM2130">
            <v>0</v>
          </cell>
          <cell r="AN2130">
            <v>0</v>
          </cell>
          <cell r="AO2130">
            <v>0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0</v>
          </cell>
          <cell r="AV2130">
            <v>0</v>
          </cell>
          <cell r="AW2130">
            <v>0</v>
          </cell>
          <cell r="AX2130">
            <v>0</v>
          </cell>
        </row>
        <row r="2131">
          <cell r="A2131" t="str">
            <v>23-4440</v>
          </cell>
          <cell r="B2131" t="str">
            <v>CONSTRUCTION MATERIALS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 t="str">
            <v>PDRRMO</v>
          </cell>
          <cell r="W2131" t="str">
            <v>SVP</v>
          </cell>
          <cell r="X2131">
            <v>45208</v>
          </cell>
          <cell r="Y2131">
            <v>45222</v>
          </cell>
          <cell r="Z2131" t="str">
            <v>n/a</v>
          </cell>
          <cell r="AA2131" t="str">
            <v>n/a</v>
          </cell>
          <cell r="AB2131">
            <v>45245</v>
          </cell>
          <cell r="AC2131" t="str">
            <v>n/a</v>
          </cell>
          <cell r="AD2131" t="str">
            <v>n/a</v>
          </cell>
          <cell r="AE2131">
            <v>45245</v>
          </cell>
          <cell r="AF2131">
            <v>0</v>
          </cell>
          <cell r="AG2131">
            <v>0</v>
          </cell>
          <cell r="AH2131">
            <v>0</v>
          </cell>
          <cell r="AI2131">
            <v>0</v>
          </cell>
          <cell r="AJ2131">
            <v>0</v>
          </cell>
          <cell r="AK2131">
            <v>213155</v>
          </cell>
          <cell r="AL2131">
            <v>213155</v>
          </cell>
          <cell r="AM2131">
            <v>0</v>
          </cell>
          <cell r="AN2131">
            <v>210590</v>
          </cell>
          <cell r="AO2131">
            <v>210590</v>
          </cell>
          <cell r="AP2131">
            <v>0</v>
          </cell>
          <cell r="AQ2131">
            <v>0</v>
          </cell>
          <cell r="AR2131" t="str">
            <v>n/a</v>
          </cell>
          <cell r="AS2131" t="str">
            <v>n/a</v>
          </cell>
          <cell r="AT2131" t="str">
            <v>n/a</v>
          </cell>
          <cell r="AU2131" t="str">
            <v>n/a</v>
          </cell>
          <cell r="AV2131" t="str">
            <v>n/a</v>
          </cell>
          <cell r="AW2131" t="str">
            <v>n/a</v>
          </cell>
          <cell r="AX2131">
            <v>0</v>
          </cell>
        </row>
        <row r="2132">
          <cell r="A2132">
            <v>23111239</v>
          </cell>
          <cell r="B2132">
            <v>0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>
            <v>0</v>
          </cell>
          <cell r="AH2132">
            <v>0</v>
          </cell>
          <cell r="AI2132">
            <v>0</v>
          </cell>
          <cell r="AJ2132">
            <v>0</v>
          </cell>
          <cell r="AK2132">
            <v>0</v>
          </cell>
          <cell r="AL2132">
            <v>0</v>
          </cell>
          <cell r="AM2132">
            <v>0</v>
          </cell>
          <cell r="AN2132">
            <v>0</v>
          </cell>
          <cell r="AO2132">
            <v>0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T2132">
            <v>0</v>
          </cell>
          <cell r="AU2132">
            <v>0</v>
          </cell>
          <cell r="AV2132">
            <v>0</v>
          </cell>
          <cell r="AW2132">
            <v>0</v>
          </cell>
          <cell r="AX2132">
            <v>0</v>
          </cell>
        </row>
        <row r="2133">
          <cell r="A2133">
            <v>0</v>
          </cell>
          <cell r="B2133">
            <v>0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  <cell r="AE2133">
            <v>0</v>
          </cell>
          <cell r="AF2133">
            <v>0</v>
          </cell>
          <cell r="AG2133">
            <v>0</v>
          </cell>
          <cell r="AH2133">
            <v>0</v>
          </cell>
          <cell r="AI2133">
            <v>0</v>
          </cell>
          <cell r="AJ2133">
            <v>0</v>
          </cell>
          <cell r="AK2133">
            <v>0</v>
          </cell>
          <cell r="AL2133">
            <v>0</v>
          </cell>
          <cell r="AM2133">
            <v>0</v>
          </cell>
          <cell r="AN2133">
            <v>0</v>
          </cell>
          <cell r="AO2133">
            <v>0</v>
          </cell>
          <cell r="AP2133">
            <v>0</v>
          </cell>
          <cell r="AQ2133">
            <v>0</v>
          </cell>
          <cell r="AR2133">
            <v>0</v>
          </cell>
          <cell r="AS2133">
            <v>0</v>
          </cell>
          <cell r="AT2133">
            <v>0</v>
          </cell>
          <cell r="AU2133">
            <v>0</v>
          </cell>
          <cell r="AV2133">
            <v>0</v>
          </cell>
          <cell r="AW2133">
            <v>0</v>
          </cell>
          <cell r="AX2133">
            <v>0</v>
          </cell>
        </row>
        <row r="2134">
          <cell r="A2134" t="str">
            <v>23-4453</v>
          </cell>
          <cell r="B2134" t="str">
            <v>OIL AND LUBRICANTS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 t="str">
            <v>PDRRMO</v>
          </cell>
          <cell r="W2134" t="str">
            <v>SVP</v>
          </cell>
          <cell r="X2134" t="str">
            <v>n/a</v>
          </cell>
          <cell r="Y2134">
            <v>45215</v>
          </cell>
          <cell r="Z2134" t="str">
            <v>n/a</v>
          </cell>
          <cell r="AA2134" t="str">
            <v>n/a</v>
          </cell>
          <cell r="AB2134">
            <v>45245</v>
          </cell>
          <cell r="AC2134" t="str">
            <v>n/a</v>
          </cell>
          <cell r="AD2134" t="str">
            <v>n/a</v>
          </cell>
          <cell r="AE2134">
            <v>45245</v>
          </cell>
          <cell r="AF2134">
            <v>0</v>
          </cell>
          <cell r="AG2134">
            <v>0</v>
          </cell>
          <cell r="AH2134">
            <v>0</v>
          </cell>
          <cell r="AI2134">
            <v>0</v>
          </cell>
          <cell r="AJ2134">
            <v>0</v>
          </cell>
          <cell r="AK2134">
            <v>26199</v>
          </cell>
          <cell r="AL2134">
            <v>26199</v>
          </cell>
          <cell r="AM2134">
            <v>0</v>
          </cell>
          <cell r="AN2134">
            <v>21000</v>
          </cell>
          <cell r="AO2134">
            <v>21000</v>
          </cell>
          <cell r="AP2134">
            <v>0</v>
          </cell>
          <cell r="AQ2134">
            <v>0</v>
          </cell>
          <cell r="AR2134" t="str">
            <v>n/a</v>
          </cell>
          <cell r="AS2134" t="str">
            <v>n/a</v>
          </cell>
          <cell r="AT2134" t="str">
            <v>n/a</v>
          </cell>
          <cell r="AU2134" t="str">
            <v>n/a</v>
          </cell>
          <cell r="AV2134" t="str">
            <v>n/a</v>
          </cell>
          <cell r="AW2134" t="str">
            <v>n/a</v>
          </cell>
          <cell r="AX2134">
            <v>0</v>
          </cell>
        </row>
        <row r="2135">
          <cell r="A2135">
            <v>23111240</v>
          </cell>
          <cell r="B2135">
            <v>0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  <cell r="AG2135">
            <v>0</v>
          </cell>
          <cell r="AH2135">
            <v>0</v>
          </cell>
          <cell r="AI2135">
            <v>0</v>
          </cell>
          <cell r="AJ2135">
            <v>0</v>
          </cell>
          <cell r="AK2135">
            <v>0</v>
          </cell>
          <cell r="AL2135">
            <v>0</v>
          </cell>
          <cell r="AM2135">
            <v>0</v>
          </cell>
          <cell r="AN2135">
            <v>0</v>
          </cell>
          <cell r="AO2135">
            <v>0</v>
          </cell>
          <cell r="AP2135">
            <v>0</v>
          </cell>
          <cell r="AQ2135">
            <v>0</v>
          </cell>
          <cell r="AR2135">
            <v>0</v>
          </cell>
          <cell r="AS2135">
            <v>0</v>
          </cell>
          <cell r="AT2135">
            <v>0</v>
          </cell>
          <cell r="AU2135">
            <v>0</v>
          </cell>
          <cell r="AV2135">
            <v>0</v>
          </cell>
          <cell r="AW2135">
            <v>0</v>
          </cell>
          <cell r="AX2135">
            <v>0</v>
          </cell>
        </row>
        <row r="2136">
          <cell r="A2136">
            <v>0</v>
          </cell>
          <cell r="B2136">
            <v>0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  <cell r="AG2136">
            <v>0</v>
          </cell>
          <cell r="AH2136">
            <v>0</v>
          </cell>
          <cell r="AI2136">
            <v>0</v>
          </cell>
          <cell r="AJ2136">
            <v>0</v>
          </cell>
          <cell r="AK2136">
            <v>0</v>
          </cell>
          <cell r="AL2136">
            <v>0</v>
          </cell>
          <cell r="AM2136">
            <v>0</v>
          </cell>
          <cell r="AN2136">
            <v>0</v>
          </cell>
          <cell r="AO2136">
            <v>0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T2136">
            <v>0</v>
          </cell>
          <cell r="AU2136">
            <v>0</v>
          </cell>
          <cell r="AV2136">
            <v>0</v>
          </cell>
          <cell r="AW2136">
            <v>0</v>
          </cell>
          <cell r="AX2136">
            <v>0</v>
          </cell>
        </row>
        <row r="2137">
          <cell r="A2137" t="str">
            <v>23-3933</v>
          </cell>
          <cell r="B2137" t="str">
            <v>CROCODILE JACK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 t="str">
            <v>PEO</v>
          </cell>
          <cell r="W2137" t="str">
            <v>SVP</v>
          </cell>
          <cell r="X2137">
            <v>45208</v>
          </cell>
          <cell r="Y2137">
            <v>45215</v>
          </cell>
          <cell r="Z2137" t="str">
            <v>n/a</v>
          </cell>
          <cell r="AA2137" t="str">
            <v>n/a</v>
          </cell>
          <cell r="AB2137">
            <v>45245</v>
          </cell>
          <cell r="AC2137" t="str">
            <v>n/a</v>
          </cell>
          <cell r="AD2137" t="str">
            <v>n/a</v>
          </cell>
          <cell r="AE2137">
            <v>45245</v>
          </cell>
          <cell r="AF2137">
            <v>0</v>
          </cell>
          <cell r="AG2137">
            <v>0</v>
          </cell>
          <cell r="AH2137">
            <v>0</v>
          </cell>
          <cell r="AI2137">
            <v>0</v>
          </cell>
          <cell r="AJ2137">
            <v>0</v>
          </cell>
          <cell r="AK2137">
            <v>50000</v>
          </cell>
          <cell r="AL2137">
            <v>50000</v>
          </cell>
          <cell r="AM2137">
            <v>0</v>
          </cell>
          <cell r="AN2137">
            <v>50000</v>
          </cell>
          <cell r="AO2137">
            <v>50000</v>
          </cell>
          <cell r="AP2137">
            <v>0</v>
          </cell>
          <cell r="AQ2137">
            <v>0</v>
          </cell>
          <cell r="AR2137" t="str">
            <v>n/a</v>
          </cell>
          <cell r="AS2137" t="str">
            <v>n/a</v>
          </cell>
          <cell r="AT2137" t="str">
            <v>n/a</v>
          </cell>
          <cell r="AU2137" t="str">
            <v>n/a</v>
          </cell>
          <cell r="AV2137" t="str">
            <v>n/a</v>
          </cell>
          <cell r="AW2137" t="str">
            <v>n/a</v>
          </cell>
          <cell r="AX2137">
            <v>0</v>
          </cell>
        </row>
        <row r="2138">
          <cell r="A2138">
            <v>23111241</v>
          </cell>
          <cell r="B2138">
            <v>0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  <cell r="AG2138">
            <v>0</v>
          </cell>
          <cell r="AH2138">
            <v>0</v>
          </cell>
          <cell r="AI2138">
            <v>0</v>
          </cell>
          <cell r="AJ2138">
            <v>0</v>
          </cell>
          <cell r="AK2138">
            <v>0</v>
          </cell>
          <cell r="AL2138">
            <v>0</v>
          </cell>
          <cell r="AM2138">
            <v>0</v>
          </cell>
          <cell r="AN2138">
            <v>0</v>
          </cell>
          <cell r="AO2138">
            <v>0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0</v>
          </cell>
          <cell r="AV2138">
            <v>0</v>
          </cell>
          <cell r="AW2138">
            <v>0</v>
          </cell>
          <cell r="AX2138">
            <v>0</v>
          </cell>
        </row>
        <row r="2139">
          <cell r="A2139">
            <v>0</v>
          </cell>
          <cell r="B2139">
            <v>0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  <cell r="AG2139">
            <v>0</v>
          </cell>
          <cell r="AH2139">
            <v>0</v>
          </cell>
          <cell r="AI2139">
            <v>0</v>
          </cell>
          <cell r="AJ2139">
            <v>0</v>
          </cell>
          <cell r="AK2139">
            <v>0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  <cell r="AU2139">
            <v>0</v>
          </cell>
          <cell r="AV2139">
            <v>0</v>
          </cell>
          <cell r="AW2139">
            <v>0</v>
          </cell>
          <cell r="AX2139">
            <v>0</v>
          </cell>
        </row>
        <row r="2140">
          <cell r="A2140" t="str">
            <v>23-3925</v>
          </cell>
          <cell r="B2140" t="str">
            <v>TRANSMISSION JACK HYDRAULIC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 t="str">
            <v>PEO</v>
          </cell>
          <cell r="W2140" t="str">
            <v>SVP</v>
          </cell>
          <cell r="X2140">
            <v>45208</v>
          </cell>
          <cell r="Y2140">
            <v>45215</v>
          </cell>
          <cell r="Z2140" t="str">
            <v>n/a</v>
          </cell>
          <cell r="AA2140" t="str">
            <v>n/a</v>
          </cell>
          <cell r="AB2140">
            <v>45245</v>
          </cell>
          <cell r="AC2140" t="str">
            <v>n/a</v>
          </cell>
          <cell r="AD2140" t="str">
            <v>n/a</v>
          </cell>
          <cell r="AE2140">
            <v>45245</v>
          </cell>
          <cell r="AF2140">
            <v>0</v>
          </cell>
          <cell r="AG2140">
            <v>0</v>
          </cell>
          <cell r="AH2140">
            <v>0</v>
          </cell>
          <cell r="AI2140">
            <v>0</v>
          </cell>
          <cell r="AJ2140">
            <v>0</v>
          </cell>
          <cell r="AK2140">
            <v>150000</v>
          </cell>
          <cell r="AL2140">
            <v>150000</v>
          </cell>
          <cell r="AM2140">
            <v>0</v>
          </cell>
          <cell r="AN2140">
            <v>150000</v>
          </cell>
          <cell r="AO2140">
            <v>150000</v>
          </cell>
          <cell r="AP2140">
            <v>0</v>
          </cell>
          <cell r="AQ2140">
            <v>0</v>
          </cell>
          <cell r="AR2140" t="str">
            <v>n/a</v>
          </cell>
          <cell r="AS2140" t="str">
            <v>n/a</v>
          </cell>
          <cell r="AT2140" t="str">
            <v>n/a</v>
          </cell>
          <cell r="AU2140" t="str">
            <v>n/a</v>
          </cell>
          <cell r="AV2140" t="str">
            <v>n/a</v>
          </cell>
          <cell r="AW2140" t="str">
            <v>n/a</v>
          </cell>
          <cell r="AX2140">
            <v>0</v>
          </cell>
        </row>
        <row r="2141">
          <cell r="A2141">
            <v>23111242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</row>
        <row r="2142">
          <cell r="A2142">
            <v>0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  <cell r="AG2142">
            <v>0</v>
          </cell>
          <cell r="AH2142">
            <v>0</v>
          </cell>
          <cell r="AI2142">
            <v>0</v>
          </cell>
          <cell r="AJ2142">
            <v>0</v>
          </cell>
          <cell r="AK2142">
            <v>0</v>
          </cell>
          <cell r="AL2142">
            <v>0</v>
          </cell>
          <cell r="AM2142">
            <v>0</v>
          </cell>
          <cell r="AN2142">
            <v>0</v>
          </cell>
          <cell r="AO2142">
            <v>0</v>
          </cell>
          <cell r="AP2142">
            <v>0</v>
          </cell>
          <cell r="AQ2142">
            <v>0</v>
          </cell>
          <cell r="AR2142">
            <v>0</v>
          </cell>
          <cell r="AS2142">
            <v>0</v>
          </cell>
          <cell r="AT2142">
            <v>0</v>
          </cell>
          <cell r="AU2142">
            <v>0</v>
          </cell>
          <cell r="AV2142">
            <v>0</v>
          </cell>
          <cell r="AW2142">
            <v>0</v>
          </cell>
          <cell r="AX2142">
            <v>0</v>
          </cell>
        </row>
        <row r="2143">
          <cell r="A2143" t="str">
            <v>23-4454</v>
          </cell>
          <cell r="B2143" t="str">
            <v>SPAREPARTS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 t="str">
            <v>PDRRMO</v>
          </cell>
          <cell r="W2143" t="str">
            <v>SVP</v>
          </cell>
          <cell r="X2143" t="str">
            <v>n/a</v>
          </cell>
          <cell r="Y2143">
            <v>45215</v>
          </cell>
          <cell r="Z2143" t="str">
            <v>n/a</v>
          </cell>
          <cell r="AA2143" t="str">
            <v>n/a</v>
          </cell>
          <cell r="AB2143">
            <v>45245</v>
          </cell>
          <cell r="AC2143" t="str">
            <v>n/a</v>
          </cell>
          <cell r="AD2143" t="str">
            <v>n/a</v>
          </cell>
          <cell r="AE2143">
            <v>45245</v>
          </cell>
          <cell r="AF2143">
            <v>0</v>
          </cell>
          <cell r="AG2143">
            <v>0</v>
          </cell>
          <cell r="AH2143">
            <v>0</v>
          </cell>
          <cell r="AI2143">
            <v>0</v>
          </cell>
          <cell r="AJ2143">
            <v>0</v>
          </cell>
          <cell r="AK2143">
            <v>13645</v>
          </cell>
          <cell r="AL2143">
            <v>13645</v>
          </cell>
          <cell r="AM2143">
            <v>0</v>
          </cell>
          <cell r="AN2143">
            <v>13645</v>
          </cell>
          <cell r="AO2143">
            <v>13645</v>
          </cell>
          <cell r="AP2143">
            <v>0</v>
          </cell>
          <cell r="AQ2143">
            <v>0</v>
          </cell>
          <cell r="AR2143" t="str">
            <v>n/a</v>
          </cell>
          <cell r="AS2143" t="str">
            <v>n/a</v>
          </cell>
          <cell r="AT2143" t="str">
            <v>n/a</v>
          </cell>
          <cell r="AU2143" t="str">
            <v>n/a</v>
          </cell>
          <cell r="AV2143" t="str">
            <v>n/a</v>
          </cell>
          <cell r="AW2143" t="str">
            <v>n/a</v>
          </cell>
          <cell r="AX2143">
            <v>0</v>
          </cell>
        </row>
        <row r="2144">
          <cell r="A2144">
            <v>23111243</v>
          </cell>
          <cell r="B2144">
            <v>0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  <cell r="AG2144">
            <v>0</v>
          </cell>
          <cell r="AH2144">
            <v>0</v>
          </cell>
          <cell r="AI2144">
            <v>0</v>
          </cell>
          <cell r="AJ2144">
            <v>0</v>
          </cell>
          <cell r="AK2144">
            <v>0</v>
          </cell>
          <cell r="AL2144">
            <v>0</v>
          </cell>
          <cell r="AM2144">
            <v>0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</v>
          </cell>
          <cell r="AV2144">
            <v>0</v>
          </cell>
          <cell r="AW2144">
            <v>0</v>
          </cell>
          <cell r="AX2144">
            <v>0</v>
          </cell>
        </row>
        <row r="2145">
          <cell r="A2145">
            <v>0</v>
          </cell>
          <cell r="B2145">
            <v>0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H2145">
            <v>0</v>
          </cell>
          <cell r="AI2145">
            <v>0</v>
          </cell>
          <cell r="AJ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T2145">
            <v>0</v>
          </cell>
          <cell r="AU2145">
            <v>0</v>
          </cell>
          <cell r="AV2145">
            <v>0</v>
          </cell>
          <cell r="AW2145">
            <v>0</v>
          </cell>
          <cell r="AX2145">
            <v>0</v>
          </cell>
        </row>
        <row r="2146">
          <cell r="A2146" t="str">
            <v>23-4583</v>
          </cell>
          <cell r="B2146" t="str">
            <v>FOOD/CATERING SERVICES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 t="str">
            <v>PGO</v>
          </cell>
          <cell r="W2146" t="str">
            <v>SVP</v>
          </cell>
          <cell r="X2146" t="str">
            <v>n/a</v>
          </cell>
          <cell r="Y2146">
            <v>45222</v>
          </cell>
          <cell r="Z2146" t="str">
            <v>n/a</v>
          </cell>
          <cell r="AA2146" t="str">
            <v>n/a</v>
          </cell>
          <cell r="AB2146">
            <v>45245</v>
          </cell>
          <cell r="AC2146" t="str">
            <v>n/a</v>
          </cell>
          <cell r="AD2146" t="str">
            <v>n/a</v>
          </cell>
          <cell r="AE2146">
            <v>45245</v>
          </cell>
          <cell r="AF2146">
            <v>0</v>
          </cell>
          <cell r="AG2146">
            <v>0</v>
          </cell>
          <cell r="AH2146">
            <v>0</v>
          </cell>
          <cell r="AI2146">
            <v>0</v>
          </cell>
          <cell r="AJ2146">
            <v>0</v>
          </cell>
          <cell r="AK2146">
            <v>25200</v>
          </cell>
          <cell r="AL2146">
            <v>25200</v>
          </cell>
          <cell r="AM2146">
            <v>0</v>
          </cell>
          <cell r="AN2146">
            <v>24750</v>
          </cell>
          <cell r="AO2146">
            <v>24750</v>
          </cell>
          <cell r="AP2146">
            <v>0</v>
          </cell>
          <cell r="AQ2146">
            <v>0</v>
          </cell>
          <cell r="AR2146" t="str">
            <v>n/a</v>
          </cell>
          <cell r="AS2146" t="str">
            <v>n/a</v>
          </cell>
          <cell r="AT2146" t="str">
            <v>n/a</v>
          </cell>
          <cell r="AU2146" t="str">
            <v>n/a</v>
          </cell>
          <cell r="AV2146" t="str">
            <v>n/a</v>
          </cell>
          <cell r="AW2146" t="str">
            <v>n/a</v>
          </cell>
          <cell r="AX2146">
            <v>0</v>
          </cell>
        </row>
        <row r="2147">
          <cell r="A2147">
            <v>23111245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J2147">
            <v>0</v>
          </cell>
          <cell r="AK2147">
            <v>0</v>
          </cell>
          <cell r="AL2147">
            <v>0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</v>
          </cell>
          <cell r="AV2147">
            <v>0</v>
          </cell>
          <cell r="AW2147">
            <v>0</v>
          </cell>
          <cell r="AX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0</v>
          </cell>
          <cell r="AE2148">
            <v>0</v>
          </cell>
          <cell r="AF2148">
            <v>0</v>
          </cell>
          <cell r="AG2148">
            <v>0</v>
          </cell>
          <cell r="AH2148">
            <v>0</v>
          </cell>
          <cell r="AI2148">
            <v>0</v>
          </cell>
          <cell r="AJ2148">
            <v>0</v>
          </cell>
          <cell r="AK2148">
            <v>0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0</v>
          </cell>
          <cell r="AV2148">
            <v>0</v>
          </cell>
          <cell r="AW2148">
            <v>0</v>
          </cell>
          <cell r="AX2148">
            <v>0</v>
          </cell>
        </row>
        <row r="2149">
          <cell r="A2149" t="str">
            <v>23-4512</v>
          </cell>
          <cell r="B2149" t="str">
            <v>FOOD/CATERING SERVICES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 t="str">
            <v>PGSO</v>
          </cell>
          <cell r="W2149" t="str">
            <v>SVP</v>
          </cell>
          <cell r="X2149" t="str">
            <v>n/a</v>
          </cell>
          <cell r="Y2149">
            <v>45222</v>
          </cell>
          <cell r="Z2149" t="str">
            <v>n/a</v>
          </cell>
          <cell r="AA2149" t="str">
            <v>n/a</v>
          </cell>
          <cell r="AB2149">
            <v>45245</v>
          </cell>
          <cell r="AC2149" t="str">
            <v>n/a</v>
          </cell>
          <cell r="AD2149" t="str">
            <v>n/a</v>
          </cell>
          <cell r="AE2149">
            <v>45245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J2149">
            <v>0</v>
          </cell>
          <cell r="AK2149">
            <v>11600</v>
          </cell>
          <cell r="AL2149">
            <v>11600</v>
          </cell>
          <cell r="AM2149">
            <v>0</v>
          </cell>
          <cell r="AN2149">
            <v>11136</v>
          </cell>
          <cell r="AO2149">
            <v>11136</v>
          </cell>
          <cell r="AP2149">
            <v>0</v>
          </cell>
          <cell r="AQ2149">
            <v>0</v>
          </cell>
          <cell r="AR2149" t="str">
            <v>n/a</v>
          </cell>
          <cell r="AS2149" t="str">
            <v>n/a</v>
          </cell>
          <cell r="AT2149" t="str">
            <v>n/a</v>
          </cell>
          <cell r="AU2149" t="str">
            <v>n/a</v>
          </cell>
          <cell r="AV2149" t="str">
            <v>n/a</v>
          </cell>
          <cell r="AW2149" t="str">
            <v>n/a</v>
          </cell>
          <cell r="AX2149">
            <v>0</v>
          </cell>
        </row>
        <row r="2150">
          <cell r="A2150">
            <v>23111246</v>
          </cell>
          <cell r="B2150">
            <v>0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  <cell r="X2150">
            <v>0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0</v>
          </cell>
          <cell r="AE2150">
            <v>0</v>
          </cell>
          <cell r="AF2150">
            <v>0</v>
          </cell>
          <cell r="AG2150">
            <v>0</v>
          </cell>
          <cell r="AH2150">
            <v>0</v>
          </cell>
          <cell r="AI2150">
            <v>0</v>
          </cell>
          <cell r="AJ2150">
            <v>0</v>
          </cell>
          <cell r="AK2150">
            <v>0</v>
          </cell>
          <cell r="AL2150">
            <v>0</v>
          </cell>
          <cell r="AM2150">
            <v>0</v>
          </cell>
          <cell r="AN2150">
            <v>0</v>
          </cell>
          <cell r="AO2150">
            <v>0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0</v>
          </cell>
          <cell r="AV2150">
            <v>0</v>
          </cell>
          <cell r="AW2150">
            <v>0</v>
          </cell>
          <cell r="AX2150">
            <v>0</v>
          </cell>
        </row>
        <row r="2151">
          <cell r="A2151">
            <v>0</v>
          </cell>
          <cell r="B2151">
            <v>0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0</v>
          </cell>
          <cell r="AE2151">
            <v>0</v>
          </cell>
          <cell r="AF2151">
            <v>0</v>
          </cell>
          <cell r="AG2151">
            <v>0</v>
          </cell>
          <cell r="AH2151">
            <v>0</v>
          </cell>
          <cell r="AI2151">
            <v>0</v>
          </cell>
          <cell r="AJ2151">
            <v>0</v>
          </cell>
          <cell r="AK2151">
            <v>0</v>
          </cell>
          <cell r="AL2151">
            <v>0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AS2151">
            <v>0</v>
          </cell>
          <cell r="AT2151">
            <v>0</v>
          </cell>
          <cell r="AU2151">
            <v>0</v>
          </cell>
          <cell r="AV2151">
            <v>0</v>
          </cell>
          <cell r="AW2151">
            <v>0</v>
          </cell>
          <cell r="AX2151">
            <v>0</v>
          </cell>
        </row>
        <row r="2152">
          <cell r="A2152" t="str">
            <v>23-C0807</v>
          </cell>
          <cell r="B2152" t="str">
            <v>LABORATORY SUPPLIES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 t="str">
            <v>PAGRO</v>
          </cell>
          <cell r="W2152" t="str">
            <v>SVP</v>
          </cell>
          <cell r="X2152" t="str">
            <v>n/a</v>
          </cell>
          <cell r="Y2152">
            <v>45222</v>
          </cell>
          <cell r="Z2152" t="str">
            <v>n/a</v>
          </cell>
          <cell r="AA2152" t="str">
            <v>n/a</v>
          </cell>
          <cell r="AB2152">
            <v>45245</v>
          </cell>
          <cell r="AC2152" t="str">
            <v>n/a</v>
          </cell>
          <cell r="AD2152" t="str">
            <v>n/a</v>
          </cell>
          <cell r="AE2152">
            <v>45245</v>
          </cell>
          <cell r="AF2152">
            <v>0</v>
          </cell>
          <cell r="AG2152">
            <v>0</v>
          </cell>
          <cell r="AH2152">
            <v>0</v>
          </cell>
          <cell r="AI2152">
            <v>0</v>
          </cell>
          <cell r="AJ2152">
            <v>0</v>
          </cell>
          <cell r="AK2152">
            <v>43754</v>
          </cell>
          <cell r="AL2152">
            <v>43754</v>
          </cell>
          <cell r="AM2152">
            <v>0</v>
          </cell>
          <cell r="AN2152">
            <v>43105</v>
          </cell>
          <cell r="AO2152">
            <v>43105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0</v>
          </cell>
          <cell r="AV2152">
            <v>0</v>
          </cell>
          <cell r="AW2152">
            <v>0</v>
          </cell>
          <cell r="AX2152">
            <v>0</v>
          </cell>
        </row>
        <row r="2153">
          <cell r="A2153">
            <v>23111247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0</v>
          </cell>
          <cell r="AE2153">
            <v>0</v>
          </cell>
          <cell r="AF2153">
            <v>0</v>
          </cell>
          <cell r="AG2153">
            <v>0</v>
          </cell>
          <cell r="AH2153">
            <v>0</v>
          </cell>
          <cell r="AI2153">
            <v>0</v>
          </cell>
          <cell r="AJ2153">
            <v>0</v>
          </cell>
          <cell r="AK2153">
            <v>0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T2153">
            <v>0</v>
          </cell>
          <cell r="AU2153">
            <v>0</v>
          </cell>
          <cell r="AV2153">
            <v>0</v>
          </cell>
          <cell r="AW2153">
            <v>0</v>
          </cell>
          <cell r="AX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0</v>
          </cell>
          <cell r="AE2154">
            <v>0</v>
          </cell>
          <cell r="AF2154">
            <v>0</v>
          </cell>
          <cell r="AG2154">
            <v>0</v>
          </cell>
          <cell r="AH2154">
            <v>0</v>
          </cell>
          <cell r="AI2154">
            <v>0</v>
          </cell>
          <cell r="AJ2154">
            <v>0</v>
          </cell>
          <cell r="AK2154">
            <v>0</v>
          </cell>
          <cell r="AL2154">
            <v>0</v>
          </cell>
          <cell r="AM2154">
            <v>0</v>
          </cell>
          <cell r="AN2154">
            <v>0</v>
          </cell>
          <cell r="AO2154">
            <v>0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T2154">
            <v>0</v>
          </cell>
          <cell r="AU2154">
            <v>0</v>
          </cell>
          <cell r="AV2154">
            <v>0</v>
          </cell>
          <cell r="AW2154">
            <v>0</v>
          </cell>
          <cell r="AX2154">
            <v>0</v>
          </cell>
        </row>
        <row r="2155">
          <cell r="A2155" t="str">
            <v>23-4581</v>
          </cell>
          <cell r="B2155" t="str">
            <v>FOOD SUPPLIES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 t="str">
            <v>PGO</v>
          </cell>
          <cell r="W2155" t="str">
            <v>SVP</v>
          </cell>
          <cell r="X2155" t="str">
            <v>n/a</v>
          </cell>
          <cell r="Y2155">
            <v>45222</v>
          </cell>
          <cell r="Z2155" t="str">
            <v>n/a</v>
          </cell>
          <cell r="AA2155" t="str">
            <v>n/a</v>
          </cell>
          <cell r="AB2155">
            <v>45245</v>
          </cell>
          <cell r="AC2155" t="str">
            <v>n/a</v>
          </cell>
          <cell r="AD2155" t="str">
            <v>n/a</v>
          </cell>
          <cell r="AE2155">
            <v>45245</v>
          </cell>
          <cell r="AF2155">
            <v>0</v>
          </cell>
          <cell r="AG2155">
            <v>0</v>
          </cell>
          <cell r="AH2155">
            <v>0</v>
          </cell>
          <cell r="AI2155">
            <v>0</v>
          </cell>
          <cell r="AJ2155">
            <v>0</v>
          </cell>
          <cell r="AK2155">
            <v>6600</v>
          </cell>
          <cell r="AL2155">
            <v>6600</v>
          </cell>
          <cell r="AM2155">
            <v>0</v>
          </cell>
          <cell r="AN2155">
            <v>6588</v>
          </cell>
          <cell r="AO2155">
            <v>6588</v>
          </cell>
          <cell r="AP2155">
            <v>0</v>
          </cell>
          <cell r="AQ2155">
            <v>0</v>
          </cell>
          <cell r="AR2155" t="str">
            <v>n/a</v>
          </cell>
          <cell r="AS2155" t="str">
            <v>n/a</v>
          </cell>
          <cell r="AT2155" t="str">
            <v>n/a</v>
          </cell>
          <cell r="AU2155" t="str">
            <v>n/a</v>
          </cell>
          <cell r="AV2155" t="str">
            <v>n/a</v>
          </cell>
          <cell r="AW2155" t="str">
            <v>n/a</v>
          </cell>
          <cell r="AX2155">
            <v>0</v>
          </cell>
        </row>
        <row r="2156">
          <cell r="A2156">
            <v>23111248</v>
          </cell>
          <cell r="B2156">
            <v>0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0</v>
          </cell>
          <cell r="AE2156">
            <v>0</v>
          </cell>
          <cell r="AF2156">
            <v>0</v>
          </cell>
          <cell r="AG2156">
            <v>0</v>
          </cell>
          <cell r="AH2156">
            <v>0</v>
          </cell>
          <cell r="AI2156">
            <v>0</v>
          </cell>
          <cell r="AJ2156">
            <v>0</v>
          </cell>
          <cell r="AK2156">
            <v>0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T2156">
            <v>0</v>
          </cell>
          <cell r="AU2156">
            <v>0</v>
          </cell>
          <cell r="AV2156">
            <v>0</v>
          </cell>
          <cell r="AW2156">
            <v>0</v>
          </cell>
          <cell r="AX2156">
            <v>0</v>
          </cell>
        </row>
        <row r="2157">
          <cell r="A2157">
            <v>0</v>
          </cell>
          <cell r="B2157">
            <v>0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0</v>
          </cell>
          <cell r="AE2157">
            <v>0</v>
          </cell>
          <cell r="AF2157">
            <v>0</v>
          </cell>
          <cell r="AG2157">
            <v>0</v>
          </cell>
          <cell r="AH2157">
            <v>0</v>
          </cell>
          <cell r="AI2157">
            <v>0</v>
          </cell>
          <cell r="AJ2157">
            <v>0</v>
          </cell>
          <cell r="AK2157">
            <v>0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  <cell r="AU2157">
            <v>0</v>
          </cell>
          <cell r="AV2157">
            <v>0</v>
          </cell>
          <cell r="AW2157">
            <v>0</v>
          </cell>
          <cell r="AX2157">
            <v>0</v>
          </cell>
        </row>
        <row r="2158">
          <cell r="A2158" t="str">
            <v>23-C0805</v>
          </cell>
          <cell r="B2158" t="str">
            <v>LABORATORY SUPPLIES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 t="str">
            <v>PAGRO</v>
          </cell>
          <cell r="W2158" t="str">
            <v>SVP</v>
          </cell>
          <cell r="X2158" t="str">
            <v>n/a</v>
          </cell>
          <cell r="Y2158">
            <v>45222</v>
          </cell>
          <cell r="Z2158" t="str">
            <v>n/a</v>
          </cell>
          <cell r="AA2158" t="str">
            <v>n/a</v>
          </cell>
          <cell r="AB2158">
            <v>45245</v>
          </cell>
          <cell r="AC2158" t="str">
            <v>n/a</v>
          </cell>
          <cell r="AD2158" t="str">
            <v>n/a</v>
          </cell>
          <cell r="AE2158">
            <v>45245</v>
          </cell>
          <cell r="AF2158">
            <v>0</v>
          </cell>
          <cell r="AG2158">
            <v>0</v>
          </cell>
          <cell r="AH2158">
            <v>0</v>
          </cell>
          <cell r="AI2158">
            <v>0</v>
          </cell>
          <cell r="AJ2158">
            <v>0</v>
          </cell>
          <cell r="AK2158">
            <v>87595</v>
          </cell>
          <cell r="AL2158">
            <v>87595</v>
          </cell>
          <cell r="AM2158">
            <v>0</v>
          </cell>
          <cell r="AN2158">
            <v>87059</v>
          </cell>
          <cell r="AO2158">
            <v>87059</v>
          </cell>
          <cell r="AP2158">
            <v>0</v>
          </cell>
          <cell r="AQ2158">
            <v>0</v>
          </cell>
          <cell r="AR2158" t="str">
            <v>n/a</v>
          </cell>
          <cell r="AS2158" t="str">
            <v>n/a</v>
          </cell>
          <cell r="AT2158" t="str">
            <v>n/a</v>
          </cell>
          <cell r="AU2158" t="str">
            <v>n/a</v>
          </cell>
          <cell r="AV2158" t="str">
            <v>n/a</v>
          </cell>
          <cell r="AW2158" t="str">
            <v>n/a</v>
          </cell>
          <cell r="AX2158">
            <v>0</v>
          </cell>
        </row>
        <row r="2159">
          <cell r="A2159">
            <v>23111250</v>
          </cell>
          <cell r="B2159">
            <v>0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0</v>
          </cell>
          <cell r="AE2159">
            <v>0</v>
          </cell>
          <cell r="AF2159">
            <v>0</v>
          </cell>
          <cell r="AG2159">
            <v>0</v>
          </cell>
          <cell r="AH2159">
            <v>0</v>
          </cell>
          <cell r="AI2159">
            <v>0</v>
          </cell>
          <cell r="AJ2159">
            <v>0</v>
          </cell>
          <cell r="AK2159">
            <v>0</v>
          </cell>
          <cell r="AL2159">
            <v>0</v>
          </cell>
          <cell r="AM2159">
            <v>0</v>
          </cell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0</v>
          </cell>
          <cell r="AV2159">
            <v>0</v>
          </cell>
          <cell r="AW2159">
            <v>0</v>
          </cell>
          <cell r="AX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  <cell r="AG2160">
            <v>0</v>
          </cell>
          <cell r="AH2160">
            <v>0</v>
          </cell>
          <cell r="AI2160">
            <v>0</v>
          </cell>
          <cell r="AJ2160">
            <v>0</v>
          </cell>
          <cell r="AK2160">
            <v>0</v>
          </cell>
          <cell r="AL2160">
            <v>0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</row>
        <row r="2161">
          <cell r="A2161" t="str">
            <v>23-4745</v>
          </cell>
          <cell r="B2161" t="str">
            <v>BINDING MACHINE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 t="str">
            <v>PACCO</v>
          </cell>
          <cell r="W2161" t="str">
            <v>SVP</v>
          </cell>
          <cell r="X2161" t="str">
            <v>n/a</v>
          </cell>
          <cell r="Y2161">
            <v>45222</v>
          </cell>
          <cell r="Z2161" t="str">
            <v>n/a</v>
          </cell>
          <cell r="AA2161" t="str">
            <v>n/a</v>
          </cell>
          <cell r="AB2161">
            <v>45245</v>
          </cell>
          <cell r="AC2161" t="str">
            <v>n/a</v>
          </cell>
          <cell r="AD2161" t="str">
            <v>n/a</v>
          </cell>
          <cell r="AE2161">
            <v>45245</v>
          </cell>
          <cell r="AF2161">
            <v>0</v>
          </cell>
          <cell r="AG2161">
            <v>0</v>
          </cell>
          <cell r="AH2161">
            <v>0</v>
          </cell>
          <cell r="AI2161">
            <v>0</v>
          </cell>
          <cell r="AJ2161">
            <v>0</v>
          </cell>
          <cell r="AK2161">
            <v>30000</v>
          </cell>
          <cell r="AL2161">
            <v>30000</v>
          </cell>
          <cell r="AM2161">
            <v>0</v>
          </cell>
          <cell r="AN2161">
            <v>29900</v>
          </cell>
          <cell r="AO2161">
            <v>29900</v>
          </cell>
          <cell r="AP2161">
            <v>0</v>
          </cell>
          <cell r="AQ2161">
            <v>0</v>
          </cell>
          <cell r="AR2161" t="str">
            <v>n/a</v>
          </cell>
          <cell r="AS2161" t="str">
            <v>n/a</v>
          </cell>
          <cell r="AT2161" t="str">
            <v>n/a</v>
          </cell>
          <cell r="AU2161" t="str">
            <v>n/a</v>
          </cell>
          <cell r="AV2161" t="str">
            <v>n/a</v>
          </cell>
          <cell r="AW2161" t="str">
            <v>n/a</v>
          </cell>
          <cell r="AX2161">
            <v>0</v>
          </cell>
        </row>
        <row r="2162">
          <cell r="A2162">
            <v>23111251</v>
          </cell>
          <cell r="B2162">
            <v>0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0</v>
          </cell>
          <cell r="AE2162">
            <v>0</v>
          </cell>
          <cell r="AF2162">
            <v>0</v>
          </cell>
          <cell r="AG2162">
            <v>0</v>
          </cell>
          <cell r="AH2162">
            <v>0</v>
          </cell>
          <cell r="AI2162">
            <v>0</v>
          </cell>
          <cell r="AJ2162">
            <v>0</v>
          </cell>
          <cell r="AK2162">
            <v>0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0</v>
          </cell>
          <cell r="AV2162">
            <v>0</v>
          </cell>
          <cell r="AW2162">
            <v>0</v>
          </cell>
          <cell r="AX2162">
            <v>0</v>
          </cell>
        </row>
        <row r="2163">
          <cell r="A2163">
            <v>0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  <cell r="AG2163">
            <v>0</v>
          </cell>
          <cell r="AH2163">
            <v>0</v>
          </cell>
          <cell r="AI2163">
            <v>0</v>
          </cell>
          <cell r="AJ2163">
            <v>0</v>
          </cell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</row>
        <row r="2164">
          <cell r="A2164" t="str">
            <v>23-C0797</v>
          </cell>
          <cell r="B2164" t="str">
            <v>WATER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 t="str">
            <v>PAO</v>
          </cell>
          <cell r="W2164" t="str">
            <v>SVP</v>
          </cell>
          <cell r="X2164" t="str">
            <v>n/a</v>
          </cell>
          <cell r="Y2164">
            <v>45222</v>
          </cell>
          <cell r="Z2164" t="str">
            <v>n/a</v>
          </cell>
          <cell r="AA2164" t="str">
            <v>n/a</v>
          </cell>
          <cell r="AB2164">
            <v>45245</v>
          </cell>
          <cell r="AC2164" t="str">
            <v>n/a</v>
          </cell>
          <cell r="AD2164" t="str">
            <v>n/a</v>
          </cell>
          <cell r="AE2164">
            <v>45245</v>
          </cell>
          <cell r="AF2164">
            <v>0</v>
          </cell>
          <cell r="AG2164">
            <v>0</v>
          </cell>
          <cell r="AH2164">
            <v>0</v>
          </cell>
          <cell r="AI2164">
            <v>0</v>
          </cell>
          <cell r="AJ2164">
            <v>0</v>
          </cell>
          <cell r="AK2164">
            <v>27675</v>
          </cell>
          <cell r="AL2164">
            <v>27675</v>
          </cell>
          <cell r="AM2164">
            <v>0</v>
          </cell>
          <cell r="AN2164">
            <v>27000</v>
          </cell>
          <cell r="AO2164">
            <v>27000</v>
          </cell>
          <cell r="AP2164">
            <v>0</v>
          </cell>
          <cell r="AQ2164">
            <v>0</v>
          </cell>
          <cell r="AR2164" t="str">
            <v>n/a</v>
          </cell>
          <cell r="AS2164" t="str">
            <v>n/a</v>
          </cell>
          <cell r="AT2164" t="str">
            <v>n/a</v>
          </cell>
          <cell r="AU2164" t="str">
            <v>n/a</v>
          </cell>
          <cell r="AV2164" t="str">
            <v>n/a</v>
          </cell>
          <cell r="AW2164" t="str">
            <v>n/a</v>
          </cell>
          <cell r="AX2164">
            <v>0</v>
          </cell>
        </row>
        <row r="2165">
          <cell r="A2165">
            <v>23111228</v>
          </cell>
          <cell r="B2165">
            <v>0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0</v>
          </cell>
          <cell r="AE2165">
            <v>0</v>
          </cell>
          <cell r="AF2165">
            <v>0</v>
          </cell>
          <cell r="AG2165">
            <v>0</v>
          </cell>
          <cell r="AH2165">
            <v>0</v>
          </cell>
          <cell r="AI2165">
            <v>0</v>
          </cell>
          <cell r="AJ2165">
            <v>0</v>
          </cell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0</v>
          </cell>
          <cell r="AE2166">
            <v>0</v>
          </cell>
          <cell r="AF2166">
            <v>0</v>
          </cell>
          <cell r="AG2166">
            <v>0</v>
          </cell>
          <cell r="AH2166">
            <v>0</v>
          </cell>
          <cell r="AI2166">
            <v>0</v>
          </cell>
          <cell r="AJ2166">
            <v>0</v>
          </cell>
          <cell r="AK2166">
            <v>0</v>
          </cell>
          <cell r="AL2166">
            <v>0</v>
          </cell>
          <cell r="AM2166">
            <v>0</v>
          </cell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0</v>
          </cell>
          <cell r="AV2166">
            <v>0</v>
          </cell>
          <cell r="AW2166">
            <v>0</v>
          </cell>
          <cell r="AX2166">
            <v>0</v>
          </cell>
        </row>
        <row r="2167">
          <cell r="A2167" t="str">
            <v>23-C0798</v>
          </cell>
          <cell r="B2167" t="str">
            <v>OFFICE EQUIPMENT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 t="str">
            <v>PAO</v>
          </cell>
          <cell r="W2167" t="str">
            <v>SVP</v>
          </cell>
          <cell r="X2167" t="str">
            <v>n/a</v>
          </cell>
          <cell r="Y2167">
            <v>45222</v>
          </cell>
          <cell r="Z2167" t="str">
            <v>n/a</v>
          </cell>
          <cell r="AA2167" t="str">
            <v>n/a</v>
          </cell>
          <cell r="AB2167">
            <v>45245</v>
          </cell>
          <cell r="AC2167" t="str">
            <v>n/a</v>
          </cell>
          <cell r="AD2167" t="str">
            <v>n/a</v>
          </cell>
          <cell r="AE2167">
            <v>45245</v>
          </cell>
          <cell r="AF2167">
            <v>0</v>
          </cell>
          <cell r="AG2167">
            <v>0</v>
          </cell>
          <cell r="AH2167">
            <v>0</v>
          </cell>
          <cell r="AI2167">
            <v>0</v>
          </cell>
          <cell r="AJ2167">
            <v>0</v>
          </cell>
          <cell r="AK2167">
            <v>34400</v>
          </cell>
          <cell r="AL2167">
            <v>34400</v>
          </cell>
          <cell r="AM2167">
            <v>0</v>
          </cell>
          <cell r="AN2167">
            <v>34373.5</v>
          </cell>
          <cell r="AO2167">
            <v>34373.5</v>
          </cell>
          <cell r="AP2167">
            <v>0</v>
          </cell>
          <cell r="AQ2167">
            <v>0</v>
          </cell>
          <cell r="AR2167" t="str">
            <v>n/a</v>
          </cell>
          <cell r="AS2167" t="str">
            <v>n/a</v>
          </cell>
          <cell r="AT2167" t="str">
            <v>n/a</v>
          </cell>
          <cell r="AU2167" t="str">
            <v>n/a</v>
          </cell>
          <cell r="AV2167" t="str">
            <v>n/a</v>
          </cell>
          <cell r="AW2167" t="str">
            <v>n/a</v>
          </cell>
          <cell r="AX2167">
            <v>0</v>
          </cell>
        </row>
        <row r="2168">
          <cell r="A2168">
            <v>23111229</v>
          </cell>
          <cell r="B2168">
            <v>0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0</v>
          </cell>
          <cell r="AE2168">
            <v>0</v>
          </cell>
          <cell r="AF2168">
            <v>0</v>
          </cell>
          <cell r="AG2168">
            <v>0</v>
          </cell>
          <cell r="AH2168">
            <v>0</v>
          </cell>
          <cell r="AI2168">
            <v>0</v>
          </cell>
          <cell r="AJ2168">
            <v>0</v>
          </cell>
          <cell r="AK2168">
            <v>0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0</v>
          </cell>
          <cell r="AV2168">
            <v>0</v>
          </cell>
          <cell r="AW2168">
            <v>0</v>
          </cell>
          <cell r="AX2168">
            <v>0</v>
          </cell>
        </row>
        <row r="2169">
          <cell r="A2169">
            <v>0</v>
          </cell>
          <cell r="B2169">
            <v>0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0</v>
          </cell>
          <cell r="AE2169">
            <v>0</v>
          </cell>
          <cell r="AF2169">
            <v>0</v>
          </cell>
          <cell r="AG2169">
            <v>0</v>
          </cell>
          <cell r="AH2169">
            <v>0</v>
          </cell>
          <cell r="AI2169">
            <v>0</v>
          </cell>
          <cell r="AJ2169">
            <v>0</v>
          </cell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0</v>
          </cell>
          <cell r="AV2169">
            <v>0</v>
          </cell>
          <cell r="AW2169">
            <v>0</v>
          </cell>
          <cell r="AX2169">
            <v>0</v>
          </cell>
        </row>
        <row r="2170">
          <cell r="A2170" t="str">
            <v>23-4756</v>
          </cell>
          <cell r="B2170" t="str">
            <v>OFFICE EQUIPMENT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 t="str">
            <v>PDRRMO</v>
          </cell>
          <cell r="W2170" t="str">
            <v>SVP</v>
          </cell>
          <cell r="X2170">
            <v>45216</v>
          </cell>
          <cell r="Y2170">
            <v>45222</v>
          </cell>
          <cell r="Z2170" t="str">
            <v>n/a</v>
          </cell>
          <cell r="AA2170" t="str">
            <v>n/a</v>
          </cell>
          <cell r="AB2170">
            <v>45245</v>
          </cell>
          <cell r="AC2170" t="str">
            <v>n/a</v>
          </cell>
          <cell r="AD2170" t="str">
            <v>n/a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K2170">
            <v>83600</v>
          </cell>
          <cell r="AL2170">
            <v>83600</v>
          </cell>
          <cell r="AM2170">
            <v>0</v>
          </cell>
          <cell r="AN2170">
            <v>83400</v>
          </cell>
          <cell r="AO2170">
            <v>83400</v>
          </cell>
          <cell r="AP2170">
            <v>0</v>
          </cell>
          <cell r="AQ2170">
            <v>0</v>
          </cell>
          <cell r="AR2170" t="str">
            <v>n/a</v>
          </cell>
          <cell r="AS2170" t="str">
            <v>n/a</v>
          </cell>
          <cell r="AT2170" t="str">
            <v>n/a</v>
          </cell>
          <cell r="AU2170" t="str">
            <v>n/a</v>
          </cell>
          <cell r="AV2170" t="str">
            <v>n/a</v>
          </cell>
          <cell r="AW2170" t="str">
            <v>n/a</v>
          </cell>
          <cell r="AX2170">
            <v>0</v>
          </cell>
        </row>
        <row r="2171">
          <cell r="A2171">
            <v>23111230</v>
          </cell>
          <cell r="B2171">
            <v>0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0</v>
          </cell>
          <cell r="AE2171">
            <v>0</v>
          </cell>
          <cell r="AF2171">
            <v>0</v>
          </cell>
          <cell r="AG2171">
            <v>0</v>
          </cell>
          <cell r="AH2171">
            <v>0</v>
          </cell>
          <cell r="AI2171">
            <v>0</v>
          </cell>
          <cell r="AJ2171">
            <v>0</v>
          </cell>
          <cell r="AK2171">
            <v>0</v>
          </cell>
          <cell r="AL2171">
            <v>0</v>
          </cell>
          <cell r="AM2171">
            <v>0</v>
          </cell>
          <cell r="AN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</v>
          </cell>
          <cell r="AV2171">
            <v>0</v>
          </cell>
          <cell r="AW2171">
            <v>0</v>
          </cell>
          <cell r="AX2171">
            <v>0</v>
          </cell>
        </row>
        <row r="2172">
          <cell r="A2172">
            <v>0</v>
          </cell>
          <cell r="B2172">
            <v>0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0</v>
          </cell>
          <cell r="AE2172">
            <v>0</v>
          </cell>
          <cell r="AF2172">
            <v>0</v>
          </cell>
          <cell r="AG2172">
            <v>0</v>
          </cell>
          <cell r="AH2172">
            <v>0</v>
          </cell>
          <cell r="AI2172">
            <v>0</v>
          </cell>
          <cell r="AJ2172">
            <v>0</v>
          </cell>
          <cell r="AK2172">
            <v>0</v>
          </cell>
          <cell r="AL2172">
            <v>0</v>
          </cell>
          <cell r="AM2172">
            <v>0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0</v>
          </cell>
          <cell r="AV2172">
            <v>0</v>
          </cell>
          <cell r="AW2172">
            <v>0</v>
          </cell>
          <cell r="AX2172">
            <v>0</v>
          </cell>
        </row>
        <row r="2173">
          <cell r="A2173" t="str">
            <v>23-4781</v>
          </cell>
          <cell r="B2173" t="str">
            <v>GLASSES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 t="str">
            <v>PDRRMO</v>
          </cell>
          <cell r="W2173" t="str">
            <v>SVP</v>
          </cell>
          <cell r="X2173">
            <v>45216</v>
          </cell>
          <cell r="Y2173">
            <v>45222</v>
          </cell>
          <cell r="Z2173" t="str">
            <v>n/a</v>
          </cell>
          <cell r="AA2173" t="str">
            <v>n/a</v>
          </cell>
          <cell r="AB2173">
            <v>45245</v>
          </cell>
          <cell r="AC2173" t="str">
            <v>n/a</v>
          </cell>
          <cell r="AD2173" t="str">
            <v>n/a</v>
          </cell>
          <cell r="AE2173">
            <v>45245</v>
          </cell>
          <cell r="AF2173">
            <v>0</v>
          </cell>
          <cell r="AG2173">
            <v>0</v>
          </cell>
          <cell r="AH2173">
            <v>0</v>
          </cell>
          <cell r="AI2173">
            <v>0</v>
          </cell>
          <cell r="AJ2173">
            <v>0</v>
          </cell>
          <cell r="AK2173">
            <v>20436</v>
          </cell>
          <cell r="AL2173">
            <v>20436</v>
          </cell>
          <cell r="AM2173">
            <v>0</v>
          </cell>
          <cell r="AN2173">
            <v>20314.5</v>
          </cell>
          <cell r="AO2173">
            <v>20314.5</v>
          </cell>
          <cell r="AP2173">
            <v>0</v>
          </cell>
          <cell r="AQ2173">
            <v>0</v>
          </cell>
          <cell r="AR2173" t="str">
            <v>n/a</v>
          </cell>
          <cell r="AS2173" t="str">
            <v>n/a</v>
          </cell>
          <cell r="AT2173" t="str">
            <v>n/a</v>
          </cell>
          <cell r="AU2173" t="str">
            <v>n/a</v>
          </cell>
          <cell r="AV2173" t="str">
            <v>n/a</v>
          </cell>
          <cell r="AW2173" t="str">
            <v>n/a</v>
          </cell>
          <cell r="AX2173">
            <v>0</v>
          </cell>
        </row>
        <row r="2174">
          <cell r="A2174">
            <v>23111231</v>
          </cell>
          <cell r="B2174">
            <v>0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0</v>
          </cell>
          <cell r="AE2174">
            <v>0</v>
          </cell>
          <cell r="AF2174">
            <v>0</v>
          </cell>
          <cell r="AG2174">
            <v>0</v>
          </cell>
          <cell r="AH2174">
            <v>0</v>
          </cell>
          <cell r="AI2174">
            <v>0</v>
          </cell>
          <cell r="AJ2174">
            <v>0</v>
          </cell>
          <cell r="AK2174">
            <v>0</v>
          </cell>
          <cell r="AL2174">
            <v>0</v>
          </cell>
          <cell r="AM2174">
            <v>0</v>
          </cell>
          <cell r="AN2174">
            <v>0</v>
          </cell>
          <cell r="AO2174">
            <v>0</v>
          </cell>
          <cell r="AP2174">
            <v>0</v>
          </cell>
          <cell r="AQ2174">
            <v>0</v>
          </cell>
          <cell r="AR2174">
            <v>0</v>
          </cell>
          <cell r="AS2174">
            <v>0</v>
          </cell>
          <cell r="AT2174">
            <v>0</v>
          </cell>
          <cell r="AU2174">
            <v>0</v>
          </cell>
          <cell r="AV2174">
            <v>0</v>
          </cell>
          <cell r="AW2174">
            <v>0</v>
          </cell>
          <cell r="AX2174">
            <v>0</v>
          </cell>
        </row>
        <row r="2175">
          <cell r="A2175">
            <v>0</v>
          </cell>
          <cell r="B2175">
            <v>0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0</v>
          </cell>
          <cell r="AE2175">
            <v>0</v>
          </cell>
          <cell r="AF2175">
            <v>0</v>
          </cell>
          <cell r="AG2175">
            <v>0</v>
          </cell>
          <cell r="AH2175">
            <v>0</v>
          </cell>
          <cell r="AI2175">
            <v>0</v>
          </cell>
          <cell r="AJ2175">
            <v>0</v>
          </cell>
          <cell r="AK2175">
            <v>0</v>
          </cell>
          <cell r="AL2175">
            <v>0</v>
          </cell>
          <cell r="AM2175">
            <v>0</v>
          </cell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AS2175">
            <v>0</v>
          </cell>
          <cell r="AT2175">
            <v>0</v>
          </cell>
          <cell r="AU2175">
            <v>0</v>
          </cell>
          <cell r="AV2175">
            <v>0</v>
          </cell>
          <cell r="AW2175">
            <v>0</v>
          </cell>
          <cell r="AX2175">
            <v>0</v>
          </cell>
        </row>
        <row r="2176">
          <cell r="A2176" t="str">
            <v>23-5184</v>
          </cell>
          <cell r="B2176" t="str">
            <v>T-SHIRT W/ PRINTING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 t="str">
            <v>PGO</v>
          </cell>
          <cell r="W2176" t="str">
            <v>SVP</v>
          </cell>
          <cell r="X2176" t="str">
            <v>n/a</v>
          </cell>
          <cell r="Y2176">
            <v>45233</v>
          </cell>
          <cell r="Z2176" t="str">
            <v>n/a</v>
          </cell>
          <cell r="AA2176" t="str">
            <v>n/a</v>
          </cell>
          <cell r="AB2176">
            <v>45245</v>
          </cell>
          <cell r="AC2176" t="str">
            <v>n/a</v>
          </cell>
          <cell r="AD2176" t="str">
            <v>n/a</v>
          </cell>
          <cell r="AE2176">
            <v>45245</v>
          </cell>
          <cell r="AF2176">
            <v>0</v>
          </cell>
          <cell r="AG2176">
            <v>0</v>
          </cell>
          <cell r="AH2176">
            <v>0</v>
          </cell>
          <cell r="AI2176">
            <v>0</v>
          </cell>
          <cell r="AJ2176">
            <v>0</v>
          </cell>
          <cell r="AK2176">
            <v>38500</v>
          </cell>
          <cell r="AL2176">
            <v>38500</v>
          </cell>
          <cell r="AM2176">
            <v>0</v>
          </cell>
          <cell r="AN2176">
            <v>38500</v>
          </cell>
          <cell r="AO2176">
            <v>38500</v>
          </cell>
          <cell r="AP2176">
            <v>0</v>
          </cell>
          <cell r="AQ2176">
            <v>0</v>
          </cell>
          <cell r="AR2176" t="str">
            <v>n/a</v>
          </cell>
          <cell r="AS2176" t="str">
            <v>n/a</v>
          </cell>
          <cell r="AT2176" t="str">
            <v>n/a</v>
          </cell>
          <cell r="AU2176" t="str">
            <v>n/a</v>
          </cell>
          <cell r="AV2176" t="str">
            <v>n/a</v>
          </cell>
          <cell r="AW2176" t="str">
            <v>n/a</v>
          </cell>
          <cell r="AX2176">
            <v>0</v>
          </cell>
        </row>
        <row r="2177">
          <cell r="A2177">
            <v>23111232</v>
          </cell>
          <cell r="B2177">
            <v>0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0</v>
          </cell>
          <cell r="AE2177">
            <v>0</v>
          </cell>
          <cell r="AF2177">
            <v>0</v>
          </cell>
          <cell r="AG2177">
            <v>0</v>
          </cell>
          <cell r="AH2177">
            <v>0</v>
          </cell>
          <cell r="AI2177">
            <v>0</v>
          </cell>
          <cell r="AJ2177">
            <v>0</v>
          </cell>
          <cell r="AK2177">
            <v>0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0</v>
          </cell>
          <cell r="AW2177">
            <v>0</v>
          </cell>
          <cell r="AX2177">
            <v>0</v>
          </cell>
        </row>
        <row r="2178">
          <cell r="A2178">
            <v>0</v>
          </cell>
          <cell r="B2178">
            <v>0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  <cell r="AE2178">
            <v>0</v>
          </cell>
          <cell r="AF2178">
            <v>0</v>
          </cell>
          <cell r="AG2178">
            <v>0</v>
          </cell>
          <cell r="AH2178">
            <v>0</v>
          </cell>
          <cell r="AI2178">
            <v>0</v>
          </cell>
          <cell r="AJ2178">
            <v>0</v>
          </cell>
          <cell r="AK2178">
            <v>0</v>
          </cell>
          <cell r="AL2178">
            <v>0</v>
          </cell>
          <cell r="AM2178">
            <v>0</v>
          </cell>
          <cell r="AN2178">
            <v>0</v>
          </cell>
          <cell r="AO2178">
            <v>0</v>
          </cell>
          <cell r="AP2178">
            <v>0</v>
          </cell>
          <cell r="AQ2178">
            <v>0</v>
          </cell>
          <cell r="AR2178">
            <v>0</v>
          </cell>
          <cell r="AS2178">
            <v>0</v>
          </cell>
          <cell r="AT2178">
            <v>0</v>
          </cell>
          <cell r="AU2178">
            <v>0</v>
          </cell>
          <cell r="AV2178">
            <v>0</v>
          </cell>
          <cell r="AW2178">
            <v>0</v>
          </cell>
          <cell r="AX2178">
            <v>0</v>
          </cell>
        </row>
        <row r="2179">
          <cell r="A2179" t="str">
            <v>23-4933</v>
          </cell>
          <cell r="B2179" t="str">
            <v>STICKER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 t="str">
            <v>PTO</v>
          </cell>
          <cell r="W2179" t="str">
            <v>SVP</v>
          </cell>
          <cell r="X2179" t="str">
            <v>n/a</v>
          </cell>
          <cell r="Y2179">
            <v>45222</v>
          </cell>
          <cell r="Z2179" t="str">
            <v>n/a</v>
          </cell>
          <cell r="AA2179" t="str">
            <v>n/a</v>
          </cell>
          <cell r="AB2179">
            <v>45245</v>
          </cell>
          <cell r="AC2179" t="str">
            <v>n/a</v>
          </cell>
          <cell r="AD2179" t="str">
            <v>n/a</v>
          </cell>
          <cell r="AE2179">
            <v>45245</v>
          </cell>
          <cell r="AF2179">
            <v>0</v>
          </cell>
          <cell r="AG2179">
            <v>0</v>
          </cell>
          <cell r="AH2179">
            <v>0</v>
          </cell>
          <cell r="AI2179">
            <v>0</v>
          </cell>
          <cell r="AJ2179">
            <v>0</v>
          </cell>
          <cell r="AK2179">
            <v>22960</v>
          </cell>
          <cell r="AL2179">
            <v>22960</v>
          </cell>
          <cell r="AM2179">
            <v>0</v>
          </cell>
          <cell r="AN2179">
            <v>22960</v>
          </cell>
          <cell r="AO2179">
            <v>22960</v>
          </cell>
          <cell r="AP2179">
            <v>0</v>
          </cell>
          <cell r="AQ2179">
            <v>0</v>
          </cell>
          <cell r="AR2179" t="str">
            <v>n/a</v>
          </cell>
          <cell r="AS2179" t="str">
            <v>n/a</v>
          </cell>
          <cell r="AT2179" t="str">
            <v>n/a</v>
          </cell>
          <cell r="AU2179" t="str">
            <v>n/a</v>
          </cell>
          <cell r="AV2179" t="str">
            <v>n/a</v>
          </cell>
          <cell r="AW2179" t="str">
            <v>n/a</v>
          </cell>
          <cell r="AX2179">
            <v>0</v>
          </cell>
        </row>
        <row r="2180">
          <cell r="A2180">
            <v>23111233</v>
          </cell>
          <cell r="B2180">
            <v>0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0</v>
          </cell>
          <cell r="AE2180">
            <v>0</v>
          </cell>
          <cell r="AF2180">
            <v>0</v>
          </cell>
          <cell r="AG2180">
            <v>0</v>
          </cell>
          <cell r="AH2180">
            <v>0</v>
          </cell>
          <cell r="AI2180">
            <v>0</v>
          </cell>
          <cell r="AJ2180">
            <v>0</v>
          </cell>
          <cell r="AK2180">
            <v>0</v>
          </cell>
          <cell r="AL2180">
            <v>0</v>
          </cell>
          <cell r="AM2180">
            <v>0</v>
          </cell>
          <cell r="AN2180">
            <v>0</v>
          </cell>
          <cell r="AO2180">
            <v>0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0</v>
          </cell>
          <cell r="AV2180">
            <v>0</v>
          </cell>
          <cell r="AW2180">
            <v>0</v>
          </cell>
          <cell r="AX2180">
            <v>0</v>
          </cell>
        </row>
        <row r="2181">
          <cell r="A2181">
            <v>0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  <cell r="AE2181">
            <v>0</v>
          </cell>
          <cell r="AF2181">
            <v>0</v>
          </cell>
          <cell r="AG2181">
            <v>0</v>
          </cell>
          <cell r="AH2181">
            <v>0</v>
          </cell>
          <cell r="AI2181">
            <v>0</v>
          </cell>
          <cell r="AJ2181">
            <v>0</v>
          </cell>
          <cell r="AK2181">
            <v>0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0</v>
          </cell>
          <cell r="AQ2181">
            <v>0</v>
          </cell>
          <cell r="AR2181">
            <v>0</v>
          </cell>
          <cell r="AS2181">
            <v>0</v>
          </cell>
          <cell r="AT2181">
            <v>0</v>
          </cell>
          <cell r="AU2181">
            <v>0</v>
          </cell>
          <cell r="AV2181">
            <v>0</v>
          </cell>
          <cell r="AW2181">
            <v>0</v>
          </cell>
          <cell r="AX2181">
            <v>0</v>
          </cell>
        </row>
        <row r="2182">
          <cell r="A2182" t="str">
            <v>23-4584</v>
          </cell>
          <cell r="B2182" t="str">
            <v>FOOD/CATERING SERVICES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 t="str">
            <v>PGO</v>
          </cell>
          <cell r="W2182" t="str">
            <v>SVP</v>
          </cell>
          <cell r="X2182" t="str">
            <v>n/a</v>
          </cell>
          <cell r="Y2182">
            <v>45215</v>
          </cell>
          <cell r="Z2182" t="str">
            <v>n/a</v>
          </cell>
          <cell r="AA2182" t="str">
            <v>n/a</v>
          </cell>
          <cell r="AB2182">
            <v>45245</v>
          </cell>
          <cell r="AC2182" t="str">
            <v>n/a</v>
          </cell>
          <cell r="AD2182" t="str">
            <v>n/a</v>
          </cell>
          <cell r="AE2182">
            <v>0</v>
          </cell>
          <cell r="AF2182">
            <v>0</v>
          </cell>
          <cell r="AG2182">
            <v>0</v>
          </cell>
          <cell r="AH2182">
            <v>0</v>
          </cell>
          <cell r="AI2182">
            <v>0</v>
          </cell>
          <cell r="AJ2182">
            <v>0</v>
          </cell>
          <cell r="AK2182">
            <v>80868</v>
          </cell>
          <cell r="AL2182">
            <v>80868</v>
          </cell>
          <cell r="AM2182">
            <v>0</v>
          </cell>
          <cell r="AN2182">
            <v>79110</v>
          </cell>
          <cell r="AO2182">
            <v>79110</v>
          </cell>
          <cell r="AP2182">
            <v>0</v>
          </cell>
          <cell r="AQ2182">
            <v>0</v>
          </cell>
          <cell r="AR2182" t="str">
            <v>n/a</v>
          </cell>
          <cell r="AS2182" t="str">
            <v>n/a</v>
          </cell>
          <cell r="AT2182" t="str">
            <v>n/a</v>
          </cell>
          <cell r="AU2182" t="str">
            <v>n/a</v>
          </cell>
          <cell r="AV2182" t="str">
            <v>n/a</v>
          </cell>
          <cell r="AW2182" t="str">
            <v>n/a</v>
          </cell>
          <cell r="AX2182">
            <v>0</v>
          </cell>
        </row>
        <row r="2183">
          <cell r="A2183">
            <v>23111234</v>
          </cell>
          <cell r="B2183">
            <v>0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  <cell r="AG2183">
            <v>0</v>
          </cell>
          <cell r="AH2183">
            <v>0</v>
          </cell>
          <cell r="AI2183">
            <v>0</v>
          </cell>
          <cell r="AJ2183">
            <v>0</v>
          </cell>
          <cell r="AK2183">
            <v>0</v>
          </cell>
          <cell r="AL2183">
            <v>0</v>
          </cell>
          <cell r="AM2183">
            <v>0</v>
          </cell>
          <cell r="AN2183">
            <v>0</v>
          </cell>
          <cell r="AO2183">
            <v>0</v>
          </cell>
          <cell r="AP2183">
            <v>0</v>
          </cell>
          <cell r="AQ2183">
            <v>0</v>
          </cell>
          <cell r="AR2183">
            <v>0</v>
          </cell>
          <cell r="AS2183">
            <v>0</v>
          </cell>
          <cell r="AT2183">
            <v>0</v>
          </cell>
          <cell r="AU2183">
            <v>0</v>
          </cell>
          <cell r="AV2183">
            <v>0</v>
          </cell>
          <cell r="AW2183">
            <v>0</v>
          </cell>
          <cell r="AX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  <cell r="AG2184">
            <v>0</v>
          </cell>
          <cell r="AH2184">
            <v>0</v>
          </cell>
          <cell r="AI2184">
            <v>0</v>
          </cell>
          <cell r="AJ2184">
            <v>0</v>
          </cell>
          <cell r="AK2184">
            <v>0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AS2184">
            <v>0</v>
          </cell>
          <cell r="AT2184">
            <v>0</v>
          </cell>
          <cell r="AU2184">
            <v>0</v>
          </cell>
          <cell r="AV2184">
            <v>0</v>
          </cell>
          <cell r="AW2184">
            <v>0</v>
          </cell>
          <cell r="AX2184">
            <v>0</v>
          </cell>
        </row>
        <row r="2185">
          <cell r="A2185" t="str">
            <v>23-C0874</v>
          </cell>
          <cell r="B2185" t="str">
            <v>MEDALS/PLAQUES/TROPHY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 t="str">
            <v>PGO</v>
          </cell>
          <cell r="W2185" t="str">
            <v>SVP</v>
          </cell>
          <cell r="X2185" t="str">
            <v>n/a</v>
          </cell>
          <cell r="Y2185">
            <v>45233</v>
          </cell>
          <cell r="Z2185" t="str">
            <v>n/a</v>
          </cell>
          <cell r="AA2185" t="str">
            <v>n/a</v>
          </cell>
          <cell r="AB2185">
            <v>45245</v>
          </cell>
          <cell r="AC2185" t="str">
            <v>n/a</v>
          </cell>
          <cell r="AD2185" t="str">
            <v>n/a</v>
          </cell>
          <cell r="AE2185">
            <v>0</v>
          </cell>
          <cell r="AF2185">
            <v>0</v>
          </cell>
          <cell r="AG2185">
            <v>0</v>
          </cell>
          <cell r="AH2185">
            <v>0</v>
          </cell>
          <cell r="AI2185">
            <v>0</v>
          </cell>
          <cell r="AJ2185">
            <v>0</v>
          </cell>
          <cell r="AK2185">
            <v>154000</v>
          </cell>
          <cell r="AL2185">
            <v>154000</v>
          </cell>
          <cell r="AM2185">
            <v>0</v>
          </cell>
          <cell r="AN2185">
            <v>154000</v>
          </cell>
          <cell r="AO2185">
            <v>154000</v>
          </cell>
          <cell r="AP2185">
            <v>0</v>
          </cell>
          <cell r="AQ2185">
            <v>0</v>
          </cell>
          <cell r="AR2185" t="str">
            <v>n/a</v>
          </cell>
          <cell r="AS2185" t="str">
            <v>n/a</v>
          </cell>
          <cell r="AT2185" t="str">
            <v>n/a</v>
          </cell>
          <cell r="AU2185" t="str">
            <v>n/a</v>
          </cell>
          <cell r="AV2185" t="str">
            <v>n/a</v>
          </cell>
          <cell r="AW2185" t="str">
            <v>n/a</v>
          </cell>
          <cell r="AX2185">
            <v>0</v>
          </cell>
        </row>
        <row r="2186">
          <cell r="A2186">
            <v>23111235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0</v>
          </cell>
          <cell r="AE2186">
            <v>0</v>
          </cell>
          <cell r="AF2186">
            <v>0</v>
          </cell>
          <cell r="AG2186">
            <v>0</v>
          </cell>
          <cell r="AH2186">
            <v>0</v>
          </cell>
          <cell r="AI2186">
            <v>0</v>
          </cell>
          <cell r="AJ2186">
            <v>0</v>
          </cell>
          <cell r="AK2186">
            <v>0</v>
          </cell>
          <cell r="AL2186">
            <v>0</v>
          </cell>
          <cell r="AM2186">
            <v>0</v>
          </cell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0</v>
          </cell>
          <cell r="AV2186">
            <v>0</v>
          </cell>
          <cell r="AW2186">
            <v>0</v>
          </cell>
          <cell r="AX2186">
            <v>0</v>
          </cell>
        </row>
        <row r="2187">
          <cell r="A2187">
            <v>0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  <cell r="AE2187">
            <v>0</v>
          </cell>
          <cell r="AF2187">
            <v>0</v>
          </cell>
          <cell r="AG2187">
            <v>0</v>
          </cell>
          <cell r="AH2187">
            <v>0</v>
          </cell>
          <cell r="AI2187">
            <v>0</v>
          </cell>
          <cell r="AJ2187">
            <v>0</v>
          </cell>
          <cell r="AK2187">
            <v>0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0</v>
          </cell>
          <cell r="AV2187">
            <v>0</v>
          </cell>
          <cell r="AW2187">
            <v>0</v>
          </cell>
          <cell r="AX2187">
            <v>0</v>
          </cell>
        </row>
        <row r="2188">
          <cell r="A2188" t="str">
            <v>23-C0130</v>
          </cell>
          <cell r="B2188" t="str">
            <v>OFFICE EQUIPMENT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 t="str">
            <v>PHO</v>
          </cell>
          <cell r="W2188" t="str">
            <v>SVP</v>
          </cell>
          <cell r="X2188">
            <v>45216</v>
          </cell>
          <cell r="Y2188">
            <v>45222</v>
          </cell>
          <cell r="Z2188" t="str">
            <v>n/a</v>
          </cell>
          <cell r="AA2188" t="str">
            <v>n/a</v>
          </cell>
          <cell r="AB2188">
            <v>45245</v>
          </cell>
          <cell r="AC2188" t="str">
            <v>n/a</v>
          </cell>
          <cell r="AD2188" t="str">
            <v>n/a</v>
          </cell>
          <cell r="AE2188">
            <v>0</v>
          </cell>
          <cell r="AF2188">
            <v>0</v>
          </cell>
          <cell r="AG2188">
            <v>0</v>
          </cell>
          <cell r="AH2188">
            <v>0</v>
          </cell>
          <cell r="AI2188">
            <v>0</v>
          </cell>
          <cell r="AJ2188">
            <v>0</v>
          </cell>
          <cell r="AK2188">
            <v>53144</v>
          </cell>
          <cell r="AL2188">
            <v>53144</v>
          </cell>
          <cell r="AM2188">
            <v>0</v>
          </cell>
          <cell r="AN2188">
            <v>48925</v>
          </cell>
          <cell r="AO2188">
            <v>48925</v>
          </cell>
          <cell r="AP2188">
            <v>0</v>
          </cell>
          <cell r="AQ2188">
            <v>0</v>
          </cell>
          <cell r="AR2188" t="str">
            <v>n/a</v>
          </cell>
          <cell r="AS2188" t="str">
            <v>n/a</v>
          </cell>
          <cell r="AT2188" t="str">
            <v>n/a</v>
          </cell>
          <cell r="AU2188" t="str">
            <v>n/a</v>
          </cell>
          <cell r="AV2188" t="str">
            <v>n/a</v>
          </cell>
          <cell r="AW2188" t="str">
            <v>n/a</v>
          </cell>
          <cell r="AX2188">
            <v>0</v>
          </cell>
        </row>
        <row r="2189">
          <cell r="A2189">
            <v>23111236</v>
          </cell>
          <cell r="B2189">
            <v>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  <cell r="AE2189">
            <v>0</v>
          </cell>
          <cell r="AF2189">
            <v>0</v>
          </cell>
          <cell r="AG2189">
            <v>0</v>
          </cell>
          <cell r="AH2189">
            <v>0</v>
          </cell>
          <cell r="AI2189">
            <v>0</v>
          </cell>
          <cell r="AJ2189">
            <v>0</v>
          </cell>
          <cell r="AK2189">
            <v>0</v>
          </cell>
          <cell r="AL2189">
            <v>0</v>
          </cell>
          <cell r="AM2189">
            <v>0</v>
          </cell>
          <cell r="AN2189">
            <v>0</v>
          </cell>
          <cell r="AO2189">
            <v>0</v>
          </cell>
          <cell r="AP2189">
            <v>0</v>
          </cell>
          <cell r="AQ2189">
            <v>0</v>
          </cell>
          <cell r="AR2189">
            <v>0</v>
          </cell>
          <cell r="AS2189">
            <v>0</v>
          </cell>
          <cell r="AT2189">
            <v>0</v>
          </cell>
          <cell r="AU2189">
            <v>0</v>
          </cell>
          <cell r="AV2189">
            <v>0</v>
          </cell>
          <cell r="AW2189">
            <v>0</v>
          </cell>
          <cell r="AX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  <cell r="AE2190">
            <v>0</v>
          </cell>
          <cell r="AF2190">
            <v>0</v>
          </cell>
          <cell r="AG2190">
            <v>0</v>
          </cell>
          <cell r="AH2190">
            <v>0</v>
          </cell>
          <cell r="AI2190">
            <v>0</v>
          </cell>
          <cell r="AJ2190">
            <v>0</v>
          </cell>
          <cell r="AK2190">
            <v>0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T2190">
            <v>0</v>
          </cell>
          <cell r="AU2190">
            <v>0</v>
          </cell>
          <cell r="AV2190">
            <v>0</v>
          </cell>
          <cell r="AW2190">
            <v>0</v>
          </cell>
          <cell r="AX2190">
            <v>0</v>
          </cell>
        </row>
        <row r="2191">
          <cell r="A2191" t="str">
            <v>23-C0706</v>
          </cell>
          <cell r="B2191" t="str">
            <v>SPAPREPARTS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 t="str">
            <v>PICTO</v>
          </cell>
          <cell r="W2191" t="str">
            <v>NP 53.1</v>
          </cell>
          <cell r="X2191" t="str">
            <v>n/a</v>
          </cell>
          <cell r="Y2191">
            <v>45170</v>
          </cell>
          <cell r="Z2191" t="str">
            <v>n/a</v>
          </cell>
          <cell r="AA2191" t="str">
            <v>n/a</v>
          </cell>
          <cell r="AB2191">
            <v>45245</v>
          </cell>
          <cell r="AC2191" t="str">
            <v>n/a</v>
          </cell>
          <cell r="AD2191" t="str">
            <v>n/a</v>
          </cell>
          <cell r="AE2191">
            <v>0</v>
          </cell>
          <cell r="AF2191">
            <v>0</v>
          </cell>
          <cell r="AG2191">
            <v>0</v>
          </cell>
          <cell r="AH2191">
            <v>0</v>
          </cell>
          <cell r="AI2191">
            <v>0</v>
          </cell>
          <cell r="AJ2191">
            <v>0</v>
          </cell>
          <cell r="AK2191">
            <v>359500</v>
          </cell>
          <cell r="AL2191">
            <v>359500</v>
          </cell>
          <cell r="AM2191">
            <v>0</v>
          </cell>
          <cell r="AN2191">
            <v>333400</v>
          </cell>
          <cell r="AO2191">
            <v>333400</v>
          </cell>
          <cell r="AP2191">
            <v>0</v>
          </cell>
          <cell r="AQ2191">
            <v>0</v>
          </cell>
          <cell r="AR2191" t="str">
            <v>n/a</v>
          </cell>
          <cell r="AS2191" t="str">
            <v>n/a</v>
          </cell>
          <cell r="AT2191" t="str">
            <v>n/a</v>
          </cell>
          <cell r="AU2191" t="str">
            <v>n/a</v>
          </cell>
          <cell r="AV2191" t="str">
            <v>n/a</v>
          </cell>
          <cell r="AW2191" t="str">
            <v>n/a</v>
          </cell>
          <cell r="AX2191">
            <v>0</v>
          </cell>
        </row>
        <row r="2192">
          <cell r="A2192">
            <v>23111237</v>
          </cell>
          <cell r="B2192">
            <v>0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  <cell r="AE2192">
            <v>0</v>
          </cell>
          <cell r="AF2192">
            <v>0</v>
          </cell>
          <cell r="AG2192">
            <v>0</v>
          </cell>
          <cell r="AH2192">
            <v>0</v>
          </cell>
          <cell r="AI2192">
            <v>0</v>
          </cell>
          <cell r="AJ2192">
            <v>0</v>
          </cell>
          <cell r="AK2192">
            <v>0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T2192">
            <v>0</v>
          </cell>
          <cell r="AU2192">
            <v>0</v>
          </cell>
          <cell r="AV2192">
            <v>0</v>
          </cell>
          <cell r="AW2192">
            <v>0</v>
          </cell>
          <cell r="AX2192">
            <v>0</v>
          </cell>
        </row>
        <row r="2193">
          <cell r="A2193">
            <v>0</v>
          </cell>
          <cell r="B2193">
            <v>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  <cell r="AG2193">
            <v>0</v>
          </cell>
          <cell r="AH2193">
            <v>0</v>
          </cell>
          <cell r="AI2193">
            <v>0</v>
          </cell>
          <cell r="AJ2193">
            <v>0</v>
          </cell>
          <cell r="AK2193">
            <v>0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0</v>
          </cell>
          <cell r="AV2193">
            <v>0</v>
          </cell>
          <cell r="AW2193">
            <v>0</v>
          </cell>
          <cell r="AX2193">
            <v>0</v>
          </cell>
        </row>
        <row r="2194">
          <cell r="A2194" t="str">
            <v>23-3981</v>
          </cell>
          <cell r="B2194" t="str">
            <v>RICE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 t="str">
            <v>PGO</v>
          </cell>
          <cell r="W2194" t="str">
            <v>NP 53.1</v>
          </cell>
          <cell r="X2194" t="str">
            <v>n/a</v>
          </cell>
          <cell r="Y2194">
            <v>45222</v>
          </cell>
          <cell r="Z2194" t="str">
            <v>n/a</v>
          </cell>
          <cell r="AA2194" t="str">
            <v>n/a</v>
          </cell>
          <cell r="AB2194">
            <v>45245</v>
          </cell>
          <cell r="AC2194" t="str">
            <v>n/a</v>
          </cell>
          <cell r="AD2194" t="str">
            <v>n/a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0</v>
          </cell>
          <cell r="AK2194">
            <v>2025000</v>
          </cell>
          <cell r="AL2194">
            <v>2025000</v>
          </cell>
          <cell r="AM2194">
            <v>0</v>
          </cell>
          <cell r="AN2194">
            <v>1984500</v>
          </cell>
          <cell r="AO2194">
            <v>1984500</v>
          </cell>
          <cell r="AP2194">
            <v>0</v>
          </cell>
          <cell r="AQ2194">
            <v>0</v>
          </cell>
          <cell r="AR2194" t="str">
            <v>n/a</v>
          </cell>
          <cell r="AS2194" t="str">
            <v>n/a</v>
          </cell>
          <cell r="AT2194" t="str">
            <v>n/a</v>
          </cell>
          <cell r="AU2194" t="str">
            <v>n/a</v>
          </cell>
          <cell r="AV2194" t="str">
            <v>n/a</v>
          </cell>
          <cell r="AW2194" t="str">
            <v>n/a</v>
          </cell>
          <cell r="AX2194">
            <v>0</v>
          </cell>
        </row>
        <row r="2195">
          <cell r="A2195">
            <v>23111238</v>
          </cell>
          <cell r="B2195">
            <v>0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  <cell r="AG2195">
            <v>0</v>
          </cell>
          <cell r="AH2195">
            <v>0</v>
          </cell>
          <cell r="AI2195">
            <v>0</v>
          </cell>
          <cell r="AJ2195">
            <v>0</v>
          </cell>
          <cell r="AK2195">
            <v>0</v>
          </cell>
          <cell r="AL2195">
            <v>0</v>
          </cell>
          <cell r="AM2195">
            <v>0</v>
          </cell>
          <cell r="AN2195">
            <v>0</v>
          </cell>
          <cell r="AO2195">
            <v>0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0</v>
          </cell>
          <cell r="AV2195">
            <v>0</v>
          </cell>
          <cell r="AW2195">
            <v>0</v>
          </cell>
          <cell r="AX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  <cell r="AG2196">
            <v>0</v>
          </cell>
          <cell r="AH2196">
            <v>0</v>
          </cell>
          <cell r="AI2196">
            <v>0</v>
          </cell>
          <cell r="AJ2196">
            <v>0</v>
          </cell>
          <cell r="AK2196">
            <v>0</v>
          </cell>
          <cell r="AL2196">
            <v>0</v>
          </cell>
          <cell r="AM2196">
            <v>0</v>
          </cell>
          <cell r="AN2196">
            <v>0</v>
          </cell>
          <cell r="AO2196">
            <v>0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0</v>
          </cell>
          <cell r="AV2196">
            <v>0</v>
          </cell>
          <cell r="AW2196">
            <v>0</v>
          </cell>
          <cell r="AX2196">
            <v>0</v>
          </cell>
        </row>
        <row r="2197">
          <cell r="A2197" t="str">
            <v>23-3527</v>
          </cell>
          <cell r="B2197" t="str">
            <v>CAPITAL OUTLAY/OTHER MACHINERIES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 t="str">
            <v>PDRRMO</v>
          </cell>
          <cell r="W2197" t="str">
            <v>NP 53.1</v>
          </cell>
          <cell r="X2197" t="str">
            <v>n/a</v>
          </cell>
          <cell r="Y2197">
            <v>45152</v>
          </cell>
          <cell r="Z2197" t="str">
            <v>n/a</v>
          </cell>
          <cell r="AA2197" t="str">
            <v>n/a</v>
          </cell>
          <cell r="AB2197">
            <v>45245</v>
          </cell>
          <cell r="AC2197" t="str">
            <v>n/a</v>
          </cell>
          <cell r="AD2197" t="str">
            <v>n/a</v>
          </cell>
          <cell r="AE2197">
            <v>0</v>
          </cell>
          <cell r="AF2197">
            <v>0</v>
          </cell>
          <cell r="AG2197">
            <v>0</v>
          </cell>
          <cell r="AH2197">
            <v>0</v>
          </cell>
          <cell r="AI2197">
            <v>0</v>
          </cell>
          <cell r="AJ2197">
            <v>0</v>
          </cell>
          <cell r="AK2197">
            <v>438000</v>
          </cell>
          <cell r="AL2197">
            <v>438000</v>
          </cell>
          <cell r="AM2197">
            <v>0</v>
          </cell>
          <cell r="AN2197">
            <v>437000</v>
          </cell>
          <cell r="AO2197">
            <v>437000</v>
          </cell>
          <cell r="AP2197">
            <v>0</v>
          </cell>
          <cell r="AQ2197">
            <v>0</v>
          </cell>
          <cell r="AR2197" t="str">
            <v>n/a</v>
          </cell>
          <cell r="AS2197" t="str">
            <v>n/a</v>
          </cell>
          <cell r="AT2197" t="str">
            <v>n/a</v>
          </cell>
          <cell r="AU2197" t="str">
            <v>n/a</v>
          </cell>
          <cell r="AV2197" t="str">
            <v>n/a</v>
          </cell>
          <cell r="AW2197" t="str">
            <v>n/a</v>
          </cell>
          <cell r="AX2197">
            <v>0</v>
          </cell>
        </row>
        <row r="2198">
          <cell r="A2198">
            <v>23111188</v>
          </cell>
          <cell r="B2198" t="str">
            <v>&amp; EQUIPMENT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0</v>
          </cell>
          <cell r="AE2198">
            <v>0</v>
          </cell>
          <cell r="AF2198">
            <v>0</v>
          </cell>
          <cell r="AG2198">
            <v>0</v>
          </cell>
          <cell r="AH2198">
            <v>0</v>
          </cell>
          <cell r="AI2198">
            <v>0</v>
          </cell>
          <cell r="AJ2198">
            <v>0</v>
          </cell>
          <cell r="AK2198">
            <v>0</v>
          </cell>
          <cell r="AL2198">
            <v>0</v>
          </cell>
          <cell r="AM2198">
            <v>0</v>
          </cell>
          <cell r="AN2198">
            <v>0</v>
          </cell>
          <cell r="AO2198">
            <v>0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0</v>
          </cell>
          <cell r="AV2198">
            <v>0</v>
          </cell>
          <cell r="AW2198">
            <v>0</v>
          </cell>
          <cell r="AX2198">
            <v>0</v>
          </cell>
        </row>
        <row r="2199">
          <cell r="A2199">
            <v>0</v>
          </cell>
          <cell r="B2199">
            <v>0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0</v>
          </cell>
          <cell r="AE2199">
            <v>0</v>
          </cell>
          <cell r="AF2199">
            <v>0</v>
          </cell>
          <cell r="AG2199">
            <v>0</v>
          </cell>
          <cell r="AH2199">
            <v>0</v>
          </cell>
          <cell r="AI2199">
            <v>0</v>
          </cell>
          <cell r="AJ2199">
            <v>0</v>
          </cell>
          <cell r="AK2199">
            <v>0</v>
          </cell>
          <cell r="AL2199">
            <v>0</v>
          </cell>
          <cell r="AM2199">
            <v>0</v>
          </cell>
          <cell r="AN2199">
            <v>0</v>
          </cell>
          <cell r="AO2199">
            <v>0</v>
          </cell>
          <cell r="AP2199">
            <v>0</v>
          </cell>
          <cell r="AQ2199">
            <v>0</v>
          </cell>
          <cell r="AR2199">
            <v>0</v>
          </cell>
          <cell r="AS2199">
            <v>0</v>
          </cell>
          <cell r="AT2199">
            <v>0</v>
          </cell>
          <cell r="AU2199">
            <v>0</v>
          </cell>
          <cell r="AV2199">
            <v>0</v>
          </cell>
          <cell r="AW2199">
            <v>0</v>
          </cell>
          <cell r="AX2199">
            <v>0</v>
          </cell>
        </row>
        <row r="2200">
          <cell r="A2200" t="str">
            <v>23-4278</v>
          </cell>
          <cell r="B2200" t="str">
            <v>OFFICE EQUIPMENT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 t="str">
            <v>PSWDO</v>
          </cell>
          <cell r="W2200" t="str">
            <v>SVP</v>
          </cell>
          <cell r="X2200" t="str">
            <v>n/a</v>
          </cell>
          <cell r="Y2200">
            <v>45183</v>
          </cell>
          <cell r="Z2200" t="str">
            <v>n/a</v>
          </cell>
          <cell r="AA2200" t="str">
            <v>n/a</v>
          </cell>
          <cell r="AB2200">
            <v>45237</v>
          </cell>
          <cell r="AC2200" t="str">
            <v>n/a</v>
          </cell>
          <cell r="AD2200" t="str">
            <v>n/a</v>
          </cell>
          <cell r="AE2200">
            <v>0</v>
          </cell>
          <cell r="AF2200">
            <v>0</v>
          </cell>
          <cell r="AG2200">
            <v>0</v>
          </cell>
          <cell r="AH2200">
            <v>0</v>
          </cell>
          <cell r="AI2200">
            <v>0</v>
          </cell>
          <cell r="AJ2200">
            <v>0</v>
          </cell>
          <cell r="AK2200">
            <v>37000</v>
          </cell>
          <cell r="AL2200">
            <v>37000</v>
          </cell>
          <cell r="AM2200">
            <v>0</v>
          </cell>
          <cell r="AN2200">
            <v>36800</v>
          </cell>
          <cell r="AO2200">
            <v>36800</v>
          </cell>
          <cell r="AP2200">
            <v>0</v>
          </cell>
          <cell r="AQ2200">
            <v>0</v>
          </cell>
          <cell r="AR2200" t="str">
            <v>n/a</v>
          </cell>
          <cell r="AS2200" t="str">
            <v>n/a</v>
          </cell>
          <cell r="AT2200" t="str">
            <v>n/a</v>
          </cell>
          <cell r="AU2200" t="str">
            <v>n/a</v>
          </cell>
          <cell r="AV2200" t="str">
            <v>n/a</v>
          </cell>
          <cell r="AW2200" t="str">
            <v>n/a</v>
          </cell>
          <cell r="AX2200">
            <v>0</v>
          </cell>
        </row>
        <row r="2201">
          <cell r="A2201">
            <v>231111186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0</v>
          </cell>
          <cell r="AE2201">
            <v>0</v>
          </cell>
          <cell r="AF2201">
            <v>0</v>
          </cell>
          <cell r="AG2201">
            <v>0</v>
          </cell>
          <cell r="AH2201">
            <v>0</v>
          </cell>
          <cell r="AI2201">
            <v>0</v>
          </cell>
          <cell r="AJ2201">
            <v>0</v>
          </cell>
          <cell r="AK2201">
            <v>0</v>
          </cell>
          <cell r="AL2201">
            <v>0</v>
          </cell>
          <cell r="AM2201">
            <v>0</v>
          </cell>
          <cell r="AN2201">
            <v>0</v>
          </cell>
          <cell r="AO2201">
            <v>0</v>
          </cell>
          <cell r="AP2201">
            <v>0</v>
          </cell>
          <cell r="AQ2201">
            <v>0</v>
          </cell>
          <cell r="AR2201">
            <v>0</v>
          </cell>
          <cell r="AS2201">
            <v>0</v>
          </cell>
          <cell r="AT2201">
            <v>0</v>
          </cell>
          <cell r="AU2201">
            <v>0</v>
          </cell>
          <cell r="AV2201">
            <v>0</v>
          </cell>
          <cell r="AW2201">
            <v>0</v>
          </cell>
          <cell r="AX2201">
            <v>0</v>
          </cell>
        </row>
        <row r="2202">
          <cell r="A2202">
            <v>0</v>
          </cell>
          <cell r="B2202">
            <v>0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0</v>
          </cell>
          <cell r="AE2202">
            <v>0</v>
          </cell>
          <cell r="AF2202">
            <v>0</v>
          </cell>
          <cell r="AG2202">
            <v>0</v>
          </cell>
          <cell r="AH2202">
            <v>0</v>
          </cell>
          <cell r="AI2202">
            <v>0</v>
          </cell>
          <cell r="AJ2202">
            <v>0</v>
          </cell>
          <cell r="AK2202">
            <v>0</v>
          </cell>
          <cell r="AL2202">
            <v>0</v>
          </cell>
          <cell r="AM2202">
            <v>0</v>
          </cell>
          <cell r="AN2202">
            <v>0</v>
          </cell>
          <cell r="AO2202">
            <v>0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0</v>
          </cell>
          <cell r="AV2202">
            <v>0</v>
          </cell>
          <cell r="AW2202">
            <v>0</v>
          </cell>
          <cell r="AX2202">
            <v>0</v>
          </cell>
        </row>
        <row r="2203">
          <cell r="A2203" t="str">
            <v>23-4279</v>
          </cell>
          <cell r="B2203" t="str">
            <v>OFFICE EQUIPMENT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 t="str">
            <v>PSWDO</v>
          </cell>
          <cell r="W2203" t="str">
            <v>SVP</v>
          </cell>
          <cell r="X2203" t="str">
            <v>n/a</v>
          </cell>
          <cell r="Y2203">
            <v>45183</v>
          </cell>
          <cell r="Z2203" t="str">
            <v>n/a</v>
          </cell>
          <cell r="AA2203" t="str">
            <v>n/a</v>
          </cell>
          <cell r="AB2203">
            <v>45237</v>
          </cell>
          <cell r="AC2203" t="str">
            <v>n/a</v>
          </cell>
          <cell r="AD2203" t="str">
            <v>n/a</v>
          </cell>
          <cell r="AE2203">
            <v>0</v>
          </cell>
          <cell r="AF2203">
            <v>0</v>
          </cell>
          <cell r="AG2203">
            <v>0</v>
          </cell>
          <cell r="AH2203">
            <v>0</v>
          </cell>
          <cell r="AI2203">
            <v>0</v>
          </cell>
          <cell r="AJ2203">
            <v>0</v>
          </cell>
          <cell r="AK2203">
            <v>8400</v>
          </cell>
          <cell r="AL2203">
            <v>8400</v>
          </cell>
          <cell r="AM2203">
            <v>0</v>
          </cell>
          <cell r="AN2203">
            <v>8400</v>
          </cell>
          <cell r="AO2203">
            <v>8400</v>
          </cell>
          <cell r="AP2203">
            <v>0</v>
          </cell>
          <cell r="AQ2203">
            <v>0</v>
          </cell>
          <cell r="AR2203" t="str">
            <v>n/a</v>
          </cell>
          <cell r="AS2203" t="str">
            <v>n/a</v>
          </cell>
          <cell r="AT2203" t="str">
            <v>n/a</v>
          </cell>
          <cell r="AU2203" t="str">
            <v>n/a</v>
          </cell>
          <cell r="AV2203" t="str">
            <v>n/a</v>
          </cell>
          <cell r="AW2203" t="str">
            <v>n/a</v>
          </cell>
          <cell r="AX2203">
            <v>0</v>
          </cell>
        </row>
        <row r="2204">
          <cell r="A2204">
            <v>23111187</v>
          </cell>
          <cell r="B2204">
            <v>0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0</v>
          </cell>
          <cell r="AE2204">
            <v>0</v>
          </cell>
          <cell r="AF2204">
            <v>0</v>
          </cell>
          <cell r="AG2204">
            <v>0</v>
          </cell>
          <cell r="AH2204">
            <v>0</v>
          </cell>
          <cell r="AI2204">
            <v>0</v>
          </cell>
          <cell r="AJ2204">
            <v>0</v>
          </cell>
          <cell r="AK2204">
            <v>0</v>
          </cell>
          <cell r="AL2204">
            <v>0</v>
          </cell>
          <cell r="AM2204">
            <v>0</v>
          </cell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0</v>
          </cell>
          <cell r="AV2204">
            <v>0</v>
          </cell>
          <cell r="AW2204">
            <v>0</v>
          </cell>
          <cell r="AX2204">
            <v>0</v>
          </cell>
        </row>
        <row r="2205">
          <cell r="A2205">
            <v>0</v>
          </cell>
          <cell r="B2205">
            <v>0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  <cell r="AG2205">
            <v>0</v>
          </cell>
          <cell r="AH2205">
            <v>0</v>
          </cell>
          <cell r="AI2205">
            <v>0</v>
          </cell>
          <cell r="AJ2205">
            <v>0</v>
          </cell>
          <cell r="AK2205">
            <v>0</v>
          </cell>
          <cell r="AL2205">
            <v>0</v>
          </cell>
          <cell r="AM2205">
            <v>0</v>
          </cell>
          <cell r="AN2205">
            <v>0</v>
          </cell>
          <cell r="AO2205">
            <v>0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T2205">
            <v>0</v>
          </cell>
          <cell r="AU2205">
            <v>0</v>
          </cell>
          <cell r="AV2205">
            <v>0</v>
          </cell>
          <cell r="AW2205">
            <v>0</v>
          </cell>
          <cell r="AX2205">
            <v>0</v>
          </cell>
        </row>
        <row r="2206">
          <cell r="A2206" t="str">
            <v>23-4619</v>
          </cell>
          <cell r="B2206" t="str">
            <v>FOOD/CATERING SERVICES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 t="str">
            <v>PGO</v>
          </cell>
          <cell r="W2206" t="str">
            <v>SVP</v>
          </cell>
          <cell r="X2206">
            <v>45208</v>
          </cell>
          <cell r="Y2206">
            <v>45215</v>
          </cell>
          <cell r="Z2206" t="str">
            <v>n/a</v>
          </cell>
          <cell r="AA2206" t="str">
            <v>n/a</v>
          </cell>
          <cell r="AB2206">
            <v>45237</v>
          </cell>
          <cell r="AC2206" t="str">
            <v>n/a</v>
          </cell>
          <cell r="AD2206" t="str">
            <v>n/a</v>
          </cell>
          <cell r="AE2206">
            <v>0</v>
          </cell>
          <cell r="AF2206">
            <v>0</v>
          </cell>
          <cell r="AG2206">
            <v>0</v>
          </cell>
          <cell r="AH2206">
            <v>0</v>
          </cell>
          <cell r="AI2206">
            <v>0</v>
          </cell>
          <cell r="AJ2206">
            <v>0</v>
          </cell>
          <cell r="AK2206">
            <v>185000</v>
          </cell>
          <cell r="AL2206">
            <v>185000</v>
          </cell>
          <cell r="AM2206">
            <v>0</v>
          </cell>
          <cell r="AN2206">
            <v>184000</v>
          </cell>
          <cell r="AO2206">
            <v>184000</v>
          </cell>
          <cell r="AP2206">
            <v>0</v>
          </cell>
          <cell r="AQ2206">
            <v>0</v>
          </cell>
          <cell r="AR2206" t="str">
            <v>n/a</v>
          </cell>
          <cell r="AS2206" t="str">
            <v>n/a</v>
          </cell>
          <cell r="AT2206" t="str">
            <v>n/a</v>
          </cell>
          <cell r="AU2206" t="str">
            <v>n/a</v>
          </cell>
          <cell r="AV2206" t="str">
            <v>n/a</v>
          </cell>
          <cell r="AW2206" t="str">
            <v>n/a</v>
          </cell>
          <cell r="AX2206">
            <v>0</v>
          </cell>
        </row>
        <row r="2207">
          <cell r="A2207">
            <v>23111172</v>
          </cell>
          <cell r="B2207">
            <v>0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G2207">
            <v>0</v>
          </cell>
          <cell r="AH2207">
            <v>0</v>
          </cell>
          <cell r="AI2207">
            <v>0</v>
          </cell>
          <cell r="AJ2207">
            <v>0</v>
          </cell>
          <cell r="AK2207">
            <v>0</v>
          </cell>
          <cell r="AL2207">
            <v>0</v>
          </cell>
          <cell r="AM2207">
            <v>0</v>
          </cell>
          <cell r="AN2207">
            <v>0</v>
          </cell>
          <cell r="AO2207">
            <v>0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0</v>
          </cell>
          <cell r="AV2207">
            <v>0</v>
          </cell>
          <cell r="AW2207">
            <v>0</v>
          </cell>
          <cell r="AX2207">
            <v>0</v>
          </cell>
        </row>
        <row r="2208">
          <cell r="A2208">
            <v>0</v>
          </cell>
          <cell r="B2208">
            <v>0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0</v>
          </cell>
          <cell r="AE2208">
            <v>0</v>
          </cell>
          <cell r="AF2208">
            <v>0</v>
          </cell>
          <cell r="AG2208">
            <v>0</v>
          </cell>
          <cell r="AH2208">
            <v>0</v>
          </cell>
          <cell r="AI2208">
            <v>0</v>
          </cell>
          <cell r="AJ2208">
            <v>0</v>
          </cell>
          <cell r="AK2208">
            <v>0</v>
          </cell>
          <cell r="AL2208">
            <v>0</v>
          </cell>
          <cell r="AM2208">
            <v>0</v>
          </cell>
          <cell r="AN2208">
            <v>0</v>
          </cell>
          <cell r="AO2208">
            <v>0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0</v>
          </cell>
          <cell r="AV2208">
            <v>0</v>
          </cell>
          <cell r="AW2208">
            <v>0</v>
          </cell>
          <cell r="AX2208">
            <v>0</v>
          </cell>
        </row>
        <row r="2209">
          <cell r="A2209" t="str">
            <v>23-4757</v>
          </cell>
          <cell r="B2209" t="str">
            <v>FOOD/CATERING SERVICES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 t="str">
            <v>PGO</v>
          </cell>
          <cell r="W2209" t="str">
            <v>SVP</v>
          </cell>
          <cell r="X2209" t="str">
            <v>n/a</v>
          </cell>
          <cell r="Y2209">
            <v>45233</v>
          </cell>
          <cell r="Z2209" t="str">
            <v>n/a</v>
          </cell>
          <cell r="AA2209" t="str">
            <v>n/a</v>
          </cell>
          <cell r="AB2209">
            <v>45251</v>
          </cell>
          <cell r="AC2209" t="str">
            <v>n/a</v>
          </cell>
          <cell r="AD2209" t="str">
            <v>n/a</v>
          </cell>
          <cell r="AE2209">
            <v>45251</v>
          </cell>
          <cell r="AF2209">
            <v>0</v>
          </cell>
          <cell r="AG2209">
            <v>0</v>
          </cell>
          <cell r="AH2209">
            <v>0</v>
          </cell>
          <cell r="AI2209">
            <v>0</v>
          </cell>
          <cell r="AJ2209">
            <v>0</v>
          </cell>
          <cell r="AK2209">
            <v>35670</v>
          </cell>
          <cell r="AL2209">
            <v>35670</v>
          </cell>
          <cell r="AM2209">
            <v>0</v>
          </cell>
          <cell r="AN2209">
            <v>35192</v>
          </cell>
          <cell r="AO2209">
            <v>35192</v>
          </cell>
          <cell r="AP2209">
            <v>0</v>
          </cell>
          <cell r="AQ2209">
            <v>0</v>
          </cell>
          <cell r="AR2209" t="str">
            <v>n/a</v>
          </cell>
          <cell r="AS2209" t="str">
            <v>n/a</v>
          </cell>
          <cell r="AT2209" t="str">
            <v>n/a</v>
          </cell>
          <cell r="AU2209" t="str">
            <v>n/a</v>
          </cell>
          <cell r="AV2209" t="str">
            <v>n/a</v>
          </cell>
          <cell r="AW2209" t="str">
            <v>n/a</v>
          </cell>
          <cell r="AX2209">
            <v>0</v>
          </cell>
        </row>
        <row r="2210">
          <cell r="A2210">
            <v>23111272</v>
          </cell>
          <cell r="B2210">
            <v>0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0</v>
          </cell>
          <cell r="AE2210">
            <v>0</v>
          </cell>
          <cell r="AF2210">
            <v>0</v>
          </cell>
          <cell r="AG2210">
            <v>0</v>
          </cell>
          <cell r="AH2210">
            <v>0</v>
          </cell>
          <cell r="AI2210">
            <v>0</v>
          </cell>
          <cell r="AJ2210">
            <v>0</v>
          </cell>
          <cell r="AK2210">
            <v>0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0</v>
          </cell>
          <cell r="AV2210">
            <v>0</v>
          </cell>
          <cell r="AW2210">
            <v>0</v>
          </cell>
          <cell r="AX2210">
            <v>0</v>
          </cell>
        </row>
        <row r="2211">
          <cell r="A2211">
            <v>0</v>
          </cell>
          <cell r="B2211">
            <v>0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G2211">
            <v>0</v>
          </cell>
          <cell r="AH2211">
            <v>0</v>
          </cell>
          <cell r="AI2211">
            <v>0</v>
          </cell>
          <cell r="AJ2211">
            <v>0</v>
          </cell>
          <cell r="AK2211">
            <v>0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0</v>
          </cell>
          <cell r="AV2211">
            <v>0</v>
          </cell>
          <cell r="AW2211">
            <v>0</v>
          </cell>
          <cell r="AX2211">
            <v>0</v>
          </cell>
        </row>
        <row r="2212">
          <cell r="A2212" t="str">
            <v>23-4938</v>
          </cell>
          <cell r="B2212" t="str">
            <v>FOOD/CATERING SERVICES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 t="str">
            <v>PDRRMO</v>
          </cell>
          <cell r="W2212" t="str">
            <v>SVP</v>
          </cell>
          <cell r="X2212" t="str">
            <v>n/a</v>
          </cell>
          <cell r="Y2212">
            <v>45233</v>
          </cell>
          <cell r="Z2212" t="str">
            <v>n/a</v>
          </cell>
          <cell r="AA2212" t="str">
            <v>n/a</v>
          </cell>
          <cell r="AB2212">
            <v>45251</v>
          </cell>
          <cell r="AC2212" t="str">
            <v>n/a</v>
          </cell>
          <cell r="AD2212" t="str">
            <v>n/a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  <cell r="AK2212">
            <v>257600</v>
          </cell>
          <cell r="AL2212">
            <v>257600</v>
          </cell>
          <cell r="AM2212">
            <v>0</v>
          </cell>
          <cell r="AN2212">
            <v>257040</v>
          </cell>
          <cell r="AO2212">
            <v>257040</v>
          </cell>
          <cell r="AP2212">
            <v>0</v>
          </cell>
          <cell r="AQ2212">
            <v>0</v>
          </cell>
          <cell r="AR2212" t="str">
            <v>n/a</v>
          </cell>
          <cell r="AS2212" t="str">
            <v>n/a</v>
          </cell>
          <cell r="AT2212" t="str">
            <v>n/a</v>
          </cell>
          <cell r="AU2212" t="str">
            <v>n/a</v>
          </cell>
          <cell r="AV2212" t="str">
            <v>n/a</v>
          </cell>
          <cell r="AW2212" t="str">
            <v>n/a</v>
          </cell>
          <cell r="AX2212">
            <v>0</v>
          </cell>
        </row>
        <row r="2213">
          <cell r="A2213">
            <v>23111273</v>
          </cell>
          <cell r="B2213">
            <v>0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0</v>
          </cell>
          <cell r="AE2213">
            <v>0</v>
          </cell>
          <cell r="AF2213">
            <v>0</v>
          </cell>
          <cell r="AG2213">
            <v>0</v>
          </cell>
          <cell r="AH2213">
            <v>0</v>
          </cell>
          <cell r="AI2213">
            <v>0</v>
          </cell>
          <cell r="AJ2213">
            <v>0</v>
          </cell>
          <cell r="AK2213">
            <v>0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0</v>
          </cell>
          <cell r="AV2213">
            <v>0</v>
          </cell>
          <cell r="AW2213">
            <v>0</v>
          </cell>
          <cell r="AX2213">
            <v>0</v>
          </cell>
        </row>
        <row r="2214">
          <cell r="A2214">
            <v>0</v>
          </cell>
          <cell r="B2214">
            <v>0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K2214">
            <v>0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0</v>
          </cell>
          <cell r="AT2214">
            <v>0</v>
          </cell>
          <cell r="AU2214">
            <v>0</v>
          </cell>
          <cell r="AV2214">
            <v>0</v>
          </cell>
          <cell r="AW2214">
            <v>0</v>
          </cell>
          <cell r="AX2214">
            <v>0</v>
          </cell>
        </row>
        <row r="2215">
          <cell r="A2215" t="str">
            <v>23-4426</v>
          </cell>
          <cell r="B2215" t="str">
            <v>FOOD/CATERING SERVICES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 t="str">
            <v>PHO</v>
          </cell>
          <cell r="W2215" t="str">
            <v>SVP</v>
          </cell>
          <cell r="X2215" t="str">
            <v>n/a</v>
          </cell>
          <cell r="Y2215">
            <v>45222</v>
          </cell>
          <cell r="Z2215" t="str">
            <v>n/a</v>
          </cell>
          <cell r="AA2215" t="str">
            <v>n/a</v>
          </cell>
          <cell r="AB2215">
            <v>45251</v>
          </cell>
          <cell r="AC2215" t="str">
            <v>n/a</v>
          </cell>
          <cell r="AD2215" t="str">
            <v>n/a</v>
          </cell>
          <cell r="AE2215">
            <v>45251</v>
          </cell>
          <cell r="AF2215">
            <v>0</v>
          </cell>
          <cell r="AG2215">
            <v>0</v>
          </cell>
          <cell r="AH2215">
            <v>0</v>
          </cell>
          <cell r="AI2215">
            <v>0</v>
          </cell>
          <cell r="AJ2215">
            <v>0</v>
          </cell>
          <cell r="AK2215">
            <v>24300</v>
          </cell>
          <cell r="AL2215">
            <v>24300</v>
          </cell>
          <cell r="AM2215">
            <v>0</v>
          </cell>
          <cell r="AN2215">
            <v>24300</v>
          </cell>
          <cell r="AO2215">
            <v>24300</v>
          </cell>
          <cell r="AP2215">
            <v>0</v>
          </cell>
          <cell r="AQ2215">
            <v>0</v>
          </cell>
          <cell r="AR2215" t="str">
            <v>n/a</v>
          </cell>
          <cell r="AS2215" t="str">
            <v>n/a</v>
          </cell>
          <cell r="AT2215" t="str">
            <v>n/a</v>
          </cell>
          <cell r="AU2215" t="str">
            <v>n/a</v>
          </cell>
          <cell r="AV2215" t="str">
            <v>n/a</v>
          </cell>
          <cell r="AW2215" t="str">
            <v>n/a</v>
          </cell>
          <cell r="AX2215" t="str">
            <v xml:space="preserve"> </v>
          </cell>
        </row>
        <row r="2216">
          <cell r="A2216">
            <v>23111274</v>
          </cell>
          <cell r="B2216">
            <v>0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0</v>
          </cell>
          <cell r="AE2216">
            <v>0</v>
          </cell>
          <cell r="AF2216">
            <v>0</v>
          </cell>
          <cell r="AG2216">
            <v>0</v>
          </cell>
          <cell r="AH2216">
            <v>0</v>
          </cell>
          <cell r="AI2216">
            <v>0</v>
          </cell>
          <cell r="AJ2216">
            <v>0</v>
          </cell>
          <cell r="AK2216">
            <v>0</v>
          </cell>
          <cell r="AL2216">
            <v>0</v>
          </cell>
          <cell r="AM2216">
            <v>0</v>
          </cell>
          <cell r="AN2216">
            <v>0</v>
          </cell>
          <cell r="AO2216">
            <v>0</v>
          </cell>
          <cell r="AP2216">
            <v>0</v>
          </cell>
          <cell r="AQ2216">
            <v>0</v>
          </cell>
          <cell r="AR2216">
            <v>0</v>
          </cell>
          <cell r="AS2216">
            <v>0</v>
          </cell>
          <cell r="AT2216">
            <v>0</v>
          </cell>
          <cell r="AU2216">
            <v>0</v>
          </cell>
          <cell r="AV2216">
            <v>0</v>
          </cell>
          <cell r="AW2216">
            <v>0</v>
          </cell>
          <cell r="AX2216">
            <v>0</v>
          </cell>
        </row>
        <row r="2217">
          <cell r="A2217">
            <v>0</v>
          </cell>
          <cell r="B2217">
            <v>0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0</v>
          </cell>
          <cell r="AE2217">
            <v>0</v>
          </cell>
          <cell r="AF2217">
            <v>0</v>
          </cell>
          <cell r="AG2217">
            <v>0</v>
          </cell>
          <cell r="AH2217">
            <v>0</v>
          </cell>
          <cell r="AI2217">
            <v>0</v>
          </cell>
          <cell r="AJ2217">
            <v>0</v>
          </cell>
          <cell r="AK2217">
            <v>0</v>
          </cell>
          <cell r="AL2217">
            <v>0</v>
          </cell>
          <cell r="AM2217">
            <v>0</v>
          </cell>
          <cell r="AN2217">
            <v>0</v>
          </cell>
          <cell r="AO2217">
            <v>0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0</v>
          </cell>
          <cell r="AV2217">
            <v>0</v>
          </cell>
          <cell r="AW2217">
            <v>0</v>
          </cell>
          <cell r="AX2217">
            <v>0</v>
          </cell>
        </row>
        <row r="2218">
          <cell r="A2218" t="str">
            <v>23-C0812</v>
          </cell>
          <cell r="B2218" t="str">
            <v>FOOD/CATERING SERVICES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 t="str">
            <v>PAGRO</v>
          </cell>
          <cell r="W2218" t="str">
            <v>SVP</v>
          </cell>
          <cell r="X2218" t="str">
            <v>n/a</v>
          </cell>
          <cell r="Y2218">
            <v>45233</v>
          </cell>
          <cell r="Z2218" t="str">
            <v>n/a</v>
          </cell>
          <cell r="AA2218" t="str">
            <v>n/a</v>
          </cell>
          <cell r="AB2218">
            <v>45251</v>
          </cell>
          <cell r="AC2218" t="str">
            <v>n/a</v>
          </cell>
          <cell r="AD2218" t="str">
            <v>n/a</v>
          </cell>
          <cell r="AE2218">
            <v>0</v>
          </cell>
          <cell r="AF2218">
            <v>0</v>
          </cell>
          <cell r="AG2218">
            <v>0</v>
          </cell>
          <cell r="AH2218">
            <v>0</v>
          </cell>
          <cell r="AI2218">
            <v>0</v>
          </cell>
          <cell r="AJ2218">
            <v>0</v>
          </cell>
          <cell r="AK2218">
            <v>271580</v>
          </cell>
          <cell r="AL2218">
            <v>271580</v>
          </cell>
          <cell r="AM2218">
            <v>0</v>
          </cell>
          <cell r="AN2218">
            <v>254080</v>
          </cell>
          <cell r="AO2218">
            <v>254080</v>
          </cell>
          <cell r="AP2218">
            <v>0</v>
          </cell>
          <cell r="AQ2218">
            <v>0</v>
          </cell>
          <cell r="AR2218" t="str">
            <v>n/a</v>
          </cell>
          <cell r="AS2218" t="str">
            <v>n/a</v>
          </cell>
          <cell r="AT2218" t="str">
            <v>n/a</v>
          </cell>
          <cell r="AU2218" t="str">
            <v>n/a</v>
          </cell>
          <cell r="AV2218" t="str">
            <v>n/a</v>
          </cell>
          <cell r="AW2218" t="str">
            <v>n/a</v>
          </cell>
          <cell r="AX2218">
            <v>0</v>
          </cell>
        </row>
        <row r="2219">
          <cell r="A2219">
            <v>23111275</v>
          </cell>
          <cell r="B2219">
            <v>0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  <cell r="AG2219">
            <v>0</v>
          </cell>
          <cell r="AH2219">
            <v>0</v>
          </cell>
          <cell r="AI2219">
            <v>0</v>
          </cell>
          <cell r="AJ2219">
            <v>0</v>
          </cell>
          <cell r="AK2219">
            <v>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</v>
          </cell>
          <cell r="AQ2219">
            <v>0</v>
          </cell>
          <cell r="AR2219">
            <v>0</v>
          </cell>
          <cell r="AS2219">
            <v>0</v>
          </cell>
          <cell r="AT2219">
            <v>0</v>
          </cell>
          <cell r="AU2219">
            <v>0</v>
          </cell>
          <cell r="AV2219">
            <v>0</v>
          </cell>
          <cell r="AW2219">
            <v>0</v>
          </cell>
          <cell r="AX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0</v>
          </cell>
          <cell r="AE2220">
            <v>0</v>
          </cell>
          <cell r="AF2220">
            <v>0</v>
          </cell>
          <cell r="AG2220">
            <v>0</v>
          </cell>
          <cell r="AH2220">
            <v>0</v>
          </cell>
          <cell r="AI2220">
            <v>0</v>
          </cell>
          <cell r="AJ2220">
            <v>0</v>
          </cell>
          <cell r="AK2220">
            <v>0</v>
          </cell>
          <cell r="AL2220">
            <v>0</v>
          </cell>
          <cell r="AM2220">
            <v>0</v>
          </cell>
          <cell r="AN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T2220">
            <v>0</v>
          </cell>
          <cell r="AU2220">
            <v>0</v>
          </cell>
          <cell r="AV2220">
            <v>0</v>
          </cell>
          <cell r="AW2220">
            <v>0</v>
          </cell>
          <cell r="AX2220">
            <v>0</v>
          </cell>
        </row>
        <row r="2221">
          <cell r="A2221" t="str">
            <v>23-C0894</v>
          </cell>
          <cell r="B2221" t="str">
            <v>FOOD/CATERING SERVICES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 t="str">
            <v>PSWDO</v>
          </cell>
          <cell r="W2221" t="str">
            <v>SVP</v>
          </cell>
          <cell r="X2221" t="str">
            <v>n/a</v>
          </cell>
          <cell r="Y2221">
            <v>45247</v>
          </cell>
          <cell r="Z2221" t="str">
            <v>n/a</v>
          </cell>
          <cell r="AA2221" t="str">
            <v>n/a</v>
          </cell>
          <cell r="AB2221">
            <v>45251</v>
          </cell>
          <cell r="AC2221" t="str">
            <v>n/a</v>
          </cell>
          <cell r="AD2221" t="str">
            <v>n/a</v>
          </cell>
          <cell r="AE2221">
            <v>0</v>
          </cell>
          <cell r="AF2221">
            <v>0</v>
          </cell>
          <cell r="AG2221">
            <v>0</v>
          </cell>
          <cell r="AH2221">
            <v>0</v>
          </cell>
          <cell r="AI2221">
            <v>0</v>
          </cell>
          <cell r="AJ2221">
            <v>0</v>
          </cell>
          <cell r="AK2221">
            <v>276730</v>
          </cell>
          <cell r="AL2221">
            <v>276730</v>
          </cell>
          <cell r="AM2221">
            <v>0</v>
          </cell>
          <cell r="AN2221">
            <v>273432</v>
          </cell>
          <cell r="AO2221">
            <v>273432</v>
          </cell>
          <cell r="AP2221">
            <v>0</v>
          </cell>
          <cell r="AQ2221">
            <v>0</v>
          </cell>
          <cell r="AR2221" t="str">
            <v>n/a</v>
          </cell>
          <cell r="AS2221" t="str">
            <v>n/a</v>
          </cell>
          <cell r="AT2221" t="str">
            <v>n/a</v>
          </cell>
          <cell r="AU2221" t="str">
            <v>n/a</v>
          </cell>
          <cell r="AV2221" t="str">
            <v>n/a</v>
          </cell>
          <cell r="AW2221" t="str">
            <v>n/a</v>
          </cell>
          <cell r="AX2221">
            <v>0</v>
          </cell>
        </row>
        <row r="2222">
          <cell r="A2222">
            <v>23111276</v>
          </cell>
          <cell r="B2222">
            <v>0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0</v>
          </cell>
          <cell r="W2222">
            <v>0</v>
          </cell>
          <cell r="X2222">
            <v>0</v>
          </cell>
          <cell r="Y2222">
            <v>0</v>
          </cell>
          <cell r="Z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  <cell r="AK2222">
            <v>0</v>
          </cell>
          <cell r="AL2222">
            <v>0</v>
          </cell>
          <cell r="AM2222">
            <v>0</v>
          </cell>
          <cell r="AN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T2222">
            <v>0</v>
          </cell>
          <cell r="AU2222">
            <v>0</v>
          </cell>
          <cell r="AV2222">
            <v>0</v>
          </cell>
          <cell r="AW2222">
            <v>0</v>
          </cell>
          <cell r="AX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0</v>
          </cell>
          <cell r="AE2223">
            <v>0</v>
          </cell>
          <cell r="AF2223">
            <v>0</v>
          </cell>
          <cell r="AG2223">
            <v>0</v>
          </cell>
          <cell r="AH2223">
            <v>0</v>
          </cell>
          <cell r="AI2223">
            <v>0</v>
          </cell>
          <cell r="AJ2223">
            <v>0</v>
          </cell>
          <cell r="AK2223">
            <v>0</v>
          </cell>
          <cell r="AL2223">
            <v>0</v>
          </cell>
          <cell r="AM2223">
            <v>0</v>
          </cell>
          <cell r="AN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0</v>
          </cell>
          <cell r="AT2223">
            <v>0</v>
          </cell>
          <cell r="AU2223">
            <v>0</v>
          </cell>
          <cell r="AV2223">
            <v>0</v>
          </cell>
          <cell r="AW2223">
            <v>0</v>
          </cell>
          <cell r="AX2223">
            <v>0</v>
          </cell>
        </row>
        <row r="2224">
          <cell r="A2224" t="str">
            <v>23-4630</v>
          </cell>
          <cell r="B2224" t="str">
            <v>FOOD SUPPLIES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 t="str">
            <v>PGO</v>
          </cell>
          <cell r="W2224" t="str">
            <v>SVP</v>
          </cell>
          <cell r="X2224" t="str">
            <v>n/a</v>
          </cell>
          <cell r="Y2224">
            <v>45215</v>
          </cell>
          <cell r="Z2224" t="str">
            <v>n/a</v>
          </cell>
          <cell r="AA2224" t="str">
            <v>n/a</v>
          </cell>
          <cell r="AB2224">
            <v>45251</v>
          </cell>
          <cell r="AC2224" t="str">
            <v>n/a</v>
          </cell>
          <cell r="AD2224" t="str">
            <v>n/a</v>
          </cell>
          <cell r="AE2224">
            <v>45251</v>
          </cell>
          <cell r="AF2224">
            <v>0</v>
          </cell>
          <cell r="AG2224">
            <v>0</v>
          </cell>
          <cell r="AH2224">
            <v>0</v>
          </cell>
          <cell r="AI2224">
            <v>0</v>
          </cell>
          <cell r="AJ2224">
            <v>0</v>
          </cell>
          <cell r="AK2224">
            <v>20840</v>
          </cell>
          <cell r="AL2224">
            <v>20840</v>
          </cell>
          <cell r="AM2224">
            <v>0</v>
          </cell>
          <cell r="AN2224">
            <v>20640</v>
          </cell>
          <cell r="AO2224">
            <v>20640</v>
          </cell>
          <cell r="AP2224">
            <v>0</v>
          </cell>
          <cell r="AQ2224">
            <v>0</v>
          </cell>
          <cell r="AR2224" t="str">
            <v>n/a</v>
          </cell>
          <cell r="AS2224" t="str">
            <v>n/a</v>
          </cell>
          <cell r="AT2224" t="str">
            <v>n/a</v>
          </cell>
          <cell r="AU2224" t="str">
            <v>n/a</v>
          </cell>
          <cell r="AV2224" t="str">
            <v>n/a</v>
          </cell>
          <cell r="AW2224" t="str">
            <v>n/a</v>
          </cell>
          <cell r="AX2224">
            <v>0</v>
          </cell>
        </row>
        <row r="2225">
          <cell r="A2225">
            <v>23111260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0</v>
          </cell>
          <cell r="AE2225">
            <v>0</v>
          </cell>
          <cell r="AF2225">
            <v>0</v>
          </cell>
          <cell r="AG2225">
            <v>0</v>
          </cell>
          <cell r="AH2225">
            <v>0</v>
          </cell>
          <cell r="AI2225">
            <v>0</v>
          </cell>
          <cell r="AJ2225">
            <v>0</v>
          </cell>
          <cell r="AK2225">
            <v>0</v>
          </cell>
          <cell r="AL2225">
            <v>0</v>
          </cell>
          <cell r="AM2225">
            <v>0</v>
          </cell>
          <cell r="AN2225">
            <v>0</v>
          </cell>
          <cell r="AO2225">
            <v>0</v>
          </cell>
          <cell r="AP2225">
            <v>0</v>
          </cell>
          <cell r="AQ2225">
            <v>0</v>
          </cell>
          <cell r="AR2225">
            <v>0</v>
          </cell>
          <cell r="AS2225">
            <v>0</v>
          </cell>
          <cell r="AT2225">
            <v>0</v>
          </cell>
          <cell r="AU2225">
            <v>0</v>
          </cell>
          <cell r="AV2225">
            <v>0</v>
          </cell>
          <cell r="AW2225">
            <v>0</v>
          </cell>
          <cell r="AX2225">
            <v>0</v>
          </cell>
        </row>
        <row r="2226">
          <cell r="A2226">
            <v>0</v>
          </cell>
          <cell r="B2226">
            <v>0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  <cell r="AG2226">
            <v>0</v>
          </cell>
          <cell r="AH2226">
            <v>0</v>
          </cell>
          <cell r="AI2226">
            <v>0</v>
          </cell>
          <cell r="AJ2226">
            <v>0</v>
          </cell>
          <cell r="AK2226">
            <v>0</v>
          </cell>
          <cell r="AL2226">
            <v>0</v>
          </cell>
          <cell r="AM2226">
            <v>0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T2226">
            <v>0</v>
          </cell>
          <cell r="AU2226">
            <v>0</v>
          </cell>
          <cell r="AV2226">
            <v>0</v>
          </cell>
          <cell r="AW2226">
            <v>0</v>
          </cell>
          <cell r="AX2226">
            <v>0</v>
          </cell>
        </row>
        <row r="2227">
          <cell r="A2227" t="str">
            <v>23-4626</v>
          </cell>
          <cell r="B2227" t="str">
            <v>FOOD/CATERING SERVICES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 t="str">
            <v>PGO</v>
          </cell>
          <cell r="W2227" t="str">
            <v>SVP</v>
          </cell>
          <cell r="X2227" t="str">
            <v>n/a</v>
          </cell>
          <cell r="Y2227">
            <v>45222</v>
          </cell>
          <cell r="Z2227" t="str">
            <v>n/a</v>
          </cell>
          <cell r="AA2227" t="str">
            <v>n/a</v>
          </cell>
          <cell r="AB2227">
            <v>45251</v>
          </cell>
          <cell r="AC2227" t="str">
            <v>n/a</v>
          </cell>
          <cell r="AD2227" t="str">
            <v>n/a</v>
          </cell>
          <cell r="AE2227">
            <v>45251</v>
          </cell>
          <cell r="AF2227">
            <v>0</v>
          </cell>
          <cell r="AG2227">
            <v>0</v>
          </cell>
          <cell r="AH2227">
            <v>0</v>
          </cell>
          <cell r="AI2227">
            <v>0</v>
          </cell>
          <cell r="AJ2227">
            <v>0</v>
          </cell>
          <cell r="AK2227">
            <v>82000</v>
          </cell>
          <cell r="AL2227">
            <v>82000</v>
          </cell>
          <cell r="AM2227">
            <v>0</v>
          </cell>
          <cell r="AN2227">
            <v>80200</v>
          </cell>
          <cell r="AO2227">
            <v>80200</v>
          </cell>
          <cell r="AP2227">
            <v>0</v>
          </cell>
          <cell r="AQ2227">
            <v>0</v>
          </cell>
          <cell r="AR2227" t="str">
            <v>n/a</v>
          </cell>
          <cell r="AS2227" t="str">
            <v>n/a</v>
          </cell>
          <cell r="AT2227" t="str">
            <v>n/a</v>
          </cell>
          <cell r="AU2227" t="str">
            <v>n/a</v>
          </cell>
          <cell r="AV2227" t="str">
            <v>n/a</v>
          </cell>
          <cell r="AW2227" t="str">
            <v>n/a</v>
          </cell>
          <cell r="AX2227">
            <v>0</v>
          </cell>
        </row>
        <row r="2228">
          <cell r="A2228">
            <v>23111260</v>
          </cell>
          <cell r="B2228">
            <v>0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0</v>
          </cell>
          <cell r="AE2228">
            <v>0</v>
          </cell>
          <cell r="AF2228">
            <v>0</v>
          </cell>
          <cell r="AG2228">
            <v>0</v>
          </cell>
          <cell r="AH2228">
            <v>0</v>
          </cell>
          <cell r="AI2228">
            <v>0</v>
          </cell>
          <cell r="AJ2228">
            <v>0</v>
          </cell>
          <cell r="AK2228">
            <v>0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0</v>
          </cell>
          <cell r="AV2228">
            <v>0</v>
          </cell>
          <cell r="AW2228">
            <v>0</v>
          </cell>
          <cell r="AX2228">
            <v>0</v>
          </cell>
        </row>
        <row r="2229">
          <cell r="A2229">
            <v>0</v>
          </cell>
          <cell r="B2229">
            <v>0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K2229">
            <v>0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0</v>
          </cell>
          <cell r="AV2229">
            <v>0</v>
          </cell>
          <cell r="AW2229">
            <v>0</v>
          </cell>
          <cell r="AX2229">
            <v>0</v>
          </cell>
        </row>
        <row r="2230">
          <cell r="A2230" t="str">
            <v>23-3864</v>
          </cell>
          <cell r="B2230" t="str">
            <v>FOOD/CATERING SERVICES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 t="str">
            <v>PGO</v>
          </cell>
          <cell r="W2230" t="str">
            <v>SVP</v>
          </cell>
          <cell r="X2230" t="str">
            <v>n/a</v>
          </cell>
          <cell r="Y2230">
            <v>45138</v>
          </cell>
          <cell r="Z2230" t="str">
            <v>n/a</v>
          </cell>
          <cell r="AA2230" t="str">
            <v>n/a</v>
          </cell>
          <cell r="AB2230">
            <v>45251</v>
          </cell>
          <cell r="AC2230" t="str">
            <v>n/a</v>
          </cell>
          <cell r="AD2230" t="str">
            <v>n/a</v>
          </cell>
          <cell r="AE2230">
            <v>45251</v>
          </cell>
          <cell r="AF2230">
            <v>0</v>
          </cell>
          <cell r="AG2230">
            <v>0</v>
          </cell>
          <cell r="AH2230">
            <v>0</v>
          </cell>
          <cell r="AI2230">
            <v>0</v>
          </cell>
          <cell r="AJ2230">
            <v>0</v>
          </cell>
          <cell r="AK2230">
            <v>139000</v>
          </cell>
          <cell r="AL2230">
            <v>139000</v>
          </cell>
          <cell r="AM2230">
            <v>0</v>
          </cell>
          <cell r="AN2230">
            <v>135900</v>
          </cell>
          <cell r="AO2230">
            <v>135900</v>
          </cell>
          <cell r="AP2230">
            <v>0</v>
          </cell>
          <cell r="AQ2230">
            <v>0</v>
          </cell>
          <cell r="AR2230" t="str">
            <v>n/a</v>
          </cell>
          <cell r="AS2230" t="str">
            <v>n/a</v>
          </cell>
          <cell r="AT2230" t="str">
            <v>n/a</v>
          </cell>
          <cell r="AU2230" t="str">
            <v>n/a</v>
          </cell>
          <cell r="AV2230" t="str">
            <v>n/a</v>
          </cell>
          <cell r="AW2230" t="str">
            <v>n/a</v>
          </cell>
          <cell r="AX2230">
            <v>0</v>
          </cell>
        </row>
        <row r="2231">
          <cell r="A2231">
            <v>23111262</v>
          </cell>
          <cell r="B2231">
            <v>0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0</v>
          </cell>
          <cell r="AE2231">
            <v>0</v>
          </cell>
          <cell r="AF2231">
            <v>0</v>
          </cell>
          <cell r="AG2231">
            <v>0</v>
          </cell>
          <cell r="AH2231">
            <v>0</v>
          </cell>
          <cell r="AI2231">
            <v>0</v>
          </cell>
          <cell r="AJ2231">
            <v>0</v>
          </cell>
          <cell r="AK2231">
            <v>0</v>
          </cell>
          <cell r="AL2231">
            <v>0</v>
          </cell>
          <cell r="AM2231">
            <v>0</v>
          </cell>
          <cell r="AN2231">
            <v>0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0</v>
          </cell>
          <cell r="AV2231">
            <v>0</v>
          </cell>
          <cell r="AW2231">
            <v>0</v>
          </cell>
          <cell r="AX2231">
            <v>0</v>
          </cell>
        </row>
        <row r="2232">
          <cell r="A2232">
            <v>0</v>
          </cell>
          <cell r="B2232">
            <v>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0</v>
          </cell>
          <cell r="AE2232">
            <v>0</v>
          </cell>
          <cell r="AF2232">
            <v>0</v>
          </cell>
          <cell r="AG2232">
            <v>0</v>
          </cell>
          <cell r="AH2232">
            <v>0</v>
          </cell>
          <cell r="AI2232">
            <v>0</v>
          </cell>
          <cell r="AJ2232">
            <v>0</v>
          </cell>
          <cell r="AK2232">
            <v>0</v>
          </cell>
          <cell r="AL2232">
            <v>0</v>
          </cell>
          <cell r="AM2232">
            <v>0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0</v>
          </cell>
          <cell r="AU2232">
            <v>0</v>
          </cell>
          <cell r="AV2232">
            <v>0</v>
          </cell>
          <cell r="AW2232">
            <v>0</v>
          </cell>
          <cell r="AX2232">
            <v>0</v>
          </cell>
        </row>
        <row r="2233">
          <cell r="A2233" t="str">
            <v>23-C0795</v>
          </cell>
          <cell r="B2233" t="str">
            <v>FOOD/CATERING SERVICES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 t="str">
            <v>PAO</v>
          </cell>
          <cell r="W2233" t="str">
            <v>SVP</v>
          </cell>
          <cell r="X2233" t="str">
            <v>n/a</v>
          </cell>
          <cell r="Y2233">
            <v>45222</v>
          </cell>
          <cell r="Z2233" t="str">
            <v>n/a</v>
          </cell>
          <cell r="AA2233" t="str">
            <v>n/a</v>
          </cell>
          <cell r="AB2233">
            <v>45251</v>
          </cell>
          <cell r="AC2233" t="str">
            <v>n/a</v>
          </cell>
          <cell r="AD2233" t="str">
            <v>n/a</v>
          </cell>
          <cell r="AE2233">
            <v>0</v>
          </cell>
          <cell r="AF2233">
            <v>0</v>
          </cell>
          <cell r="AG2233">
            <v>0</v>
          </cell>
          <cell r="AH2233">
            <v>0</v>
          </cell>
          <cell r="AI2233">
            <v>0</v>
          </cell>
          <cell r="AJ2233">
            <v>0</v>
          </cell>
          <cell r="AK2233">
            <v>224700</v>
          </cell>
          <cell r="AL2233">
            <v>224700</v>
          </cell>
          <cell r="AM2233">
            <v>0</v>
          </cell>
          <cell r="AN2233">
            <v>221022</v>
          </cell>
          <cell r="AO2233">
            <v>221022</v>
          </cell>
          <cell r="AP2233">
            <v>0</v>
          </cell>
          <cell r="AQ2233">
            <v>0</v>
          </cell>
          <cell r="AR2233" t="str">
            <v>n/a</v>
          </cell>
          <cell r="AS2233" t="str">
            <v>n/a</v>
          </cell>
          <cell r="AT2233" t="str">
            <v>n/a</v>
          </cell>
          <cell r="AU2233" t="str">
            <v>n/a</v>
          </cell>
          <cell r="AV2233" t="str">
            <v>n/a</v>
          </cell>
          <cell r="AW2233" t="str">
            <v>n/a</v>
          </cell>
          <cell r="AX2233">
            <v>0</v>
          </cell>
        </row>
        <row r="2234">
          <cell r="A2234">
            <v>23111263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0</v>
          </cell>
          <cell r="AE2234">
            <v>0</v>
          </cell>
          <cell r="AF2234">
            <v>0</v>
          </cell>
          <cell r="AG2234">
            <v>0</v>
          </cell>
          <cell r="AH2234">
            <v>0</v>
          </cell>
          <cell r="AI2234">
            <v>0</v>
          </cell>
          <cell r="AJ2234">
            <v>0</v>
          </cell>
          <cell r="AK2234">
            <v>0</v>
          </cell>
          <cell r="AL2234">
            <v>0</v>
          </cell>
          <cell r="AM2234">
            <v>0</v>
          </cell>
          <cell r="AN2234">
            <v>0</v>
          </cell>
          <cell r="AO2234">
            <v>0</v>
          </cell>
          <cell r="AP2234">
            <v>0</v>
          </cell>
          <cell r="AQ2234">
            <v>0</v>
          </cell>
          <cell r="AR2234">
            <v>0</v>
          </cell>
          <cell r="AS2234">
            <v>0</v>
          </cell>
          <cell r="AT2234">
            <v>0</v>
          </cell>
          <cell r="AU2234">
            <v>0</v>
          </cell>
          <cell r="AV2234">
            <v>0</v>
          </cell>
          <cell r="AW2234">
            <v>0</v>
          </cell>
          <cell r="AX2234">
            <v>0</v>
          </cell>
        </row>
        <row r="2235">
          <cell r="A2235">
            <v>0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  <cell r="AG2235">
            <v>0</v>
          </cell>
          <cell r="AH2235">
            <v>0</v>
          </cell>
          <cell r="AI2235">
            <v>0</v>
          </cell>
          <cell r="AJ2235">
            <v>0</v>
          </cell>
          <cell r="AK2235">
            <v>0</v>
          </cell>
          <cell r="AL2235">
            <v>0</v>
          </cell>
          <cell r="AM2235">
            <v>0</v>
          </cell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0</v>
          </cell>
          <cell r="AV2235">
            <v>0</v>
          </cell>
          <cell r="AW2235">
            <v>0</v>
          </cell>
          <cell r="AX2235">
            <v>0</v>
          </cell>
        </row>
        <row r="2236">
          <cell r="A2236" t="str">
            <v>23-4196</v>
          </cell>
          <cell r="B2236" t="str">
            <v>GRASS CUTTER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 t="str">
            <v>PAO</v>
          </cell>
          <cell r="W2236" t="str">
            <v>SVP</v>
          </cell>
          <cell r="X2236" t="str">
            <v>n/a</v>
          </cell>
          <cell r="Y2236">
            <v>45233</v>
          </cell>
          <cell r="Z2236" t="str">
            <v>n/a</v>
          </cell>
          <cell r="AA2236" t="str">
            <v>n/a</v>
          </cell>
          <cell r="AB2236">
            <v>45251</v>
          </cell>
          <cell r="AC2236" t="str">
            <v>n/a</v>
          </cell>
          <cell r="AD2236" t="str">
            <v>n/a</v>
          </cell>
          <cell r="AE2236">
            <v>45251</v>
          </cell>
          <cell r="AF2236">
            <v>0</v>
          </cell>
          <cell r="AG2236">
            <v>0</v>
          </cell>
          <cell r="AH2236">
            <v>0</v>
          </cell>
          <cell r="AI2236">
            <v>0</v>
          </cell>
          <cell r="AJ2236">
            <v>0</v>
          </cell>
          <cell r="AK2236">
            <v>30000</v>
          </cell>
          <cell r="AL2236">
            <v>30000</v>
          </cell>
          <cell r="AM2236">
            <v>0</v>
          </cell>
          <cell r="AN2236">
            <v>29800</v>
          </cell>
          <cell r="AO2236">
            <v>29800</v>
          </cell>
          <cell r="AP2236">
            <v>0</v>
          </cell>
          <cell r="AQ2236">
            <v>0</v>
          </cell>
          <cell r="AR2236" t="str">
            <v>n/a</v>
          </cell>
          <cell r="AS2236" t="str">
            <v>n/a</v>
          </cell>
          <cell r="AT2236" t="str">
            <v>n/a</v>
          </cell>
          <cell r="AU2236" t="str">
            <v>n/a</v>
          </cell>
          <cell r="AV2236" t="str">
            <v>n/a</v>
          </cell>
          <cell r="AW2236" t="str">
            <v>n/a</v>
          </cell>
          <cell r="AX2236">
            <v>0</v>
          </cell>
        </row>
        <row r="2237">
          <cell r="A2237">
            <v>23111264</v>
          </cell>
          <cell r="B2237">
            <v>0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0</v>
          </cell>
          <cell r="AE2237">
            <v>0</v>
          </cell>
          <cell r="AF2237">
            <v>0</v>
          </cell>
          <cell r="AG2237">
            <v>0</v>
          </cell>
          <cell r="AH2237">
            <v>0</v>
          </cell>
          <cell r="AI2237">
            <v>0</v>
          </cell>
          <cell r="AJ2237">
            <v>0</v>
          </cell>
          <cell r="AK2237">
            <v>0</v>
          </cell>
          <cell r="AL2237">
            <v>0</v>
          </cell>
          <cell r="AM2237">
            <v>0</v>
          </cell>
          <cell r="AN2237">
            <v>0</v>
          </cell>
          <cell r="AO2237">
            <v>0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T2237">
            <v>0</v>
          </cell>
          <cell r="AU2237">
            <v>0</v>
          </cell>
          <cell r="AV2237">
            <v>0</v>
          </cell>
          <cell r="AW2237">
            <v>0</v>
          </cell>
          <cell r="AX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  <cell r="AG2238">
            <v>0</v>
          </cell>
          <cell r="AH2238">
            <v>0</v>
          </cell>
          <cell r="AI2238">
            <v>0</v>
          </cell>
          <cell r="AJ2238">
            <v>0</v>
          </cell>
          <cell r="AK2238">
            <v>0</v>
          </cell>
          <cell r="AL2238">
            <v>0</v>
          </cell>
          <cell r="AM2238">
            <v>0</v>
          </cell>
          <cell r="AN2238">
            <v>0</v>
          </cell>
          <cell r="AO2238">
            <v>0</v>
          </cell>
          <cell r="AP2238">
            <v>0</v>
          </cell>
          <cell r="AQ2238">
            <v>0</v>
          </cell>
          <cell r="AR2238">
            <v>0</v>
          </cell>
          <cell r="AS2238">
            <v>0</v>
          </cell>
          <cell r="AT2238">
            <v>0</v>
          </cell>
          <cell r="AU2238">
            <v>0</v>
          </cell>
          <cell r="AV2238">
            <v>0</v>
          </cell>
          <cell r="AW2238">
            <v>0</v>
          </cell>
          <cell r="AX2238">
            <v>0</v>
          </cell>
        </row>
        <row r="2239">
          <cell r="A2239" t="str">
            <v>23-5009</v>
          </cell>
          <cell r="B2239" t="str">
            <v>ALCOHOL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 t="str">
            <v>PGO</v>
          </cell>
          <cell r="W2239" t="str">
            <v>SVP</v>
          </cell>
          <cell r="X2239" t="str">
            <v>n/a</v>
          </cell>
          <cell r="Y2239">
            <v>45233</v>
          </cell>
          <cell r="Z2239" t="str">
            <v>n/a</v>
          </cell>
          <cell r="AA2239" t="str">
            <v>n/a</v>
          </cell>
          <cell r="AB2239">
            <v>45251</v>
          </cell>
          <cell r="AC2239" t="str">
            <v>n/a</v>
          </cell>
          <cell r="AD2239" t="str">
            <v>n/a</v>
          </cell>
          <cell r="AE2239">
            <v>45251</v>
          </cell>
          <cell r="AF2239">
            <v>0</v>
          </cell>
          <cell r="AG2239">
            <v>0</v>
          </cell>
          <cell r="AH2239">
            <v>0</v>
          </cell>
          <cell r="AI2239">
            <v>0</v>
          </cell>
          <cell r="AJ2239">
            <v>0</v>
          </cell>
          <cell r="AK2239">
            <v>1600</v>
          </cell>
          <cell r="AL2239">
            <v>1600</v>
          </cell>
          <cell r="AM2239">
            <v>0</v>
          </cell>
          <cell r="AN2239">
            <v>1560</v>
          </cell>
          <cell r="AO2239">
            <v>1560</v>
          </cell>
          <cell r="AP2239">
            <v>0</v>
          </cell>
          <cell r="AQ2239">
            <v>0</v>
          </cell>
          <cell r="AR2239" t="str">
            <v>n/a</v>
          </cell>
          <cell r="AS2239" t="str">
            <v>n/a</v>
          </cell>
          <cell r="AT2239" t="str">
            <v>n/a</v>
          </cell>
          <cell r="AU2239" t="str">
            <v>n/a</v>
          </cell>
          <cell r="AV2239" t="str">
            <v>n/a</v>
          </cell>
          <cell r="AW2239" t="str">
            <v>n/a</v>
          </cell>
          <cell r="AX2239">
            <v>0</v>
          </cell>
        </row>
        <row r="2240">
          <cell r="A2240">
            <v>23111265</v>
          </cell>
          <cell r="B2240">
            <v>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0</v>
          </cell>
          <cell r="AE2240">
            <v>0</v>
          </cell>
          <cell r="AF2240">
            <v>0</v>
          </cell>
          <cell r="AG2240">
            <v>0</v>
          </cell>
          <cell r="AH2240">
            <v>0</v>
          </cell>
          <cell r="AI2240">
            <v>0</v>
          </cell>
          <cell r="AJ2240">
            <v>0</v>
          </cell>
          <cell r="AK2240">
            <v>0</v>
          </cell>
          <cell r="AL2240">
            <v>0</v>
          </cell>
          <cell r="AM2240">
            <v>0</v>
          </cell>
          <cell r="AN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0</v>
          </cell>
          <cell r="AV2240">
            <v>0</v>
          </cell>
          <cell r="AW2240">
            <v>0</v>
          </cell>
          <cell r="AX2240">
            <v>0</v>
          </cell>
        </row>
        <row r="2241">
          <cell r="A2241">
            <v>0</v>
          </cell>
          <cell r="B2241">
            <v>0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0</v>
          </cell>
          <cell r="AE2241">
            <v>0</v>
          </cell>
          <cell r="AF2241">
            <v>0</v>
          </cell>
          <cell r="AG2241">
            <v>0</v>
          </cell>
          <cell r="AH2241">
            <v>0</v>
          </cell>
          <cell r="AI2241">
            <v>0</v>
          </cell>
          <cell r="AJ2241">
            <v>0</v>
          </cell>
          <cell r="AK2241">
            <v>0</v>
          </cell>
          <cell r="AL2241">
            <v>0</v>
          </cell>
          <cell r="AM2241">
            <v>0</v>
          </cell>
          <cell r="AN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0</v>
          </cell>
          <cell r="AV2241">
            <v>0</v>
          </cell>
          <cell r="AW2241">
            <v>0</v>
          </cell>
          <cell r="AX2241">
            <v>0</v>
          </cell>
        </row>
        <row r="2242">
          <cell r="A2242" t="str">
            <v>23-5224</v>
          </cell>
          <cell r="B2242" t="str">
            <v>EXTENSION WIRE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 t="str">
            <v>PSWDO</v>
          </cell>
          <cell r="W2242" t="str">
            <v>SVP</v>
          </cell>
          <cell r="X2242" t="str">
            <v>n/a</v>
          </cell>
          <cell r="Y2242">
            <v>45233</v>
          </cell>
          <cell r="Z2242" t="str">
            <v>n/a</v>
          </cell>
          <cell r="AA2242" t="str">
            <v>n/a</v>
          </cell>
          <cell r="AB2242">
            <v>45251</v>
          </cell>
          <cell r="AC2242" t="str">
            <v>n/a</v>
          </cell>
          <cell r="AD2242" t="str">
            <v>n/a</v>
          </cell>
          <cell r="AE2242">
            <v>45251</v>
          </cell>
          <cell r="AF2242">
            <v>0</v>
          </cell>
          <cell r="AG2242">
            <v>0</v>
          </cell>
          <cell r="AH2242">
            <v>0</v>
          </cell>
          <cell r="AI2242">
            <v>0</v>
          </cell>
          <cell r="AJ2242">
            <v>0</v>
          </cell>
          <cell r="AK2242">
            <v>1200</v>
          </cell>
          <cell r="AL2242">
            <v>1200</v>
          </cell>
          <cell r="AM2242">
            <v>0</v>
          </cell>
          <cell r="AN2242">
            <v>1150</v>
          </cell>
          <cell r="AO2242">
            <v>1150</v>
          </cell>
          <cell r="AP2242">
            <v>0</v>
          </cell>
          <cell r="AQ2242">
            <v>0</v>
          </cell>
          <cell r="AR2242" t="str">
            <v>n/a</v>
          </cell>
          <cell r="AS2242" t="str">
            <v>n/a</v>
          </cell>
          <cell r="AT2242" t="str">
            <v>n/a</v>
          </cell>
          <cell r="AU2242" t="str">
            <v>n/a</v>
          </cell>
          <cell r="AV2242" t="str">
            <v>n/a</v>
          </cell>
          <cell r="AW2242" t="str">
            <v>n/a</v>
          </cell>
          <cell r="AX2242">
            <v>0</v>
          </cell>
        </row>
        <row r="2243">
          <cell r="A2243">
            <v>23111266</v>
          </cell>
          <cell r="B2243">
            <v>0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0</v>
          </cell>
          <cell r="AE2243">
            <v>0</v>
          </cell>
          <cell r="AF2243">
            <v>0</v>
          </cell>
          <cell r="AG2243">
            <v>0</v>
          </cell>
          <cell r="AH2243">
            <v>0</v>
          </cell>
          <cell r="AI2243">
            <v>0</v>
          </cell>
          <cell r="AJ2243">
            <v>0</v>
          </cell>
          <cell r="AK2243">
            <v>0</v>
          </cell>
          <cell r="AL2243">
            <v>0</v>
          </cell>
          <cell r="AM2243">
            <v>0</v>
          </cell>
          <cell r="AN2243">
            <v>0</v>
          </cell>
          <cell r="AO2243">
            <v>0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T2243">
            <v>0</v>
          </cell>
          <cell r="AU2243">
            <v>0</v>
          </cell>
          <cell r="AV2243">
            <v>0</v>
          </cell>
          <cell r="AW2243">
            <v>0</v>
          </cell>
          <cell r="AX2243">
            <v>0</v>
          </cell>
        </row>
        <row r="2244">
          <cell r="A2244">
            <v>0</v>
          </cell>
          <cell r="B2244">
            <v>0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0</v>
          </cell>
          <cell r="AE2244">
            <v>0</v>
          </cell>
          <cell r="AF2244">
            <v>0</v>
          </cell>
          <cell r="AG2244">
            <v>0</v>
          </cell>
          <cell r="AH2244">
            <v>0</v>
          </cell>
          <cell r="AI2244">
            <v>0</v>
          </cell>
          <cell r="AJ2244">
            <v>0</v>
          </cell>
          <cell r="AK2244">
            <v>0</v>
          </cell>
          <cell r="AL2244">
            <v>0</v>
          </cell>
          <cell r="AM2244">
            <v>0</v>
          </cell>
          <cell r="AN2244">
            <v>0</v>
          </cell>
          <cell r="AO2244">
            <v>0</v>
          </cell>
          <cell r="AP2244">
            <v>0</v>
          </cell>
          <cell r="AQ2244">
            <v>0</v>
          </cell>
          <cell r="AR2244">
            <v>0</v>
          </cell>
          <cell r="AS2244">
            <v>0</v>
          </cell>
          <cell r="AT2244">
            <v>0</v>
          </cell>
          <cell r="AU2244">
            <v>0</v>
          </cell>
          <cell r="AV2244">
            <v>0</v>
          </cell>
          <cell r="AW2244">
            <v>0</v>
          </cell>
          <cell r="AX2244">
            <v>0</v>
          </cell>
        </row>
        <row r="2245">
          <cell r="A2245" t="str">
            <v>23-5022</v>
          </cell>
          <cell r="B2245" t="str">
            <v>JANITORIAL SUPPLIES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 t="str">
            <v>PGO</v>
          </cell>
          <cell r="W2245" t="str">
            <v>SVP</v>
          </cell>
          <cell r="X2245" t="str">
            <v>n/a</v>
          </cell>
          <cell r="Y2245">
            <v>45233</v>
          </cell>
          <cell r="Z2245" t="str">
            <v>n/a</v>
          </cell>
          <cell r="AA2245" t="str">
            <v>n/a</v>
          </cell>
          <cell r="AB2245">
            <v>45251</v>
          </cell>
          <cell r="AC2245" t="str">
            <v>n/a</v>
          </cell>
          <cell r="AD2245" t="str">
            <v>n/a</v>
          </cell>
          <cell r="AE2245">
            <v>45251</v>
          </cell>
          <cell r="AF2245">
            <v>0</v>
          </cell>
          <cell r="AG2245">
            <v>0</v>
          </cell>
          <cell r="AH2245">
            <v>0</v>
          </cell>
          <cell r="AI2245">
            <v>0</v>
          </cell>
          <cell r="AJ2245">
            <v>0</v>
          </cell>
          <cell r="AK2245">
            <v>9775</v>
          </cell>
          <cell r="AL2245">
            <v>9775</v>
          </cell>
          <cell r="AM2245">
            <v>0</v>
          </cell>
          <cell r="AN2245">
            <v>9675</v>
          </cell>
          <cell r="AO2245">
            <v>9675</v>
          </cell>
          <cell r="AP2245">
            <v>0</v>
          </cell>
          <cell r="AQ2245">
            <v>0</v>
          </cell>
          <cell r="AR2245" t="str">
            <v>n/a</v>
          </cell>
          <cell r="AS2245" t="str">
            <v>n/a</v>
          </cell>
          <cell r="AT2245" t="str">
            <v>n/a</v>
          </cell>
          <cell r="AU2245" t="str">
            <v>n/a</v>
          </cell>
          <cell r="AV2245" t="str">
            <v>n/a</v>
          </cell>
          <cell r="AW2245" t="str">
            <v>n/a</v>
          </cell>
          <cell r="AX2245">
            <v>0</v>
          </cell>
        </row>
        <row r="2246">
          <cell r="A2246">
            <v>23111267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  <cell r="AE2246">
            <v>0</v>
          </cell>
          <cell r="AF2246">
            <v>0</v>
          </cell>
          <cell r="AG2246">
            <v>0</v>
          </cell>
          <cell r="AH2246">
            <v>0</v>
          </cell>
          <cell r="AI2246">
            <v>0</v>
          </cell>
          <cell r="AJ2246">
            <v>0</v>
          </cell>
          <cell r="AK2246">
            <v>0</v>
          </cell>
          <cell r="AL2246">
            <v>0</v>
          </cell>
          <cell r="AM2246">
            <v>0</v>
          </cell>
          <cell r="AN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0</v>
          </cell>
          <cell r="AV2246">
            <v>0</v>
          </cell>
          <cell r="AW2246">
            <v>0</v>
          </cell>
          <cell r="AX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0</v>
          </cell>
          <cell r="AE2247">
            <v>0</v>
          </cell>
          <cell r="AF2247">
            <v>0</v>
          </cell>
          <cell r="AG2247">
            <v>0</v>
          </cell>
          <cell r="AH2247">
            <v>0</v>
          </cell>
          <cell r="AI2247">
            <v>0</v>
          </cell>
          <cell r="AJ2247">
            <v>0</v>
          </cell>
          <cell r="AK2247">
            <v>0</v>
          </cell>
          <cell r="AL2247">
            <v>0</v>
          </cell>
          <cell r="AM2247">
            <v>0</v>
          </cell>
          <cell r="AN2247">
            <v>0</v>
          </cell>
          <cell r="AO2247">
            <v>0</v>
          </cell>
          <cell r="AP2247">
            <v>0</v>
          </cell>
          <cell r="AQ2247">
            <v>0</v>
          </cell>
          <cell r="AR2247">
            <v>0</v>
          </cell>
          <cell r="AS2247">
            <v>0</v>
          </cell>
          <cell r="AT2247">
            <v>0</v>
          </cell>
          <cell r="AU2247">
            <v>0</v>
          </cell>
          <cell r="AV2247">
            <v>0</v>
          </cell>
          <cell r="AW2247">
            <v>0</v>
          </cell>
          <cell r="AX2247">
            <v>0</v>
          </cell>
        </row>
        <row r="2248">
          <cell r="A2248" t="str">
            <v>23-4774</v>
          </cell>
          <cell r="B2248" t="str">
            <v>VOICE RECORDER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 t="str">
            <v>PAGRO</v>
          </cell>
          <cell r="W2248" t="str">
            <v>SVP</v>
          </cell>
          <cell r="X2248" t="str">
            <v>n/a</v>
          </cell>
          <cell r="Y2248">
            <v>45233</v>
          </cell>
          <cell r="Z2248" t="str">
            <v>n/a</v>
          </cell>
          <cell r="AA2248" t="str">
            <v>n/a</v>
          </cell>
          <cell r="AB2248">
            <v>45251</v>
          </cell>
          <cell r="AC2248" t="str">
            <v>n/a</v>
          </cell>
          <cell r="AD2248" t="str">
            <v>n/a</v>
          </cell>
          <cell r="AE2248">
            <v>45251</v>
          </cell>
          <cell r="AF2248">
            <v>0</v>
          </cell>
          <cell r="AG2248">
            <v>0</v>
          </cell>
          <cell r="AH2248">
            <v>0</v>
          </cell>
          <cell r="AI2248">
            <v>0</v>
          </cell>
          <cell r="AJ2248">
            <v>0</v>
          </cell>
          <cell r="AK2248">
            <v>3300</v>
          </cell>
          <cell r="AL2248">
            <v>3300</v>
          </cell>
          <cell r="AM2248">
            <v>0</v>
          </cell>
          <cell r="AN2248">
            <v>3100</v>
          </cell>
          <cell r="AO2248">
            <v>3100</v>
          </cell>
          <cell r="AP2248">
            <v>0</v>
          </cell>
          <cell r="AQ2248">
            <v>0</v>
          </cell>
          <cell r="AR2248" t="str">
            <v>n/a</v>
          </cell>
          <cell r="AS2248" t="str">
            <v>n/a</v>
          </cell>
          <cell r="AT2248" t="str">
            <v>n/a</v>
          </cell>
          <cell r="AU2248" t="str">
            <v>n/a</v>
          </cell>
          <cell r="AV2248" t="str">
            <v>n/a</v>
          </cell>
          <cell r="AW2248" t="str">
            <v>n/a</v>
          </cell>
          <cell r="AX2248">
            <v>0</v>
          </cell>
        </row>
        <row r="2249">
          <cell r="A2249">
            <v>23111268</v>
          </cell>
          <cell r="B2249">
            <v>0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  <cell r="AG2249">
            <v>0</v>
          </cell>
          <cell r="AH2249">
            <v>0</v>
          </cell>
          <cell r="AI2249">
            <v>0</v>
          </cell>
          <cell r="AJ2249">
            <v>0</v>
          </cell>
          <cell r="AK2249">
            <v>0</v>
          </cell>
          <cell r="AL2249">
            <v>0</v>
          </cell>
          <cell r="AM2249">
            <v>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0</v>
          </cell>
          <cell r="AV2249">
            <v>0</v>
          </cell>
          <cell r="AW2249">
            <v>0</v>
          </cell>
          <cell r="AX2249">
            <v>0</v>
          </cell>
        </row>
        <row r="2250">
          <cell r="A2250">
            <v>0</v>
          </cell>
          <cell r="B2250">
            <v>0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0</v>
          </cell>
          <cell r="AE2250">
            <v>0</v>
          </cell>
          <cell r="AF2250">
            <v>0</v>
          </cell>
          <cell r="AG2250">
            <v>0</v>
          </cell>
          <cell r="AH2250">
            <v>0</v>
          </cell>
          <cell r="AI2250">
            <v>0</v>
          </cell>
          <cell r="AJ2250">
            <v>0</v>
          </cell>
          <cell r="AK2250">
            <v>0</v>
          </cell>
          <cell r="AL2250">
            <v>0</v>
          </cell>
          <cell r="AM2250">
            <v>0</v>
          </cell>
          <cell r="AN2250">
            <v>0</v>
          </cell>
          <cell r="AO2250">
            <v>0</v>
          </cell>
          <cell r="AP2250">
            <v>0</v>
          </cell>
          <cell r="AQ2250">
            <v>0</v>
          </cell>
          <cell r="AR2250">
            <v>0</v>
          </cell>
          <cell r="AS2250">
            <v>0</v>
          </cell>
          <cell r="AT2250">
            <v>0</v>
          </cell>
          <cell r="AU2250">
            <v>0</v>
          </cell>
          <cell r="AV2250">
            <v>0</v>
          </cell>
          <cell r="AW2250">
            <v>0</v>
          </cell>
          <cell r="AX2250">
            <v>0</v>
          </cell>
        </row>
        <row r="2251">
          <cell r="A2251" t="str">
            <v>23-5000</v>
          </cell>
          <cell r="B2251" t="str">
            <v>UPS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 t="str">
            <v>PGO</v>
          </cell>
          <cell r="W2251" t="str">
            <v>SVP</v>
          </cell>
          <cell r="X2251" t="str">
            <v>n/a</v>
          </cell>
          <cell r="Y2251">
            <v>45233</v>
          </cell>
          <cell r="Z2251" t="str">
            <v>n/a</v>
          </cell>
          <cell r="AA2251" t="str">
            <v>n/a</v>
          </cell>
          <cell r="AB2251">
            <v>45251</v>
          </cell>
          <cell r="AC2251" t="str">
            <v>n/a</v>
          </cell>
          <cell r="AD2251" t="str">
            <v>n/a</v>
          </cell>
          <cell r="AE2251">
            <v>45251</v>
          </cell>
          <cell r="AF2251">
            <v>0</v>
          </cell>
          <cell r="AG2251">
            <v>0</v>
          </cell>
          <cell r="AH2251">
            <v>0</v>
          </cell>
          <cell r="AI2251">
            <v>0</v>
          </cell>
          <cell r="AJ2251">
            <v>0</v>
          </cell>
          <cell r="AK2251">
            <v>39600</v>
          </cell>
          <cell r="AL2251">
            <v>39600</v>
          </cell>
          <cell r="AM2251">
            <v>0</v>
          </cell>
          <cell r="AN2251">
            <v>38800</v>
          </cell>
          <cell r="AO2251">
            <v>38800</v>
          </cell>
          <cell r="AP2251">
            <v>0</v>
          </cell>
          <cell r="AQ2251">
            <v>0</v>
          </cell>
          <cell r="AR2251" t="str">
            <v>n/a</v>
          </cell>
          <cell r="AS2251" t="str">
            <v>n/a</v>
          </cell>
          <cell r="AT2251" t="str">
            <v>n/a</v>
          </cell>
          <cell r="AU2251" t="str">
            <v>n/a</v>
          </cell>
          <cell r="AV2251" t="str">
            <v>n/a</v>
          </cell>
          <cell r="AW2251" t="str">
            <v>n/a</v>
          </cell>
          <cell r="AX2251">
            <v>0</v>
          </cell>
        </row>
        <row r="2252">
          <cell r="A2252">
            <v>23111269</v>
          </cell>
          <cell r="B2252">
            <v>0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0</v>
          </cell>
          <cell r="AE2252">
            <v>0</v>
          </cell>
          <cell r="AF2252">
            <v>0</v>
          </cell>
          <cell r="AG2252">
            <v>0</v>
          </cell>
          <cell r="AH2252">
            <v>0</v>
          </cell>
          <cell r="AI2252">
            <v>0</v>
          </cell>
          <cell r="AJ2252">
            <v>0</v>
          </cell>
          <cell r="AK2252">
            <v>0</v>
          </cell>
          <cell r="AL2252">
            <v>0</v>
          </cell>
          <cell r="AM2252">
            <v>0</v>
          </cell>
          <cell r="AN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0</v>
          </cell>
          <cell r="AV2252">
            <v>0</v>
          </cell>
          <cell r="AW2252">
            <v>0</v>
          </cell>
          <cell r="AX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0</v>
          </cell>
          <cell r="AE2253">
            <v>0</v>
          </cell>
          <cell r="AF2253">
            <v>0</v>
          </cell>
          <cell r="AG2253">
            <v>0</v>
          </cell>
          <cell r="AH2253">
            <v>0</v>
          </cell>
          <cell r="AI2253">
            <v>0</v>
          </cell>
          <cell r="AJ2253">
            <v>0</v>
          </cell>
          <cell r="AK2253">
            <v>0</v>
          </cell>
          <cell r="AL2253">
            <v>0</v>
          </cell>
          <cell r="AM2253">
            <v>0</v>
          </cell>
          <cell r="AN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0</v>
          </cell>
          <cell r="AV2253">
            <v>0</v>
          </cell>
          <cell r="AW2253">
            <v>0</v>
          </cell>
          <cell r="AX2253">
            <v>0</v>
          </cell>
        </row>
        <row r="2254">
          <cell r="A2254" t="str">
            <v>23-4621</v>
          </cell>
          <cell r="B2254" t="str">
            <v>UPS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 t="str">
            <v>PEO</v>
          </cell>
          <cell r="W2254" t="str">
            <v>SVP</v>
          </cell>
          <cell r="X2254" t="str">
            <v>n/a</v>
          </cell>
          <cell r="Y2254">
            <v>45233</v>
          </cell>
          <cell r="Z2254" t="str">
            <v>n/a</v>
          </cell>
          <cell r="AA2254" t="str">
            <v>n/a</v>
          </cell>
          <cell r="AB2254">
            <v>45251</v>
          </cell>
          <cell r="AC2254" t="str">
            <v>n/a</v>
          </cell>
          <cell r="AD2254" t="str">
            <v>n/a</v>
          </cell>
          <cell r="AE2254">
            <v>45251</v>
          </cell>
          <cell r="AF2254">
            <v>0</v>
          </cell>
          <cell r="AG2254">
            <v>0</v>
          </cell>
          <cell r="AH2254">
            <v>0</v>
          </cell>
          <cell r="AI2254">
            <v>0</v>
          </cell>
          <cell r="AJ2254">
            <v>0</v>
          </cell>
          <cell r="AK2254">
            <v>34548</v>
          </cell>
          <cell r="AL2254">
            <v>34548</v>
          </cell>
          <cell r="AM2254">
            <v>0</v>
          </cell>
          <cell r="AN2254">
            <v>33300</v>
          </cell>
          <cell r="AO2254">
            <v>33300</v>
          </cell>
          <cell r="AP2254">
            <v>0</v>
          </cell>
          <cell r="AQ2254">
            <v>0</v>
          </cell>
          <cell r="AR2254" t="str">
            <v>n/a</v>
          </cell>
          <cell r="AS2254" t="str">
            <v>n/a</v>
          </cell>
          <cell r="AT2254" t="str">
            <v>n/a</v>
          </cell>
          <cell r="AU2254" t="str">
            <v>n/a</v>
          </cell>
          <cell r="AV2254" t="str">
            <v>n/a</v>
          </cell>
          <cell r="AW2254" t="str">
            <v>n/a</v>
          </cell>
          <cell r="AX2254">
            <v>0</v>
          </cell>
        </row>
        <row r="2255">
          <cell r="A2255">
            <v>23111270</v>
          </cell>
          <cell r="B2255">
            <v>0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0</v>
          </cell>
          <cell r="AE2255">
            <v>0</v>
          </cell>
          <cell r="AF2255">
            <v>0</v>
          </cell>
          <cell r="AG2255">
            <v>0</v>
          </cell>
          <cell r="AH2255">
            <v>0</v>
          </cell>
          <cell r="AI2255">
            <v>0</v>
          </cell>
          <cell r="AJ2255">
            <v>0</v>
          </cell>
          <cell r="AK2255">
            <v>0</v>
          </cell>
          <cell r="AL2255">
            <v>0</v>
          </cell>
          <cell r="AM2255">
            <v>0</v>
          </cell>
          <cell r="AN2255">
            <v>0</v>
          </cell>
          <cell r="AO2255">
            <v>0</v>
          </cell>
          <cell r="AP2255">
            <v>0</v>
          </cell>
          <cell r="AQ2255">
            <v>0</v>
          </cell>
          <cell r="AR2255">
            <v>0</v>
          </cell>
          <cell r="AS2255">
            <v>0</v>
          </cell>
          <cell r="AT2255">
            <v>0</v>
          </cell>
          <cell r="AU2255">
            <v>0</v>
          </cell>
          <cell r="AV2255">
            <v>0</v>
          </cell>
          <cell r="AW2255">
            <v>0</v>
          </cell>
          <cell r="AX2255">
            <v>0</v>
          </cell>
        </row>
        <row r="2256">
          <cell r="A2256">
            <v>0</v>
          </cell>
          <cell r="B2256">
            <v>0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0</v>
          </cell>
          <cell r="AE2256">
            <v>0</v>
          </cell>
          <cell r="AF2256">
            <v>0</v>
          </cell>
          <cell r="AG2256">
            <v>0</v>
          </cell>
          <cell r="AH2256">
            <v>0</v>
          </cell>
          <cell r="AI2256">
            <v>0</v>
          </cell>
          <cell r="AJ2256">
            <v>0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O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T2256">
            <v>0</v>
          </cell>
          <cell r="AU2256">
            <v>0</v>
          </cell>
          <cell r="AV2256">
            <v>0</v>
          </cell>
          <cell r="AW2256">
            <v>0</v>
          </cell>
          <cell r="AX2256">
            <v>0</v>
          </cell>
        </row>
        <row r="2257">
          <cell r="A2257" t="str">
            <v>23-4103</v>
          </cell>
          <cell r="B2257" t="str">
            <v>FOOD/CATERING SERVICES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 t="str">
            <v>PGO</v>
          </cell>
          <cell r="W2257" t="str">
            <v>NP 53.1</v>
          </cell>
          <cell r="X2257" t="str">
            <v>n/a</v>
          </cell>
          <cell r="Y2257">
            <v>45222</v>
          </cell>
          <cell r="Z2257" t="str">
            <v>n/a</v>
          </cell>
          <cell r="AA2257" t="str">
            <v>n/a</v>
          </cell>
          <cell r="AB2257">
            <v>45259</v>
          </cell>
          <cell r="AC2257" t="str">
            <v>n/a</v>
          </cell>
          <cell r="AD2257" t="str">
            <v>n/a</v>
          </cell>
          <cell r="AE2257">
            <v>45259</v>
          </cell>
          <cell r="AF2257">
            <v>0</v>
          </cell>
          <cell r="AG2257">
            <v>0</v>
          </cell>
          <cell r="AH2257">
            <v>0</v>
          </cell>
          <cell r="AI2257">
            <v>0</v>
          </cell>
          <cell r="AJ2257">
            <v>0</v>
          </cell>
          <cell r="AK2257">
            <v>496800</v>
          </cell>
          <cell r="AL2257">
            <v>496800</v>
          </cell>
          <cell r="AM2257">
            <v>0</v>
          </cell>
          <cell r="AN2257">
            <v>496800</v>
          </cell>
          <cell r="AO2257">
            <v>496800</v>
          </cell>
          <cell r="AP2257">
            <v>0</v>
          </cell>
          <cell r="AQ2257">
            <v>0</v>
          </cell>
          <cell r="AR2257" t="str">
            <v>n/a</v>
          </cell>
          <cell r="AS2257" t="str">
            <v>n/a</v>
          </cell>
          <cell r="AT2257" t="str">
            <v>n/a</v>
          </cell>
          <cell r="AU2257" t="str">
            <v>n/a</v>
          </cell>
          <cell r="AV2257" t="str">
            <v>n/a</v>
          </cell>
          <cell r="AW2257" t="str">
            <v>n/a</v>
          </cell>
          <cell r="AX2257">
            <v>0</v>
          </cell>
        </row>
        <row r="2258">
          <cell r="A2258">
            <v>23111326</v>
          </cell>
          <cell r="B2258">
            <v>0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0</v>
          </cell>
          <cell r="AE2258">
            <v>0</v>
          </cell>
          <cell r="AF2258">
            <v>0</v>
          </cell>
          <cell r="AG2258">
            <v>0</v>
          </cell>
          <cell r="AH2258">
            <v>0</v>
          </cell>
          <cell r="AI2258">
            <v>0</v>
          </cell>
          <cell r="AJ2258">
            <v>0</v>
          </cell>
          <cell r="AK2258">
            <v>0</v>
          </cell>
          <cell r="AL2258">
            <v>0</v>
          </cell>
          <cell r="AM2258">
            <v>0</v>
          </cell>
          <cell r="AN2258">
            <v>0</v>
          </cell>
          <cell r="AO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T2258">
            <v>0</v>
          </cell>
          <cell r="AU2258">
            <v>0</v>
          </cell>
          <cell r="AV2258">
            <v>0</v>
          </cell>
          <cell r="AW2258">
            <v>0</v>
          </cell>
          <cell r="AX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0</v>
          </cell>
          <cell r="AE2259">
            <v>0</v>
          </cell>
          <cell r="AF2259">
            <v>0</v>
          </cell>
          <cell r="AG2259">
            <v>0</v>
          </cell>
          <cell r="AH2259">
            <v>0</v>
          </cell>
          <cell r="AI2259">
            <v>0</v>
          </cell>
          <cell r="AJ2259">
            <v>0</v>
          </cell>
          <cell r="AK2259">
            <v>0</v>
          </cell>
          <cell r="AL2259">
            <v>0</v>
          </cell>
          <cell r="AM2259">
            <v>0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AS2259">
            <v>0</v>
          </cell>
          <cell r="AT2259">
            <v>0</v>
          </cell>
          <cell r="AU2259">
            <v>0</v>
          </cell>
          <cell r="AV2259">
            <v>0</v>
          </cell>
          <cell r="AW2259">
            <v>0</v>
          </cell>
          <cell r="AX2259">
            <v>0</v>
          </cell>
        </row>
        <row r="2260">
          <cell r="A2260" t="str">
            <v>23-4674</v>
          </cell>
          <cell r="B2260" t="str">
            <v>FUEL, OIL AND LUBRICANTS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 t="str">
            <v>PEO</v>
          </cell>
          <cell r="W2260" t="str">
            <v>PB</v>
          </cell>
          <cell r="X2260">
            <v>45208</v>
          </cell>
          <cell r="Y2260">
            <v>45229</v>
          </cell>
          <cell r="Z2260">
            <v>45237</v>
          </cell>
          <cell r="AA2260">
            <v>45245</v>
          </cell>
          <cell r="AB2260">
            <v>45245</v>
          </cell>
          <cell r="AC2260">
            <v>45245</v>
          </cell>
          <cell r="AD2260">
            <v>45250</v>
          </cell>
          <cell r="AE2260">
            <v>0</v>
          </cell>
          <cell r="AF2260">
            <v>0</v>
          </cell>
          <cell r="AG2260">
            <v>0</v>
          </cell>
          <cell r="AH2260">
            <v>0</v>
          </cell>
          <cell r="AI2260">
            <v>0</v>
          </cell>
          <cell r="AJ2260">
            <v>0</v>
          </cell>
          <cell r="AK2260">
            <v>3002800</v>
          </cell>
          <cell r="AL2260">
            <v>3002800</v>
          </cell>
          <cell r="AM2260">
            <v>0</v>
          </cell>
          <cell r="AN2260">
            <v>171600</v>
          </cell>
          <cell r="AO2260">
            <v>171600</v>
          </cell>
          <cell r="AP2260">
            <v>0</v>
          </cell>
          <cell r="AQ2260">
            <v>0</v>
          </cell>
          <cell r="AR2260" t="str">
            <v>11.03.2023</v>
          </cell>
          <cell r="AS2260" t="str">
            <v>11.15.2023</v>
          </cell>
          <cell r="AT2260" t="str">
            <v>11.15.2023</v>
          </cell>
          <cell r="AU2260" t="str">
            <v>11.15.2023</v>
          </cell>
          <cell r="AV2260" t="str">
            <v>11.16.2023</v>
          </cell>
          <cell r="AW2260">
            <v>0</v>
          </cell>
          <cell r="AX2260">
            <v>0</v>
          </cell>
        </row>
        <row r="2261">
          <cell r="A2261">
            <v>0</v>
          </cell>
          <cell r="B2261">
            <v>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  <cell r="AG2261">
            <v>0</v>
          </cell>
          <cell r="AH2261">
            <v>0</v>
          </cell>
          <cell r="AI2261">
            <v>0</v>
          </cell>
          <cell r="AJ2261">
            <v>0</v>
          </cell>
          <cell r="AK2261">
            <v>0</v>
          </cell>
          <cell r="AL2261">
            <v>0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0</v>
          </cell>
          <cell r="AV2261">
            <v>0</v>
          </cell>
          <cell r="AW2261">
            <v>0</v>
          </cell>
          <cell r="AX2261">
            <v>0</v>
          </cell>
        </row>
        <row r="2262">
          <cell r="A2262">
            <v>0</v>
          </cell>
          <cell r="B2262">
            <v>0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0</v>
          </cell>
          <cell r="AE2262">
            <v>0</v>
          </cell>
          <cell r="AF2262">
            <v>0</v>
          </cell>
          <cell r="AG2262">
            <v>0</v>
          </cell>
          <cell r="AH2262">
            <v>0</v>
          </cell>
          <cell r="AI2262">
            <v>0</v>
          </cell>
          <cell r="AJ2262">
            <v>0</v>
          </cell>
          <cell r="AK2262">
            <v>0</v>
          </cell>
          <cell r="AL2262">
            <v>0</v>
          </cell>
          <cell r="AM2262">
            <v>0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0</v>
          </cell>
          <cell r="AV2262">
            <v>0</v>
          </cell>
          <cell r="AW2262">
            <v>0</v>
          </cell>
          <cell r="AX2262">
            <v>0</v>
          </cell>
        </row>
        <row r="2263">
          <cell r="A2263" t="str">
            <v>23-3924</v>
          </cell>
          <cell r="B2263" t="str">
            <v>ON BOARD DIAGNOSTIC TOOLS,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 t="str">
            <v>PEO</v>
          </cell>
          <cell r="W2263" t="str">
            <v>PB</v>
          </cell>
          <cell r="X2263" t="str">
            <v>n/a</v>
          </cell>
          <cell r="Y2263">
            <v>45208</v>
          </cell>
          <cell r="Z2263" t="str">
            <v>n/a</v>
          </cell>
          <cell r="AA2263">
            <v>45216</v>
          </cell>
          <cell r="AB2263">
            <v>45216</v>
          </cell>
          <cell r="AC2263">
            <v>45216</v>
          </cell>
          <cell r="AD2263">
            <v>45247</v>
          </cell>
          <cell r="AE2263">
            <v>0</v>
          </cell>
          <cell r="AF2263">
            <v>0</v>
          </cell>
          <cell r="AG2263">
            <v>0</v>
          </cell>
          <cell r="AH2263">
            <v>0</v>
          </cell>
          <cell r="AI2263">
            <v>0</v>
          </cell>
          <cell r="AJ2263">
            <v>0</v>
          </cell>
          <cell r="AK2263">
            <v>500000</v>
          </cell>
          <cell r="AL2263">
            <v>500000</v>
          </cell>
          <cell r="AM2263">
            <v>0</v>
          </cell>
          <cell r="AN2263">
            <v>499000</v>
          </cell>
          <cell r="AO2263">
            <v>499000</v>
          </cell>
          <cell r="AP2263">
            <v>0</v>
          </cell>
          <cell r="AQ2263">
            <v>0</v>
          </cell>
          <cell r="AR2263" t="str">
            <v>n/a</v>
          </cell>
          <cell r="AS2263" t="str">
            <v>10.12.2023</v>
          </cell>
          <cell r="AT2263" t="str">
            <v>10.12.2023</v>
          </cell>
          <cell r="AU2263" t="str">
            <v>10.12.2023</v>
          </cell>
          <cell r="AV2263" t="str">
            <v>10.20.2023</v>
          </cell>
          <cell r="AW2263">
            <v>0</v>
          </cell>
          <cell r="AX2263">
            <v>0</v>
          </cell>
        </row>
        <row r="2264">
          <cell r="A2264">
            <v>0</v>
          </cell>
          <cell r="B2264" t="str">
            <v>UNIVERSAL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0</v>
          </cell>
          <cell r="AK2264">
            <v>0</v>
          </cell>
          <cell r="AL2264">
            <v>0</v>
          </cell>
          <cell r="AM2264">
            <v>0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AS2264">
            <v>0</v>
          </cell>
          <cell r="AT2264">
            <v>0</v>
          </cell>
          <cell r="AU2264">
            <v>0</v>
          </cell>
          <cell r="AV2264">
            <v>0</v>
          </cell>
          <cell r="AW2264">
            <v>0</v>
          </cell>
          <cell r="AX2264">
            <v>0</v>
          </cell>
        </row>
        <row r="2265">
          <cell r="A2265">
            <v>0</v>
          </cell>
          <cell r="B2265">
            <v>0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0</v>
          </cell>
          <cell r="AE2265">
            <v>0</v>
          </cell>
          <cell r="AF2265">
            <v>0</v>
          </cell>
          <cell r="AG2265">
            <v>0</v>
          </cell>
          <cell r="AH2265">
            <v>0</v>
          </cell>
          <cell r="AI2265">
            <v>0</v>
          </cell>
          <cell r="AJ2265">
            <v>0</v>
          </cell>
          <cell r="AK2265">
            <v>0</v>
          </cell>
          <cell r="AL2265">
            <v>0</v>
          </cell>
          <cell r="AM2265">
            <v>0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T2265">
            <v>0</v>
          </cell>
          <cell r="AU2265">
            <v>0</v>
          </cell>
          <cell r="AV2265">
            <v>0</v>
          </cell>
          <cell r="AW2265">
            <v>0</v>
          </cell>
          <cell r="AX2265">
            <v>0</v>
          </cell>
        </row>
        <row r="2266">
          <cell r="A2266" t="str">
            <v>23-C0791</v>
          </cell>
          <cell r="B2266" t="str">
            <v>FEEDS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 t="str">
            <v>PVO</v>
          </cell>
          <cell r="W2266" t="str">
            <v>PB</v>
          </cell>
          <cell r="X2266" t="str">
            <v>n/a</v>
          </cell>
          <cell r="Y2266">
            <v>45208</v>
          </cell>
          <cell r="Z2266">
            <v>45216</v>
          </cell>
          <cell r="AA2266">
            <v>45237</v>
          </cell>
          <cell r="AB2266">
            <v>45237</v>
          </cell>
          <cell r="AC2266">
            <v>45237</v>
          </cell>
          <cell r="AD2266">
            <v>45247</v>
          </cell>
          <cell r="AE2266">
            <v>0</v>
          </cell>
          <cell r="AF2266">
            <v>0</v>
          </cell>
          <cell r="AG2266">
            <v>0</v>
          </cell>
          <cell r="AH2266">
            <v>0</v>
          </cell>
          <cell r="AI2266">
            <v>0</v>
          </cell>
          <cell r="AJ2266">
            <v>0</v>
          </cell>
          <cell r="AK2266">
            <v>1168057</v>
          </cell>
          <cell r="AL2266">
            <v>1168057</v>
          </cell>
          <cell r="AM2266">
            <v>0</v>
          </cell>
          <cell r="AN2266">
            <v>1162613</v>
          </cell>
          <cell r="AO2266">
            <v>1162613</v>
          </cell>
          <cell r="AP2266">
            <v>0</v>
          </cell>
          <cell r="AQ2266">
            <v>0</v>
          </cell>
          <cell r="AR2266" t="str">
            <v>10.12.2023</v>
          </cell>
          <cell r="AS2266" t="str">
            <v>10.27.2023</v>
          </cell>
          <cell r="AT2266" t="str">
            <v>10.27.2023</v>
          </cell>
          <cell r="AU2266" t="str">
            <v>10.27.2023</v>
          </cell>
          <cell r="AV2266" t="str">
            <v>11.10.2023</v>
          </cell>
          <cell r="AW2266">
            <v>0</v>
          </cell>
          <cell r="AX2266">
            <v>0</v>
          </cell>
        </row>
        <row r="2267">
          <cell r="A2267">
            <v>0</v>
          </cell>
          <cell r="B2267">
            <v>0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  <cell r="AG2267">
            <v>0</v>
          </cell>
          <cell r="AH2267">
            <v>0</v>
          </cell>
          <cell r="AI2267">
            <v>0</v>
          </cell>
          <cell r="AJ2267">
            <v>0</v>
          </cell>
          <cell r="AK2267">
            <v>0</v>
          </cell>
          <cell r="AL2267">
            <v>0</v>
          </cell>
          <cell r="AM2267">
            <v>0</v>
          </cell>
          <cell r="AN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0</v>
          </cell>
          <cell r="AV2267">
            <v>0</v>
          </cell>
          <cell r="AW2267">
            <v>0</v>
          </cell>
          <cell r="AX2267">
            <v>0</v>
          </cell>
        </row>
        <row r="2268">
          <cell r="A2268">
            <v>0</v>
          </cell>
          <cell r="B2268">
            <v>0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0</v>
          </cell>
          <cell r="AE2268">
            <v>0</v>
          </cell>
          <cell r="AF2268">
            <v>0</v>
          </cell>
          <cell r="AG2268">
            <v>0</v>
          </cell>
          <cell r="AH2268">
            <v>0</v>
          </cell>
          <cell r="AI2268">
            <v>0</v>
          </cell>
          <cell r="AJ2268">
            <v>0</v>
          </cell>
          <cell r="AK2268">
            <v>0</v>
          </cell>
          <cell r="AL2268">
            <v>0</v>
          </cell>
          <cell r="AM2268">
            <v>0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AS2268">
            <v>0</v>
          </cell>
          <cell r="AT2268">
            <v>0</v>
          </cell>
          <cell r="AU2268">
            <v>0</v>
          </cell>
          <cell r="AV2268">
            <v>0</v>
          </cell>
          <cell r="AW2268">
            <v>0</v>
          </cell>
          <cell r="AX2268">
            <v>0</v>
          </cell>
        </row>
        <row r="2269">
          <cell r="A2269" t="str">
            <v>23-C0763</v>
          </cell>
          <cell r="B2269" t="str">
            <v>PDRRMO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 t="str">
            <v>PDRRMO</v>
          </cell>
          <cell r="W2269" t="str">
            <v>PB</v>
          </cell>
          <cell r="X2269" t="str">
            <v>n/a</v>
          </cell>
          <cell r="Y2269">
            <v>45208</v>
          </cell>
          <cell r="Z2269">
            <v>45216</v>
          </cell>
          <cell r="AA2269">
            <v>45237</v>
          </cell>
          <cell r="AB2269">
            <v>45237</v>
          </cell>
          <cell r="AC2269">
            <v>45237</v>
          </cell>
          <cell r="AD2269">
            <v>45247</v>
          </cell>
          <cell r="AE2269">
            <v>0</v>
          </cell>
          <cell r="AF2269">
            <v>0</v>
          </cell>
          <cell r="AG2269">
            <v>0</v>
          </cell>
          <cell r="AH2269">
            <v>0</v>
          </cell>
          <cell r="AI2269">
            <v>0</v>
          </cell>
          <cell r="AJ2269">
            <v>0</v>
          </cell>
          <cell r="AK2269">
            <v>1187900</v>
          </cell>
          <cell r="AL2269">
            <v>1187900</v>
          </cell>
          <cell r="AM2269">
            <v>0</v>
          </cell>
          <cell r="AN2269">
            <v>679875</v>
          </cell>
          <cell r="AO2269">
            <v>679875</v>
          </cell>
          <cell r="AP2269">
            <v>0</v>
          </cell>
          <cell r="AQ2269">
            <v>0</v>
          </cell>
          <cell r="AR2269" t="str">
            <v>10.12.2023</v>
          </cell>
          <cell r="AS2269" t="str">
            <v>10.27.2023</v>
          </cell>
          <cell r="AT2269" t="str">
            <v>10.27.2023</v>
          </cell>
          <cell r="AU2269" t="str">
            <v>10.27.2023</v>
          </cell>
          <cell r="AV2269" t="str">
            <v>11.10.2023</v>
          </cell>
          <cell r="AW2269">
            <v>0</v>
          </cell>
          <cell r="AX2269">
            <v>0</v>
          </cell>
        </row>
        <row r="2270">
          <cell r="A2270">
            <v>0</v>
          </cell>
          <cell r="B2270">
            <v>0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0</v>
          </cell>
          <cell r="AE2270">
            <v>0</v>
          </cell>
          <cell r="AF2270">
            <v>0</v>
          </cell>
          <cell r="AG2270">
            <v>0</v>
          </cell>
          <cell r="AH2270">
            <v>0</v>
          </cell>
          <cell r="AI2270">
            <v>0</v>
          </cell>
          <cell r="AJ2270">
            <v>0</v>
          </cell>
          <cell r="AK2270">
            <v>0</v>
          </cell>
          <cell r="AL2270">
            <v>0</v>
          </cell>
          <cell r="AM2270">
            <v>0</v>
          </cell>
          <cell r="AN2270">
            <v>0</v>
          </cell>
          <cell r="AO2270">
            <v>0</v>
          </cell>
          <cell r="AP2270">
            <v>0</v>
          </cell>
          <cell r="AQ2270">
            <v>0</v>
          </cell>
          <cell r="AR2270">
            <v>0</v>
          </cell>
          <cell r="AS2270">
            <v>0</v>
          </cell>
          <cell r="AT2270">
            <v>0</v>
          </cell>
          <cell r="AU2270">
            <v>0</v>
          </cell>
          <cell r="AV2270">
            <v>0</v>
          </cell>
          <cell r="AW2270">
            <v>0</v>
          </cell>
          <cell r="AX2270">
            <v>0</v>
          </cell>
        </row>
        <row r="2271">
          <cell r="A2271">
            <v>0</v>
          </cell>
          <cell r="B2271">
            <v>0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0</v>
          </cell>
          <cell r="AE2271">
            <v>0</v>
          </cell>
          <cell r="AF2271">
            <v>0</v>
          </cell>
          <cell r="AG2271">
            <v>0</v>
          </cell>
          <cell r="AH2271">
            <v>0</v>
          </cell>
          <cell r="AI2271">
            <v>0</v>
          </cell>
          <cell r="AJ2271">
            <v>0</v>
          </cell>
          <cell r="AK2271">
            <v>0</v>
          </cell>
          <cell r="AL2271">
            <v>0</v>
          </cell>
          <cell r="AM2271">
            <v>0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0</v>
          </cell>
          <cell r="AV2271">
            <v>0</v>
          </cell>
          <cell r="AW2271">
            <v>0</v>
          </cell>
          <cell r="AX2271">
            <v>0</v>
          </cell>
        </row>
        <row r="2272">
          <cell r="A2272" t="str">
            <v>23-3928</v>
          </cell>
          <cell r="B2272" t="str">
            <v>CRIMPING MACHINE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 t="str">
            <v>PGO</v>
          </cell>
          <cell r="W2272" t="str">
            <v>PB</v>
          </cell>
          <cell r="X2272" t="str">
            <v>n/a</v>
          </cell>
          <cell r="Y2272">
            <v>45208</v>
          </cell>
          <cell r="Z2272">
            <v>45216</v>
          </cell>
          <cell r="AA2272">
            <v>45237</v>
          </cell>
          <cell r="AB2272">
            <v>45237</v>
          </cell>
          <cell r="AC2272">
            <v>45237</v>
          </cell>
          <cell r="AD2272">
            <v>45247</v>
          </cell>
          <cell r="AE2272">
            <v>0</v>
          </cell>
          <cell r="AF2272">
            <v>0</v>
          </cell>
          <cell r="AG2272">
            <v>0</v>
          </cell>
          <cell r="AH2272">
            <v>0</v>
          </cell>
          <cell r="AI2272">
            <v>0</v>
          </cell>
          <cell r="AJ2272">
            <v>0</v>
          </cell>
          <cell r="AK2272">
            <v>1100000</v>
          </cell>
          <cell r="AL2272">
            <v>1100000</v>
          </cell>
          <cell r="AM2272">
            <v>0</v>
          </cell>
          <cell r="AN2272">
            <v>1080000</v>
          </cell>
          <cell r="AO2272">
            <v>1080000</v>
          </cell>
          <cell r="AP2272">
            <v>0</v>
          </cell>
          <cell r="AQ2272">
            <v>0</v>
          </cell>
          <cell r="AR2272" t="str">
            <v>10.12.2023</v>
          </cell>
          <cell r="AS2272" t="str">
            <v>10.27.2023</v>
          </cell>
          <cell r="AT2272" t="str">
            <v>10.27.2023</v>
          </cell>
          <cell r="AU2272" t="str">
            <v>10.27.2023</v>
          </cell>
          <cell r="AV2272" t="str">
            <v>11.10.2023</v>
          </cell>
          <cell r="AW2272">
            <v>0</v>
          </cell>
          <cell r="AX2272">
            <v>0</v>
          </cell>
        </row>
        <row r="2273">
          <cell r="A2273">
            <v>0</v>
          </cell>
          <cell r="B2273">
            <v>0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0</v>
          </cell>
          <cell r="AE2273">
            <v>0</v>
          </cell>
          <cell r="AF2273">
            <v>0</v>
          </cell>
          <cell r="AG2273">
            <v>0</v>
          </cell>
          <cell r="AH2273">
            <v>0</v>
          </cell>
          <cell r="AI2273">
            <v>0</v>
          </cell>
          <cell r="AJ2273">
            <v>0</v>
          </cell>
          <cell r="AK2273">
            <v>0</v>
          </cell>
          <cell r="AL2273">
            <v>0</v>
          </cell>
          <cell r="AM2273">
            <v>0</v>
          </cell>
          <cell r="AN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0</v>
          </cell>
          <cell r="AV2273">
            <v>0</v>
          </cell>
          <cell r="AW2273">
            <v>0</v>
          </cell>
          <cell r="AX2273">
            <v>0</v>
          </cell>
        </row>
        <row r="2274">
          <cell r="A2274">
            <v>0</v>
          </cell>
          <cell r="B2274">
            <v>0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0</v>
          </cell>
          <cell r="AE2274">
            <v>0</v>
          </cell>
          <cell r="AF2274">
            <v>0</v>
          </cell>
          <cell r="AG2274">
            <v>0</v>
          </cell>
          <cell r="AH2274">
            <v>0</v>
          </cell>
          <cell r="AI2274">
            <v>0</v>
          </cell>
          <cell r="AJ2274">
            <v>0</v>
          </cell>
          <cell r="AK2274">
            <v>0</v>
          </cell>
          <cell r="AL2274">
            <v>0</v>
          </cell>
          <cell r="AM2274">
            <v>0</v>
          </cell>
          <cell r="AN2274">
            <v>0</v>
          </cell>
          <cell r="AO2274">
            <v>0</v>
          </cell>
          <cell r="AP2274">
            <v>0</v>
          </cell>
          <cell r="AQ2274">
            <v>0</v>
          </cell>
          <cell r="AR2274">
            <v>0</v>
          </cell>
          <cell r="AS2274">
            <v>0</v>
          </cell>
          <cell r="AT2274">
            <v>0</v>
          </cell>
          <cell r="AU2274">
            <v>0</v>
          </cell>
          <cell r="AV2274">
            <v>0</v>
          </cell>
          <cell r="AW2274">
            <v>0</v>
          </cell>
          <cell r="AX2274">
            <v>0</v>
          </cell>
        </row>
        <row r="2275">
          <cell r="A2275" t="str">
            <v>23-4510</v>
          </cell>
          <cell r="B2275" t="str">
            <v>FURNITURE &amp; FIXTURES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 t="str">
            <v>PGSO</v>
          </cell>
          <cell r="W2275" t="str">
            <v>PB</v>
          </cell>
          <cell r="X2275" t="str">
            <v>n/a</v>
          </cell>
          <cell r="Y2275">
            <v>45229</v>
          </cell>
          <cell r="Z2275" t="str">
            <v>n/a</v>
          </cell>
          <cell r="AA2275">
            <v>45237</v>
          </cell>
          <cell r="AB2275">
            <v>45237</v>
          </cell>
          <cell r="AC2275">
            <v>45237</v>
          </cell>
          <cell r="AD2275">
            <v>45250</v>
          </cell>
          <cell r="AE2275">
            <v>0</v>
          </cell>
          <cell r="AF2275">
            <v>0</v>
          </cell>
          <cell r="AG2275">
            <v>0</v>
          </cell>
          <cell r="AH2275">
            <v>0</v>
          </cell>
          <cell r="AI2275">
            <v>0</v>
          </cell>
          <cell r="AJ2275">
            <v>0</v>
          </cell>
          <cell r="AK2275">
            <v>684266</v>
          </cell>
          <cell r="AL2275">
            <v>684266</v>
          </cell>
          <cell r="AM2275">
            <v>0</v>
          </cell>
          <cell r="AN2275">
            <v>680910</v>
          </cell>
          <cell r="AO2275">
            <v>680910</v>
          </cell>
          <cell r="AP2275">
            <v>0</v>
          </cell>
          <cell r="AQ2275">
            <v>0</v>
          </cell>
          <cell r="AR2275" t="str">
            <v>n/a</v>
          </cell>
          <cell r="AS2275" t="str">
            <v>10.27.2023</v>
          </cell>
          <cell r="AT2275" t="str">
            <v>10.27.2023</v>
          </cell>
          <cell r="AU2275" t="str">
            <v>10.27.2023</v>
          </cell>
          <cell r="AV2275" t="str">
            <v>11.10.2023</v>
          </cell>
          <cell r="AW2275">
            <v>0</v>
          </cell>
          <cell r="AX2275">
            <v>0</v>
          </cell>
        </row>
        <row r="2276">
          <cell r="A2276">
            <v>0</v>
          </cell>
          <cell r="B2276">
            <v>0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0</v>
          </cell>
          <cell r="AE2276">
            <v>0</v>
          </cell>
          <cell r="AF2276">
            <v>0</v>
          </cell>
          <cell r="AG2276">
            <v>0</v>
          </cell>
          <cell r="AH2276">
            <v>0</v>
          </cell>
          <cell r="AI2276">
            <v>0</v>
          </cell>
          <cell r="AJ2276">
            <v>0</v>
          </cell>
          <cell r="AK2276">
            <v>0</v>
          </cell>
          <cell r="AL2276">
            <v>0</v>
          </cell>
          <cell r="AM2276">
            <v>0</v>
          </cell>
          <cell r="AN2276">
            <v>0</v>
          </cell>
          <cell r="AO2276">
            <v>0</v>
          </cell>
          <cell r="AP2276">
            <v>0</v>
          </cell>
          <cell r="AQ2276">
            <v>0</v>
          </cell>
          <cell r="AR2276">
            <v>0</v>
          </cell>
          <cell r="AS2276">
            <v>0</v>
          </cell>
          <cell r="AT2276">
            <v>0</v>
          </cell>
          <cell r="AU2276">
            <v>0</v>
          </cell>
          <cell r="AV2276">
            <v>0</v>
          </cell>
          <cell r="AW2276">
            <v>0</v>
          </cell>
          <cell r="AX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0</v>
          </cell>
          <cell r="AE2277">
            <v>0</v>
          </cell>
          <cell r="AF2277">
            <v>0</v>
          </cell>
          <cell r="AG2277">
            <v>0</v>
          </cell>
          <cell r="AH2277">
            <v>0</v>
          </cell>
          <cell r="AI2277">
            <v>0</v>
          </cell>
          <cell r="AJ2277">
            <v>0</v>
          </cell>
          <cell r="AK2277">
            <v>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0</v>
          </cell>
          <cell r="AV2277">
            <v>0</v>
          </cell>
          <cell r="AW2277">
            <v>0</v>
          </cell>
          <cell r="AX2277">
            <v>0</v>
          </cell>
        </row>
        <row r="2278">
          <cell r="A2278" t="str">
            <v>23-5382</v>
          </cell>
          <cell r="B2278" t="str">
            <v>COMPUTER SET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S2278">
            <v>0</v>
          </cell>
          <cell r="T2278">
            <v>0</v>
          </cell>
          <cell r="U2278">
            <v>0</v>
          </cell>
          <cell r="V2278" t="str">
            <v>PIAO</v>
          </cell>
          <cell r="W2278" t="str">
            <v>SVP</v>
          </cell>
          <cell r="X2278">
            <v>45216</v>
          </cell>
          <cell r="Y2278">
            <v>45222</v>
          </cell>
          <cell r="Z2278" t="str">
            <v>n/a</v>
          </cell>
          <cell r="AA2278" t="str">
            <v>n/a</v>
          </cell>
          <cell r="AB2278">
            <v>45259</v>
          </cell>
          <cell r="AC2278" t="str">
            <v>n/a</v>
          </cell>
          <cell r="AD2278" t="str">
            <v>n/a</v>
          </cell>
          <cell r="AE2278">
            <v>45259</v>
          </cell>
          <cell r="AF2278">
            <v>0</v>
          </cell>
          <cell r="AG2278">
            <v>0</v>
          </cell>
          <cell r="AH2278">
            <v>0</v>
          </cell>
          <cell r="AI2278">
            <v>0</v>
          </cell>
          <cell r="AJ2278">
            <v>0</v>
          </cell>
          <cell r="AK2278">
            <v>40000</v>
          </cell>
          <cell r="AL2278">
            <v>40000</v>
          </cell>
          <cell r="AM2278">
            <v>0</v>
          </cell>
          <cell r="AN2278">
            <v>39900</v>
          </cell>
          <cell r="AO2278">
            <v>39900</v>
          </cell>
          <cell r="AP2278">
            <v>0</v>
          </cell>
          <cell r="AQ2278">
            <v>0</v>
          </cell>
          <cell r="AR2278" t="str">
            <v>n/a</v>
          </cell>
          <cell r="AS2278" t="str">
            <v>n/a</v>
          </cell>
          <cell r="AT2278" t="str">
            <v>n/a</v>
          </cell>
          <cell r="AU2278" t="str">
            <v>n/a</v>
          </cell>
          <cell r="AV2278" t="str">
            <v>n/a</v>
          </cell>
          <cell r="AW2278">
            <v>0</v>
          </cell>
          <cell r="AX2278">
            <v>0</v>
          </cell>
        </row>
        <row r="2279">
          <cell r="A2279">
            <v>23111324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H2279">
            <v>0</v>
          </cell>
          <cell r="AI2279">
            <v>0</v>
          </cell>
          <cell r="AJ2279">
            <v>0</v>
          </cell>
          <cell r="AK2279">
            <v>0</v>
          </cell>
          <cell r="AL2279">
            <v>0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</row>
        <row r="2280">
          <cell r="A2280">
            <v>0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H2280">
            <v>0</v>
          </cell>
          <cell r="AI2280">
            <v>0</v>
          </cell>
          <cell r="AJ2280">
            <v>0</v>
          </cell>
          <cell r="AK2280">
            <v>0</v>
          </cell>
          <cell r="AL2280">
            <v>0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>
            <v>0</v>
          </cell>
          <cell r="AW2280">
            <v>0</v>
          </cell>
          <cell r="AX2280">
            <v>0</v>
          </cell>
        </row>
        <row r="2281">
          <cell r="A2281" t="str">
            <v>23-4686</v>
          </cell>
          <cell r="B2281" t="str">
            <v>FOOD/CATERING SERVICES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 t="str">
            <v>PGO</v>
          </cell>
          <cell r="W2281" t="str">
            <v>SVP</v>
          </cell>
          <cell r="X2281" t="str">
            <v>n/a</v>
          </cell>
          <cell r="Y2281">
            <v>45233</v>
          </cell>
          <cell r="Z2281" t="str">
            <v>n/a</v>
          </cell>
          <cell r="AA2281" t="str">
            <v>n/a</v>
          </cell>
          <cell r="AB2281">
            <v>45259</v>
          </cell>
          <cell r="AC2281" t="str">
            <v>n/a</v>
          </cell>
          <cell r="AD2281" t="str">
            <v>n/a</v>
          </cell>
          <cell r="AE2281">
            <v>0</v>
          </cell>
          <cell r="AF2281">
            <v>0</v>
          </cell>
          <cell r="AG2281">
            <v>0</v>
          </cell>
          <cell r="AH2281">
            <v>0</v>
          </cell>
          <cell r="AI2281">
            <v>0</v>
          </cell>
          <cell r="AJ2281">
            <v>0</v>
          </cell>
          <cell r="AK2281">
            <v>75000</v>
          </cell>
          <cell r="AL2281">
            <v>75000</v>
          </cell>
          <cell r="AM2281">
            <v>0</v>
          </cell>
          <cell r="AN2281">
            <v>74400</v>
          </cell>
          <cell r="AO2281">
            <v>74400</v>
          </cell>
          <cell r="AP2281">
            <v>0</v>
          </cell>
          <cell r="AQ2281">
            <v>0</v>
          </cell>
          <cell r="AR2281" t="str">
            <v>n/a</v>
          </cell>
          <cell r="AS2281" t="str">
            <v>n/a</v>
          </cell>
          <cell r="AT2281" t="str">
            <v>n/a</v>
          </cell>
          <cell r="AU2281" t="str">
            <v>n/a</v>
          </cell>
          <cell r="AV2281" t="str">
            <v>n/a</v>
          </cell>
          <cell r="AW2281">
            <v>0</v>
          </cell>
          <cell r="AX2281">
            <v>0</v>
          </cell>
        </row>
        <row r="2282">
          <cell r="A2282">
            <v>2311125</v>
          </cell>
          <cell r="B2282">
            <v>0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  <cell r="AK2282">
            <v>0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H2283">
            <v>0</v>
          </cell>
          <cell r="AI2283">
            <v>0</v>
          </cell>
          <cell r="AJ2283">
            <v>0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</row>
        <row r="2284">
          <cell r="A2284" t="str">
            <v>23-C0907</v>
          </cell>
          <cell r="B2284" t="str">
            <v>OTHER SUPPLIES/MATERIALS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 t="str">
            <v>PGO</v>
          </cell>
          <cell r="W2284" t="str">
            <v>SVP</v>
          </cell>
          <cell r="X2284" t="str">
            <v>n/a</v>
          </cell>
          <cell r="Y2284">
            <v>45254</v>
          </cell>
          <cell r="Z2284" t="str">
            <v>n/a</v>
          </cell>
          <cell r="AA2284" t="str">
            <v>n/a</v>
          </cell>
          <cell r="AB2284">
            <v>45259</v>
          </cell>
          <cell r="AC2284" t="str">
            <v>n/a</v>
          </cell>
          <cell r="AD2284" t="str">
            <v>n/a</v>
          </cell>
          <cell r="AE2284">
            <v>0</v>
          </cell>
          <cell r="AF2284">
            <v>0</v>
          </cell>
          <cell r="AG2284">
            <v>0</v>
          </cell>
          <cell r="AH2284">
            <v>0</v>
          </cell>
          <cell r="AI2284">
            <v>0</v>
          </cell>
          <cell r="AJ2284">
            <v>0</v>
          </cell>
          <cell r="AK2284">
            <v>51478</v>
          </cell>
          <cell r="AL2284">
            <v>51478</v>
          </cell>
          <cell r="AM2284">
            <v>0</v>
          </cell>
          <cell r="AN2284">
            <v>50030</v>
          </cell>
          <cell r="AO2284">
            <v>50030</v>
          </cell>
          <cell r="AP2284">
            <v>0</v>
          </cell>
          <cell r="AQ2284">
            <v>0</v>
          </cell>
          <cell r="AR2284" t="str">
            <v>n/a</v>
          </cell>
          <cell r="AS2284" t="str">
            <v>n/a</v>
          </cell>
          <cell r="AT2284" t="str">
            <v>n/a</v>
          </cell>
          <cell r="AU2284" t="str">
            <v>n/a</v>
          </cell>
          <cell r="AV2284" t="str">
            <v>n/a</v>
          </cell>
          <cell r="AW2284">
            <v>0</v>
          </cell>
          <cell r="AX2284">
            <v>0</v>
          </cell>
        </row>
        <row r="2285">
          <cell r="A2285">
            <v>23111303</v>
          </cell>
          <cell r="B2285">
            <v>0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0</v>
          </cell>
          <cell r="X2285">
            <v>0</v>
          </cell>
          <cell r="Y2285">
            <v>0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H2285">
            <v>0</v>
          </cell>
          <cell r="AI2285">
            <v>0</v>
          </cell>
          <cell r="AJ2285">
            <v>0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0</v>
          </cell>
          <cell r="W2286">
            <v>0</v>
          </cell>
          <cell r="X2286">
            <v>0</v>
          </cell>
          <cell r="Y2286">
            <v>0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H2286">
            <v>0</v>
          </cell>
          <cell r="AI2286">
            <v>0</v>
          </cell>
          <cell r="AJ2286">
            <v>0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0</v>
          </cell>
          <cell r="AV2286">
            <v>0</v>
          </cell>
          <cell r="AW2286">
            <v>0</v>
          </cell>
          <cell r="AX2286">
            <v>0</v>
          </cell>
        </row>
        <row r="2287">
          <cell r="A2287" t="str">
            <v>23-5283</v>
          </cell>
          <cell r="B2287" t="str">
            <v>RICE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 t="str">
            <v>PGO</v>
          </cell>
          <cell r="W2287" t="str">
            <v>SVP</v>
          </cell>
          <cell r="X2287" t="str">
            <v>n/a</v>
          </cell>
          <cell r="Y2287">
            <v>45248</v>
          </cell>
          <cell r="Z2287" t="str">
            <v>n/a</v>
          </cell>
          <cell r="AA2287" t="str">
            <v>n/a</v>
          </cell>
          <cell r="AB2287">
            <v>45259</v>
          </cell>
          <cell r="AC2287" t="str">
            <v>n/a</v>
          </cell>
          <cell r="AD2287" t="str">
            <v>n/a</v>
          </cell>
          <cell r="AE2287">
            <v>45259</v>
          </cell>
          <cell r="AF2287">
            <v>0</v>
          </cell>
          <cell r="AG2287">
            <v>0</v>
          </cell>
          <cell r="AH2287">
            <v>0</v>
          </cell>
          <cell r="AI2287">
            <v>0</v>
          </cell>
          <cell r="AJ2287">
            <v>0</v>
          </cell>
          <cell r="AK2287">
            <v>11479.44</v>
          </cell>
          <cell r="AL2287">
            <v>11479.44</v>
          </cell>
          <cell r="AM2287">
            <v>0</v>
          </cell>
          <cell r="AN2287">
            <v>11436</v>
          </cell>
          <cell r="AO2287">
            <v>11436</v>
          </cell>
          <cell r="AP2287">
            <v>0</v>
          </cell>
          <cell r="AQ2287">
            <v>0</v>
          </cell>
          <cell r="AR2287" t="str">
            <v>n/a</v>
          </cell>
          <cell r="AS2287" t="str">
            <v>n/a</v>
          </cell>
          <cell r="AT2287" t="str">
            <v>n/a</v>
          </cell>
          <cell r="AU2287" t="str">
            <v>n/a</v>
          </cell>
          <cell r="AV2287" t="str">
            <v>n/a</v>
          </cell>
          <cell r="AW2287">
            <v>0</v>
          </cell>
          <cell r="AX2287">
            <v>0</v>
          </cell>
        </row>
        <row r="2288">
          <cell r="A2288">
            <v>23111304</v>
          </cell>
          <cell r="B2288">
            <v>0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H2288">
            <v>0</v>
          </cell>
          <cell r="AI2288">
            <v>0</v>
          </cell>
          <cell r="AJ2288">
            <v>0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  <cell r="AE2289">
            <v>0</v>
          </cell>
          <cell r="AF2289">
            <v>0</v>
          </cell>
          <cell r="AG2289">
            <v>0</v>
          </cell>
          <cell r="AH2289">
            <v>0</v>
          </cell>
          <cell r="AI2289">
            <v>0</v>
          </cell>
          <cell r="AJ2289">
            <v>0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</row>
        <row r="2290">
          <cell r="A2290" t="str">
            <v>23-5281</v>
          </cell>
          <cell r="B2290" t="str">
            <v>OTHER SUPPLIES/MATERIALS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 t="str">
            <v>PGO</v>
          </cell>
          <cell r="W2290" t="str">
            <v>SVP</v>
          </cell>
          <cell r="X2290" t="str">
            <v>n/a</v>
          </cell>
          <cell r="Y2290">
            <v>45248</v>
          </cell>
          <cell r="Z2290" t="str">
            <v>n/a</v>
          </cell>
          <cell r="AA2290" t="str">
            <v>n/a</v>
          </cell>
          <cell r="AB2290">
            <v>45259</v>
          </cell>
          <cell r="AC2290" t="str">
            <v>n/a</v>
          </cell>
          <cell r="AD2290" t="str">
            <v>n/a</v>
          </cell>
          <cell r="AE2290">
            <v>0</v>
          </cell>
          <cell r="AF2290">
            <v>0</v>
          </cell>
          <cell r="AG2290">
            <v>0</v>
          </cell>
          <cell r="AH2290">
            <v>0</v>
          </cell>
          <cell r="AI2290">
            <v>0</v>
          </cell>
          <cell r="AJ2290">
            <v>0</v>
          </cell>
          <cell r="AK2290">
            <v>106993.7</v>
          </cell>
          <cell r="AL2290">
            <v>106993.7</v>
          </cell>
          <cell r="AM2290">
            <v>0</v>
          </cell>
          <cell r="AN2290">
            <v>106815</v>
          </cell>
          <cell r="AO2290">
            <v>106815</v>
          </cell>
          <cell r="AP2290">
            <v>0</v>
          </cell>
          <cell r="AQ2290">
            <v>0</v>
          </cell>
          <cell r="AR2290" t="str">
            <v>n/a</v>
          </cell>
          <cell r="AS2290" t="str">
            <v>n/a</v>
          </cell>
          <cell r="AT2290" t="str">
            <v>n/a</v>
          </cell>
          <cell r="AU2290" t="str">
            <v>n/a</v>
          </cell>
          <cell r="AV2290" t="str">
            <v>n/a</v>
          </cell>
          <cell r="AW2290">
            <v>0</v>
          </cell>
          <cell r="AX2290">
            <v>0</v>
          </cell>
        </row>
        <row r="2291">
          <cell r="A2291">
            <v>23111305</v>
          </cell>
          <cell r="B2291">
            <v>0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H2291">
            <v>0</v>
          </cell>
          <cell r="AI2291">
            <v>0</v>
          </cell>
          <cell r="AJ2291">
            <v>0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>
            <v>0</v>
          </cell>
          <cell r="AW2291">
            <v>0</v>
          </cell>
          <cell r="AX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0</v>
          </cell>
          <cell r="AE2292">
            <v>0</v>
          </cell>
          <cell r="AF2292">
            <v>0</v>
          </cell>
          <cell r="AG2292">
            <v>0</v>
          </cell>
          <cell r="AH2292">
            <v>0</v>
          </cell>
          <cell r="AI2292">
            <v>0</v>
          </cell>
          <cell r="AJ2292">
            <v>0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</row>
        <row r="2293">
          <cell r="A2293" t="str">
            <v>23-C0891</v>
          </cell>
          <cell r="B2293" t="str">
            <v>FOOD/CATERING SERVICES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 t="str">
            <v>PSWDO</v>
          </cell>
          <cell r="W2293" t="str">
            <v>SVP</v>
          </cell>
          <cell r="X2293" t="str">
            <v>n/a</v>
          </cell>
          <cell r="Y2293">
            <v>45248</v>
          </cell>
          <cell r="Z2293" t="str">
            <v>n/a</v>
          </cell>
          <cell r="AA2293" t="str">
            <v>n/a</v>
          </cell>
          <cell r="AB2293">
            <v>45259</v>
          </cell>
          <cell r="AC2293" t="str">
            <v>n/a</v>
          </cell>
          <cell r="AD2293" t="str">
            <v>n/a</v>
          </cell>
          <cell r="AE2293">
            <v>0</v>
          </cell>
          <cell r="AF2293">
            <v>0</v>
          </cell>
          <cell r="AG2293">
            <v>0</v>
          </cell>
          <cell r="AH2293">
            <v>0</v>
          </cell>
          <cell r="AI2293">
            <v>0</v>
          </cell>
          <cell r="AJ2293">
            <v>0</v>
          </cell>
          <cell r="AK2293">
            <v>340400</v>
          </cell>
          <cell r="AL2293">
            <v>340400</v>
          </cell>
          <cell r="AM2293">
            <v>0</v>
          </cell>
          <cell r="AN2293">
            <v>340104</v>
          </cell>
          <cell r="AO2293">
            <v>340104</v>
          </cell>
          <cell r="AP2293">
            <v>0</v>
          </cell>
          <cell r="AQ2293">
            <v>0</v>
          </cell>
          <cell r="AR2293" t="str">
            <v>n/a</v>
          </cell>
          <cell r="AS2293" t="str">
            <v>n/a</v>
          </cell>
          <cell r="AT2293" t="str">
            <v>n/a</v>
          </cell>
          <cell r="AU2293" t="str">
            <v>n/a</v>
          </cell>
          <cell r="AV2293" t="str">
            <v>n/a</v>
          </cell>
          <cell r="AW2293">
            <v>0</v>
          </cell>
          <cell r="AX2293">
            <v>0</v>
          </cell>
        </row>
        <row r="2294">
          <cell r="A2294">
            <v>23111306</v>
          </cell>
          <cell r="B2294">
            <v>0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  <cell r="AG2294">
            <v>0</v>
          </cell>
          <cell r="AH2294">
            <v>0</v>
          </cell>
          <cell r="AI2294">
            <v>0</v>
          </cell>
          <cell r="AJ2294">
            <v>0</v>
          </cell>
          <cell r="AK2294">
            <v>0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0</v>
          </cell>
          <cell r="AV2294">
            <v>0</v>
          </cell>
          <cell r="AW2294">
            <v>0</v>
          </cell>
          <cell r="AX2294">
            <v>0</v>
          </cell>
        </row>
        <row r="2295">
          <cell r="A2295">
            <v>0</v>
          </cell>
          <cell r="B2295">
            <v>0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  <cell r="AG2295">
            <v>0</v>
          </cell>
          <cell r="AH2295">
            <v>0</v>
          </cell>
          <cell r="AI2295">
            <v>0</v>
          </cell>
          <cell r="AJ2295">
            <v>0</v>
          </cell>
          <cell r="AK2295">
            <v>0</v>
          </cell>
          <cell r="AL2295">
            <v>0</v>
          </cell>
          <cell r="AM2295">
            <v>0</v>
          </cell>
          <cell r="AN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0</v>
          </cell>
          <cell r="AV2295">
            <v>0</v>
          </cell>
          <cell r="AW2295">
            <v>0</v>
          </cell>
          <cell r="AX2295">
            <v>0</v>
          </cell>
        </row>
        <row r="2296">
          <cell r="A2296" t="str">
            <v>23-C0853</v>
          </cell>
          <cell r="B2296" t="str">
            <v>PLUMBING SUPPLIES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 t="str">
            <v>PEEMO</v>
          </cell>
          <cell r="W2296" t="str">
            <v>SVP</v>
          </cell>
          <cell r="X2296">
            <v>45237</v>
          </cell>
          <cell r="Y2296">
            <v>45243</v>
          </cell>
          <cell r="Z2296" t="str">
            <v>n/a</v>
          </cell>
          <cell r="AA2296" t="str">
            <v>n/a</v>
          </cell>
          <cell r="AB2296">
            <v>45259</v>
          </cell>
          <cell r="AC2296" t="str">
            <v>n/a</v>
          </cell>
          <cell r="AD2296" t="str">
            <v>n/a</v>
          </cell>
          <cell r="AE2296">
            <v>45259</v>
          </cell>
          <cell r="AF2296">
            <v>0</v>
          </cell>
          <cell r="AG2296">
            <v>0</v>
          </cell>
          <cell r="AH2296">
            <v>0</v>
          </cell>
          <cell r="AI2296">
            <v>0</v>
          </cell>
          <cell r="AJ2296">
            <v>0</v>
          </cell>
          <cell r="AK2296">
            <v>47280</v>
          </cell>
          <cell r="AL2296">
            <v>47280</v>
          </cell>
          <cell r="AM2296">
            <v>0</v>
          </cell>
          <cell r="AN2296">
            <v>47015</v>
          </cell>
          <cell r="AO2296">
            <v>47015</v>
          </cell>
          <cell r="AP2296">
            <v>0</v>
          </cell>
          <cell r="AQ2296">
            <v>0</v>
          </cell>
          <cell r="AR2296" t="str">
            <v>n/a</v>
          </cell>
          <cell r="AS2296" t="str">
            <v>n/a</v>
          </cell>
          <cell r="AT2296" t="str">
            <v>n/a</v>
          </cell>
          <cell r="AU2296" t="str">
            <v>n/a</v>
          </cell>
          <cell r="AV2296" t="str">
            <v>n/a</v>
          </cell>
          <cell r="AW2296">
            <v>0</v>
          </cell>
          <cell r="AX2296">
            <v>0</v>
          </cell>
        </row>
        <row r="2297">
          <cell r="A2297">
            <v>23111307</v>
          </cell>
          <cell r="B2297">
            <v>0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  <cell r="AG2297">
            <v>0</v>
          </cell>
          <cell r="AH2297">
            <v>0</v>
          </cell>
          <cell r="AI2297">
            <v>0</v>
          </cell>
          <cell r="AJ2297">
            <v>0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>
            <v>0</v>
          </cell>
          <cell r="AW2297">
            <v>0</v>
          </cell>
          <cell r="AX2297">
            <v>0</v>
          </cell>
        </row>
        <row r="2298">
          <cell r="A2298">
            <v>0</v>
          </cell>
          <cell r="B2298">
            <v>0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</row>
        <row r="2299">
          <cell r="A2299" t="str">
            <v>23-C0852</v>
          </cell>
          <cell r="B2299" t="str">
            <v>ELECTRICAL SUPPLIES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 t="str">
            <v>PEEMO</v>
          </cell>
          <cell r="W2299" t="str">
            <v>SVP</v>
          </cell>
          <cell r="X2299">
            <v>45237</v>
          </cell>
          <cell r="Y2299">
            <v>45243</v>
          </cell>
          <cell r="Z2299" t="str">
            <v>n/a</v>
          </cell>
          <cell r="AA2299" t="str">
            <v>n/a</v>
          </cell>
          <cell r="AB2299">
            <v>45259</v>
          </cell>
          <cell r="AC2299" t="str">
            <v>n/a</v>
          </cell>
          <cell r="AD2299" t="str">
            <v>n/a</v>
          </cell>
          <cell r="AE2299">
            <v>45259</v>
          </cell>
          <cell r="AF2299">
            <v>0</v>
          </cell>
          <cell r="AG2299">
            <v>0</v>
          </cell>
          <cell r="AH2299">
            <v>0</v>
          </cell>
          <cell r="AI2299">
            <v>0</v>
          </cell>
          <cell r="AJ2299">
            <v>0</v>
          </cell>
          <cell r="AK2299">
            <v>34915</v>
          </cell>
          <cell r="AL2299">
            <v>34915</v>
          </cell>
          <cell r="AM2299">
            <v>0</v>
          </cell>
          <cell r="AN2299">
            <v>34495</v>
          </cell>
          <cell r="AO2299">
            <v>34495</v>
          </cell>
          <cell r="AP2299">
            <v>0</v>
          </cell>
          <cell r="AQ2299">
            <v>0</v>
          </cell>
          <cell r="AR2299" t="str">
            <v>n/a</v>
          </cell>
          <cell r="AS2299" t="str">
            <v>n/a</v>
          </cell>
          <cell r="AT2299" t="str">
            <v>n/a</v>
          </cell>
          <cell r="AU2299" t="str">
            <v>n/a</v>
          </cell>
          <cell r="AV2299" t="str">
            <v>n/a</v>
          </cell>
          <cell r="AW2299">
            <v>0</v>
          </cell>
          <cell r="AX2299">
            <v>0</v>
          </cell>
        </row>
        <row r="2300">
          <cell r="A2300">
            <v>23111308</v>
          </cell>
          <cell r="B2300">
            <v>0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>
            <v>0</v>
          </cell>
          <cell r="AG2300">
            <v>0</v>
          </cell>
          <cell r="AH2300">
            <v>0</v>
          </cell>
          <cell r="AI2300">
            <v>0</v>
          </cell>
          <cell r="AJ2300">
            <v>0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</row>
        <row r="2301">
          <cell r="A2301">
            <v>0</v>
          </cell>
          <cell r="B2301">
            <v>0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  <cell r="AG2301">
            <v>0</v>
          </cell>
          <cell r="AH2301">
            <v>0</v>
          </cell>
          <cell r="AI2301">
            <v>0</v>
          </cell>
          <cell r="AJ2301">
            <v>0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>
            <v>0</v>
          </cell>
          <cell r="AW2301">
            <v>0</v>
          </cell>
          <cell r="AX2301">
            <v>0</v>
          </cell>
        </row>
        <row r="2302">
          <cell r="A2302" t="str">
            <v>23-5384</v>
          </cell>
          <cell r="B2302" t="str">
            <v>PLAQUES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 t="str">
            <v>SPO</v>
          </cell>
          <cell r="W2302" t="str">
            <v>SVP</v>
          </cell>
          <cell r="X2302" t="str">
            <v>n/a</v>
          </cell>
          <cell r="Y2302">
            <v>45254</v>
          </cell>
          <cell r="Z2302" t="str">
            <v>n/a</v>
          </cell>
          <cell r="AA2302" t="str">
            <v>n/a</v>
          </cell>
          <cell r="AB2302">
            <v>45259</v>
          </cell>
          <cell r="AC2302" t="str">
            <v>n/a</v>
          </cell>
          <cell r="AD2302" t="str">
            <v>n/a</v>
          </cell>
          <cell r="AE2302">
            <v>45259</v>
          </cell>
          <cell r="AF2302">
            <v>0</v>
          </cell>
          <cell r="AG2302">
            <v>0</v>
          </cell>
          <cell r="AH2302">
            <v>0</v>
          </cell>
          <cell r="AI2302">
            <v>0</v>
          </cell>
          <cell r="AJ2302">
            <v>0</v>
          </cell>
          <cell r="AK2302">
            <v>6000</v>
          </cell>
          <cell r="AL2302">
            <v>6000</v>
          </cell>
          <cell r="AM2302">
            <v>0</v>
          </cell>
          <cell r="AN2302">
            <v>6000</v>
          </cell>
          <cell r="AO2302">
            <v>6000</v>
          </cell>
          <cell r="AP2302">
            <v>0</v>
          </cell>
          <cell r="AQ2302">
            <v>0</v>
          </cell>
          <cell r="AR2302" t="str">
            <v>n/a</v>
          </cell>
          <cell r="AS2302" t="str">
            <v>n/a</v>
          </cell>
          <cell r="AT2302" t="str">
            <v>n/a</v>
          </cell>
          <cell r="AU2302" t="str">
            <v>n/a</v>
          </cell>
          <cell r="AV2302" t="str">
            <v>n/a</v>
          </cell>
          <cell r="AW2302">
            <v>0</v>
          </cell>
          <cell r="AX2302">
            <v>0</v>
          </cell>
        </row>
        <row r="2303">
          <cell r="A2303">
            <v>23111309</v>
          </cell>
          <cell r="B2303">
            <v>0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H2303">
            <v>0</v>
          </cell>
          <cell r="AI2303">
            <v>0</v>
          </cell>
          <cell r="AJ2303">
            <v>0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>
            <v>0</v>
          </cell>
          <cell r="AW2303">
            <v>0</v>
          </cell>
          <cell r="AX2303">
            <v>0</v>
          </cell>
        </row>
        <row r="2304">
          <cell r="A2304">
            <v>0</v>
          </cell>
          <cell r="B2304">
            <v>0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0</v>
          </cell>
          <cell r="X2304">
            <v>0</v>
          </cell>
          <cell r="Y2304">
            <v>0</v>
          </cell>
          <cell r="Z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0</v>
          </cell>
          <cell r="AE2304">
            <v>0</v>
          </cell>
          <cell r="AF2304">
            <v>0</v>
          </cell>
          <cell r="AG2304">
            <v>0</v>
          </cell>
          <cell r="AH2304">
            <v>0</v>
          </cell>
          <cell r="AI2304">
            <v>0</v>
          </cell>
          <cell r="AJ2304">
            <v>0</v>
          </cell>
          <cell r="AK2304">
            <v>0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0</v>
          </cell>
          <cell r="AV2304">
            <v>0</v>
          </cell>
          <cell r="AW2304">
            <v>0</v>
          </cell>
          <cell r="AX2304">
            <v>0</v>
          </cell>
        </row>
        <row r="2305">
          <cell r="A2305" t="str">
            <v>23-4179</v>
          </cell>
          <cell r="B2305" t="str">
            <v>STEEL CASEMENT WINDOW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 t="str">
            <v>PEO</v>
          </cell>
          <cell r="W2305" t="str">
            <v>SVP</v>
          </cell>
          <cell r="X2305" t="str">
            <v>n/a</v>
          </cell>
          <cell r="Y2305">
            <v>45170</v>
          </cell>
          <cell r="Z2305" t="str">
            <v>n/a</v>
          </cell>
          <cell r="AA2305" t="str">
            <v>n/a</v>
          </cell>
          <cell r="AB2305">
            <v>45259</v>
          </cell>
          <cell r="AC2305" t="str">
            <v>n/a</v>
          </cell>
          <cell r="AD2305" t="str">
            <v>n/a</v>
          </cell>
          <cell r="AE2305">
            <v>45259</v>
          </cell>
          <cell r="AF2305">
            <v>0</v>
          </cell>
          <cell r="AG2305">
            <v>0</v>
          </cell>
          <cell r="AH2305">
            <v>0</v>
          </cell>
          <cell r="AI2305">
            <v>0</v>
          </cell>
          <cell r="AJ2305">
            <v>0</v>
          </cell>
          <cell r="AK2305">
            <v>38186.400000000001</v>
          </cell>
          <cell r="AL2305">
            <v>38186.400000000001</v>
          </cell>
          <cell r="AM2305">
            <v>0</v>
          </cell>
          <cell r="AN2305">
            <v>38185</v>
          </cell>
          <cell r="AO2305">
            <v>38185</v>
          </cell>
          <cell r="AP2305">
            <v>0</v>
          </cell>
          <cell r="AQ2305">
            <v>0</v>
          </cell>
          <cell r="AR2305" t="str">
            <v>n/a</v>
          </cell>
          <cell r="AS2305" t="str">
            <v>n/a</v>
          </cell>
          <cell r="AT2305" t="str">
            <v>n/a</v>
          </cell>
          <cell r="AU2305" t="str">
            <v>n/a</v>
          </cell>
          <cell r="AV2305" t="str">
            <v>n/a</v>
          </cell>
          <cell r="AW2305">
            <v>0</v>
          </cell>
          <cell r="AX2305">
            <v>0</v>
          </cell>
        </row>
        <row r="2306">
          <cell r="A2306">
            <v>23111310</v>
          </cell>
          <cell r="B2306">
            <v>0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0</v>
          </cell>
          <cell r="AE2306">
            <v>0</v>
          </cell>
          <cell r="AF2306">
            <v>0</v>
          </cell>
          <cell r="AG2306">
            <v>0</v>
          </cell>
          <cell r="AH2306">
            <v>0</v>
          </cell>
          <cell r="AI2306">
            <v>0</v>
          </cell>
          <cell r="AJ2306">
            <v>0</v>
          </cell>
          <cell r="AK2306">
            <v>0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0</v>
          </cell>
          <cell r="AV2306">
            <v>0</v>
          </cell>
          <cell r="AW2306">
            <v>0</v>
          </cell>
          <cell r="AX2306">
            <v>0</v>
          </cell>
        </row>
        <row r="2307">
          <cell r="A2307">
            <v>0</v>
          </cell>
          <cell r="B2307">
            <v>0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0</v>
          </cell>
          <cell r="AE2307">
            <v>0</v>
          </cell>
          <cell r="AF2307">
            <v>0</v>
          </cell>
          <cell r="AG2307">
            <v>0</v>
          </cell>
          <cell r="AH2307">
            <v>0</v>
          </cell>
          <cell r="AI2307">
            <v>0</v>
          </cell>
          <cell r="AJ2307">
            <v>0</v>
          </cell>
          <cell r="AK2307">
            <v>0</v>
          </cell>
          <cell r="AL2307">
            <v>0</v>
          </cell>
          <cell r="AM2307">
            <v>0</v>
          </cell>
          <cell r="AN2307">
            <v>0</v>
          </cell>
          <cell r="AO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T2307">
            <v>0</v>
          </cell>
          <cell r="AU2307">
            <v>0</v>
          </cell>
          <cell r="AV2307">
            <v>0</v>
          </cell>
          <cell r="AW2307">
            <v>0</v>
          </cell>
          <cell r="AX2307">
            <v>0</v>
          </cell>
        </row>
        <row r="2308">
          <cell r="A2308" t="str">
            <v>23-4174</v>
          </cell>
          <cell r="B2308" t="str">
            <v>JALOUSIE WINDOW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 t="str">
            <v>PEO</v>
          </cell>
          <cell r="W2308" t="str">
            <v>SVP</v>
          </cell>
          <cell r="X2308">
            <v>45174</v>
          </cell>
          <cell r="Y2308">
            <v>45176</v>
          </cell>
          <cell r="Z2308" t="str">
            <v>n/a</v>
          </cell>
          <cell r="AA2308" t="str">
            <v>n/a</v>
          </cell>
          <cell r="AB2308">
            <v>45259</v>
          </cell>
          <cell r="AC2308" t="str">
            <v>n/a</v>
          </cell>
          <cell r="AD2308" t="str">
            <v>n/a</v>
          </cell>
          <cell r="AE2308">
            <v>45259</v>
          </cell>
          <cell r="AF2308">
            <v>0</v>
          </cell>
          <cell r="AG2308">
            <v>0</v>
          </cell>
          <cell r="AH2308">
            <v>0</v>
          </cell>
          <cell r="AI2308">
            <v>0</v>
          </cell>
          <cell r="AJ2308">
            <v>0</v>
          </cell>
          <cell r="AK2308">
            <v>12740</v>
          </cell>
          <cell r="AL2308">
            <v>12740</v>
          </cell>
          <cell r="AM2308">
            <v>0</v>
          </cell>
          <cell r="AN2308">
            <v>12739.5</v>
          </cell>
          <cell r="AO2308">
            <v>12739.5</v>
          </cell>
          <cell r="AP2308">
            <v>0</v>
          </cell>
          <cell r="AQ2308">
            <v>0</v>
          </cell>
          <cell r="AR2308" t="str">
            <v>n/a</v>
          </cell>
          <cell r="AS2308" t="str">
            <v>n/a</v>
          </cell>
          <cell r="AT2308" t="str">
            <v>n/a</v>
          </cell>
          <cell r="AU2308" t="str">
            <v>n/a</v>
          </cell>
          <cell r="AV2308" t="str">
            <v>n/a</v>
          </cell>
          <cell r="AW2308">
            <v>0</v>
          </cell>
          <cell r="AX2308">
            <v>0</v>
          </cell>
        </row>
        <row r="2309">
          <cell r="A2309">
            <v>23111311</v>
          </cell>
          <cell r="B2309">
            <v>0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0</v>
          </cell>
          <cell r="AE2309">
            <v>0</v>
          </cell>
          <cell r="AF2309">
            <v>0</v>
          </cell>
          <cell r="AG2309">
            <v>0</v>
          </cell>
          <cell r="AH2309">
            <v>0</v>
          </cell>
          <cell r="AI2309">
            <v>0</v>
          </cell>
          <cell r="AJ2309">
            <v>0</v>
          </cell>
          <cell r="AK2309">
            <v>0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</row>
        <row r="2310">
          <cell r="A2310">
            <v>0</v>
          </cell>
          <cell r="B2310">
            <v>0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0</v>
          </cell>
          <cell r="AE2310">
            <v>0</v>
          </cell>
          <cell r="AF2310">
            <v>0</v>
          </cell>
          <cell r="AG2310">
            <v>0</v>
          </cell>
          <cell r="AH2310">
            <v>0</v>
          </cell>
          <cell r="AI2310">
            <v>0</v>
          </cell>
          <cell r="AJ2310">
            <v>0</v>
          </cell>
          <cell r="AK2310">
            <v>0</v>
          </cell>
          <cell r="AL2310">
            <v>0</v>
          </cell>
          <cell r="AM2310">
            <v>0</v>
          </cell>
          <cell r="AN2310">
            <v>0</v>
          </cell>
          <cell r="AO2310">
            <v>0</v>
          </cell>
          <cell r="AP2310">
            <v>0</v>
          </cell>
          <cell r="AQ2310">
            <v>0</v>
          </cell>
          <cell r="AR2310">
            <v>0</v>
          </cell>
          <cell r="AS2310">
            <v>0</v>
          </cell>
          <cell r="AT2310">
            <v>0</v>
          </cell>
          <cell r="AU2310">
            <v>0</v>
          </cell>
          <cell r="AV2310">
            <v>0</v>
          </cell>
          <cell r="AW2310">
            <v>0</v>
          </cell>
          <cell r="AX2310">
            <v>0</v>
          </cell>
        </row>
        <row r="2311">
          <cell r="A2311" t="str">
            <v>23-4121</v>
          </cell>
          <cell r="B2311" t="str">
            <v>STEEL CASEMENT WINDOW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 t="str">
            <v>PEO</v>
          </cell>
          <cell r="W2311" t="str">
            <v>SVP</v>
          </cell>
          <cell r="X2311" t="str">
            <v>n/a</v>
          </cell>
          <cell r="Y2311">
            <v>45163</v>
          </cell>
          <cell r="Z2311" t="str">
            <v>n/a</v>
          </cell>
          <cell r="AA2311" t="str">
            <v>n/a</v>
          </cell>
          <cell r="AB2311">
            <v>45259</v>
          </cell>
          <cell r="AC2311" t="str">
            <v>n/a</v>
          </cell>
          <cell r="AD2311" t="str">
            <v>n/a</v>
          </cell>
          <cell r="AE2311">
            <v>45259</v>
          </cell>
          <cell r="AF2311">
            <v>0</v>
          </cell>
          <cell r="AG2311">
            <v>0</v>
          </cell>
          <cell r="AH2311">
            <v>0</v>
          </cell>
          <cell r="AI2311">
            <v>0</v>
          </cell>
          <cell r="AJ2311">
            <v>0</v>
          </cell>
          <cell r="AK2311">
            <v>45570</v>
          </cell>
          <cell r="AL2311">
            <v>45570</v>
          </cell>
          <cell r="AM2311">
            <v>0</v>
          </cell>
          <cell r="AN2311">
            <v>45569</v>
          </cell>
          <cell r="AO2311">
            <v>45569</v>
          </cell>
          <cell r="AP2311">
            <v>0</v>
          </cell>
          <cell r="AQ2311">
            <v>0</v>
          </cell>
          <cell r="AR2311" t="str">
            <v>n/a</v>
          </cell>
          <cell r="AS2311" t="str">
            <v>n/a</v>
          </cell>
          <cell r="AT2311" t="str">
            <v>n/a</v>
          </cell>
          <cell r="AU2311" t="str">
            <v>n/a</v>
          </cell>
          <cell r="AV2311" t="str">
            <v>n/a</v>
          </cell>
          <cell r="AW2311">
            <v>0</v>
          </cell>
          <cell r="AX2311">
            <v>0</v>
          </cell>
        </row>
        <row r="2312">
          <cell r="A2312">
            <v>23111312</v>
          </cell>
          <cell r="B2312">
            <v>0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  <cell r="AG2312">
            <v>0</v>
          </cell>
          <cell r="AH2312">
            <v>0</v>
          </cell>
          <cell r="AI2312">
            <v>0</v>
          </cell>
          <cell r="AJ2312">
            <v>0</v>
          </cell>
          <cell r="AK2312">
            <v>0</v>
          </cell>
          <cell r="AL2312">
            <v>0</v>
          </cell>
          <cell r="AM2312">
            <v>0</v>
          </cell>
          <cell r="AN2312">
            <v>0</v>
          </cell>
          <cell r="AO2312">
            <v>0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T2312">
            <v>0</v>
          </cell>
          <cell r="AU2312">
            <v>0</v>
          </cell>
          <cell r="AV2312">
            <v>0</v>
          </cell>
          <cell r="AW2312">
            <v>0</v>
          </cell>
          <cell r="AX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0</v>
          </cell>
          <cell r="AE2313">
            <v>0</v>
          </cell>
          <cell r="AF2313">
            <v>0</v>
          </cell>
          <cell r="AG2313">
            <v>0</v>
          </cell>
          <cell r="AH2313">
            <v>0</v>
          </cell>
          <cell r="AI2313">
            <v>0</v>
          </cell>
          <cell r="AJ2313">
            <v>0</v>
          </cell>
          <cell r="AK2313">
            <v>0</v>
          </cell>
          <cell r="AL2313">
            <v>0</v>
          </cell>
          <cell r="AM2313">
            <v>0</v>
          </cell>
          <cell r="AN2313">
            <v>0</v>
          </cell>
          <cell r="AO2313">
            <v>0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  <cell r="AU2313">
            <v>0</v>
          </cell>
          <cell r="AV2313">
            <v>0</v>
          </cell>
          <cell r="AW2313">
            <v>0</v>
          </cell>
          <cell r="AX2313">
            <v>0</v>
          </cell>
        </row>
        <row r="2314">
          <cell r="A2314" t="str">
            <v>23-4177</v>
          </cell>
          <cell r="B2314" t="str">
            <v>JALOUSIE WINDOW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 t="str">
            <v>PEO</v>
          </cell>
          <cell r="W2314" t="str">
            <v>SVP</v>
          </cell>
          <cell r="X2314" t="str">
            <v>n/a</v>
          </cell>
          <cell r="Y2314">
            <v>45170</v>
          </cell>
          <cell r="Z2314" t="str">
            <v>n/a</v>
          </cell>
          <cell r="AA2314" t="str">
            <v>n/a</v>
          </cell>
          <cell r="AB2314">
            <v>45259</v>
          </cell>
          <cell r="AC2314" t="str">
            <v>n/a</v>
          </cell>
          <cell r="AD2314" t="str">
            <v>n/a</v>
          </cell>
          <cell r="AE2314">
            <v>45259</v>
          </cell>
          <cell r="AF2314">
            <v>0</v>
          </cell>
          <cell r="AG2314">
            <v>0</v>
          </cell>
          <cell r="AH2314">
            <v>0</v>
          </cell>
          <cell r="AI2314">
            <v>0</v>
          </cell>
          <cell r="AJ2314">
            <v>0</v>
          </cell>
          <cell r="AK2314">
            <v>12740</v>
          </cell>
          <cell r="AL2314">
            <v>12740</v>
          </cell>
          <cell r="AM2314">
            <v>0</v>
          </cell>
          <cell r="AN2314">
            <v>12739.5</v>
          </cell>
          <cell r="AO2314">
            <v>12739.5</v>
          </cell>
          <cell r="AP2314">
            <v>0</v>
          </cell>
          <cell r="AQ2314">
            <v>0</v>
          </cell>
          <cell r="AR2314" t="str">
            <v>n/a</v>
          </cell>
          <cell r="AS2314" t="str">
            <v>n/a</v>
          </cell>
          <cell r="AT2314" t="str">
            <v>n/a</v>
          </cell>
          <cell r="AU2314" t="str">
            <v>n/a</v>
          </cell>
          <cell r="AV2314" t="str">
            <v>n/a</v>
          </cell>
          <cell r="AW2314">
            <v>0</v>
          </cell>
          <cell r="AX2314">
            <v>0</v>
          </cell>
        </row>
        <row r="2315">
          <cell r="A2315">
            <v>23111313</v>
          </cell>
          <cell r="B2315">
            <v>0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H2315">
            <v>0</v>
          </cell>
          <cell r="AI2315">
            <v>0</v>
          </cell>
          <cell r="AJ2315">
            <v>0</v>
          </cell>
          <cell r="AK2315">
            <v>0</v>
          </cell>
          <cell r="AL2315">
            <v>0</v>
          </cell>
          <cell r="AM2315">
            <v>0</v>
          </cell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</row>
        <row r="2316">
          <cell r="A2316">
            <v>0</v>
          </cell>
          <cell r="B2316">
            <v>0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  <cell r="AE2316">
            <v>0</v>
          </cell>
          <cell r="AF2316">
            <v>0</v>
          </cell>
          <cell r="AG2316">
            <v>0</v>
          </cell>
          <cell r="AH2316">
            <v>0</v>
          </cell>
          <cell r="AI2316">
            <v>0</v>
          </cell>
          <cell r="AJ2316">
            <v>0</v>
          </cell>
          <cell r="AK2316">
            <v>0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</row>
        <row r="2317">
          <cell r="A2317" t="str">
            <v>23-4191</v>
          </cell>
          <cell r="B2317" t="str">
            <v>JALOUSIE WINDOW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 t="str">
            <v>PEO</v>
          </cell>
          <cell r="W2317" t="str">
            <v>SVP</v>
          </cell>
          <cell r="X2317">
            <v>45174</v>
          </cell>
          <cell r="Y2317">
            <v>45176</v>
          </cell>
          <cell r="Z2317" t="str">
            <v>n/a</v>
          </cell>
          <cell r="AA2317" t="str">
            <v>n/a</v>
          </cell>
          <cell r="AB2317">
            <v>45259</v>
          </cell>
          <cell r="AC2317" t="str">
            <v>n/a</v>
          </cell>
          <cell r="AD2317" t="str">
            <v>n/a</v>
          </cell>
          <cell r="AE2317">
            <v>45259</v>
          </cell>
          <cell r="AF2317">
            <v>0</v>
          </cell>
          <cell r="AG2317">
            <v>0</v>
          </cell>
          <cell r="AH2317">
            <v>0</v>
          </cell>
          <cell r="AI2317">
            <v>0</v>
          </cell>
          <cell r="AJ2317">
            <v>0</v>
          </cell>
          <cell r="AK2317">
            <v>12740</v>
          </cell>
          <cell r="AL2317">
            <v>12740</v>
          </cell>
          <cell r="AM2317">
            <v>0</v>
          </cell>
          <cell r="AN2317">
            <v>11740</v>
          </cell>
          <cell r="AO2317">
            <v>11740</v>
          </cell>
          <cell r="AP2317">
            <v>0</v>
          </cell>
          <cell r="AQ2317">
            <v>0</v>
          </cell>
          <cell r="AR2317" t="str">
            <v>n/a</v>
          </cell>
          <cell r="AS2317" t="str">
            <v>n/a</v>
          </cell>
          <cell r="AT2317" t="str">
            <v>n/a</v>
          </cell>
          <cell r="AU2317" t="str">
            <v>n/a</v>
          </cell>
          <cell r="AV2317" t="str">
            <v>n/a</v>
          </cell>
          <cell r="AW2317">
            <v>0</v>
          </cell>
          <cell r="AX2317">
            <v>0</v>
          </cell>
        </row>
        <row r="2318">
          <cell r="A2318">
            <v>23111314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0</v>
          </cell>
          <cell r="AE2318">
            <v>0</v>
          </cell>
          <cell r="AF2318">
            <v>0</v>
          </cell>
          <cell r="AG2318">
            <v>0</v>
          </cell>
          <cell r="AH2318">
            <v>0</v>
          </cell>
          <cell r="AI2318">
            <v>0</v>
          </cell>
          <cell r="AJ2318">
            <v>0</v>
          </cell>
          <cell r="AK2318">
            <v>0</v>
          </cell>
          <cell r="AL2318">
            <v>0</v>
          </cell>
          <cell r="AM2318">
            <v>0</v>
          </cell>
          <cell r="AN2318">
            <v>0</v>
          </cell>
          <cell r="AO2318">
            <v>0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0</v>
          </cell>
          <cell r="AU2318">
            <v>0</v>
          </cell>
          <cell r="AV2318">
            <v>0</v>
          </cell>
          <cell r="AW2318">
            <v>0</v>
          </cell>
          <cell r="AX2318">
            <v>0</v>
          </cell>
        </row>
        <row r="2319">
          <cell r="A2319">
            <v>0</v>
          </cell>
          <cell r="B2319">
            <v>0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0</v>
          </cell>
          <cell r="AE2319">
            <v>0</v>
          </cell>
          <cell r="AF2319">
            <v>0</v>
          </cell>
          <cell r="AG2319">
            <v>0</v>
          </cell>
          <cell r="AH2319">
            <v>0</v>
          </cell>
          <cell r="AI2319">
            <v>0</v>
          </cell>
          <cell r="AJ2319">
            <v>0</v>
          </cell>
          <cell r="AK2319">
            <v>0</v>
          </cell>
          <cell r="AL2319">
            <v>0</v>
          </cell>
          <cell r="AM2319">
            <v>0</v>
          </cell>
          <cell r="AN2319">
            <v>0</v>
          </cell>
          <cell r="AO2319">
            <v>0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0</v>
          </cell>
          <cell r="AV2319">
            <v>0</v>
          </cell>
          <cell r="AW2319">
            <v>0</v>
          </cell>
          <cell r="AX2319">
            <v>0</v>
          </cell>
        </row>
        <row r="2320">
          <cell r="A2320" t="str">
            <v>23-4176</v>
          </cell>
          <cell r="B2320" t="str">
            <v>JALOUSIE WINDOW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 t="str">
            <v>PEO</v>
          </cell>
          <cell r="W2320" t="str">
            <v>SVP</v>
          </cell>
          <cell r="X2320">
            <v>45174</v>
          </cell>
          <cell r="Y2320">
            <v>45176</v>
          </cell>
          <cell r="Z2320" t="str">
            <v>n/a</v>
          </cell>
          <cell r="AA2320" t="str">
            <v>n/a</v>
          </cell>
          <cell r="AB2320">
            <v>45259</v>
          </cell>
          <cell r="AC2320" t="str">
            <v>n/a</v>
          </cell>
          <cell r="AD2320" t="str">
            <v>n/a</v>
          </cell>
          <cell r="AE2320">
            <v>45259</v>
          </cell>
          <cell r="AF2320">
            <v>0</v>
          </cell>
          <cell r="AG2320">
            <v>0</v>
          </cell>
          <cell r="AH2320">
            <v>0</v>
          </cell>
          <cell r="AI2320">
            <v>0</v>
          </cell>
          <cell r="AJ2320">
            <v>0</v>
          </cell>
          <cell r="AK2320">
            <v>12740</v>
          </cell>
          <cell r="AL2320">
            <v>12740</v>
          </cell>
          <cell r="AM2320">
            <v>0</v>
          </cell>
          <cell r="AN2320">
            <v>12739.5</v>
          </cell>
          <cell r="AO2320">
            <v>12739.5</v>
          </cell>
          <cell r="AP2320">
            <v>0</v>
          </cell>
          <cell r="AQ2320">
            <v>0</v>
          </cell>
          <cell r="AR2320" t="str">
            <v>n/a</v>
          </cell>
          <cell r="AS2320" t="str">
            <v>n/a</v>
          </cell>
          <cell r="AT2320" t="str">
            <v>n/a</v>
          </cell>
          <cell r="AU2320" t="str">
            <v>n/a</v>
          </cell>
          <cell r="AV2320" t="str">
            <v>n/a</v>
          </cell>
          <cell r="AW2320">
            <v>0</v>
          </cell>
          <cell r="AX2320">
            <v>0</v>
          </cell>
        </row>
        <row r="2321">
          <cell r="A2321">
            <v>23111315</v>
          </cell>
          <cell r="B2321">
            <v>0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0</v>
          </cell>
          <cell r="AE2321">
            <v>0</v>
          </cell>
          <cell r="AF2321">
            <v>0</v>
          </cell>
          <cell r="AG2321">
            <v>0</v>
          </cell>
          <cell r="AH2321">
            <v>0</v>
          </cell>
          <cell r="AI2321">
            <v>0</v>
          </cell>
          <cell r="AJ2321">
            <v>0</v>
          </cell>
          <cell r="AK2321">
            <v>0</v>
          </cell>
          <cell r="AL2321">
            <v>0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>
            <v>0</v>
          </cell>
          <cell r="AW2321">
            <v>0</v>
          </cell>
          <cell r="AX2321">
            <v>0</v>
          </cell>
        </row>
        <row r="2322">
          <cell r="A2322">
            <v>0</v>
          </cell>
          <cell r="B2322">
            <v>0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0</v>
          </cell>
          <cell r="AE2322">
            <v>0</v>
          </cell>
          <cell r="AF2322">
            <v>0</v>
          </cell>
          <cell r="AG2322">
            <v>0</v>
          </cell>
          <cell r="AH2322">
            <v>0</v>
          </cell>
          <cell r="AI2322">
            <v>0</v>
          </cell>
          <cell r="AJ2322">
            <v>0</v>
          </cell>
          <cell r="AK2322">
            <v>0</v>
          </cell>
          <cell r="AL2322">
            <v>0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0</v>
          </cell>
          <cell r="AV2322">
            <v>0</v>
          </cell>
          <cell r="AW2322">
            <v>0</v>
          </cell>
          <cell r="AX2322">
            <v>0</v>
          </cell>
        </row>
        <row r="2323">
          <cell r="A2323" t="str">
            <v>23-4175</v>
          </cell>
          <cell r="B2323" t="str">
            <v>JALOUSIE WINDOW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 t="str">
            <v>PEO</v>
          </cell>
          <cell r="W2323" t="str">
            <v>SVP</v>
          </cell>
          <cell r="X2323" t="str">
            <v>n/a</v>
          </cell>
          <cell r="Y2323">
            <v>45170</v>
          </cell>
          <cell r="Z2323" t="str">
            <v>n/a</v>
          </cell>
          <cell r="AA2323" t="str">
            <v>n/a</v>
          </cell>
          <cell r="AB2323">
            <v>45259</v>
          </cell>
          <cell r="AC2323" t="str">
            <v>n/a</v>
          </cell>
          <cell r="AD2323" t="str">
            <v>n/a</v>
          </cell>
          <cell r="AE2323">
            <v>45259</v>
          </cell>
          <cell r="AF2323">
            <v>0</v>
          </cell>
          <cell r="AG2323">
            <v>0</v>
          </cell>
          <cell r="AH2323">
            <v>0</v>
          </cell>
          <cell r="AI2323">
            <v>0</v>
          </cell>
          <cell r="AJ2323">
            <v>0</v>
          </cell>
          <cell r="AK2323">
            <v>12740</v>
          </cell>
          <cell r="AL2323">
            <v>12740</v>
          </cell>
          <cell r="AM2323">
            <v>0</v>
          </cell>
          <cell r="AN2323">
            <v>12739.5</v>
          </cell>
          <cell r="AO2323">
            <v>12739.5</v>
          </cell>
          <cell r="AP2323">
            <v>0</v>
          </cell>
          <cell r="AQ2323">
            <v>0</v>
          </cell>
          <cell r="AR2323" t="str">
            <v>n/a</v>
          </cell>
          <cell r="AS2323" t="str">
            <v>n/a</v>
          </cell>
          <cell r="AT2323" t="str">
            <v>n/a</v>
          </cell>
          <cell r="AU2323" t="str">
            <v>n/a</v>
          </cell>
          <cell r="AV2323" t="str">
            <v>n/a</v>
          </cell>
          <cell r="AW2323">
            <v>0</v>
          </cell>
          <cell r="AX2323">
            <v>0</v>
          </cell>
        </row>
        <row r="2324">
          <cell r="A2324">
            <v>23111316</v>
          </cell>
          <cell r="B2324">
            <v>0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  <cell r="AG2324">
            <v>0</v>
          </cell>
          <cell r="AH2324">
            <v>0</v>
          </cell>
          <cell r="AI2324">
            <v>0</v>
          </cell>
          <cell r="AJ2324">
            <v>0</v>
          </cell>
          <cell r="AK2324">
            <v>0</v>
          </cell>
          <cell r="AL2324">
            <v>0</v>
          </cell>
          <cell r="AM2324">
            <v>0</v>
          </cell>
          <cell r="AN2324">
            <v>0</v>
          </cell>
          <cell r="AO2324">
            <v>0</v>
          </cell>
          <cell r="AP2324">
            <v>0</v>
          </cell>
          <cell r="AQ2324">
            <v>0</v>
          </cell>
          <cell r="AR2324">
            <v>0</v>
          </cell>
          <cell r="AS2324">
            <v>0</v>
          </cell>
          <cell r="AT2324">
            <v>0</v>
          </cell>
          <cell r="AU2324">
            <v>0</v>
          </cell>
          <cell r="AV2324">
            <v>0</v>
          </cell>
          <cell r="AW2324">
            <v>0</v>
          </cell>
          <cell r="AX2324">
            <v>0</v>
          </cell>
        </row>
        <row r="2325">
          <cell r="A2325">
            <v>0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0</v>
          </cell>
          <cell r="AE2325">
            <v>0</v>
          </cell>
          <cell r="AF2325">
            <v>0</v>
          </cell>
          <cell r="AG2325">
            <v>0</v>
          </cell>
          <cell r="AH2325">
            <v>0</v>
          </cell>
          <cell r="AI2325">
            <v>0</v>
          </cell>
          <cell r="AJ2325">
            <v>0</v>
          </cell>
          <cell r="AK2325">
            <v>0</v>
          </cell>
          <cell r="AL2325">
            <v>0</v>
          </cell>
          <cell r="AM2325">
            <v>0</v>
          </cell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0</v>
          </cell>
          <cell r="AV2325">
            <v>0</v>
          </cell>
          <cell r="AW2325">
            <v>0</v>
          </cell>
          <cell r="AX2325">
            <v>0</v>
          </cell>
        </row>
        <row r="2326">
          <cell r="A2326" t="str">
            <v>23-4190</v>
          </cell>
          <cell r="B2326" t="str">
            <v>JALOUSIE WINDOW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 t="str">
            <v>PEO</v>
          </cell>
          <cell r="W2326" t="str">
            <v>SVP</v>
          </cell>
          <cell r="X2326" t="str">
            <v>n/a</v>
          </cell>
          <cell r="Y2326">
            <v>45170</v>
          </cell>
          <cell r="Z2326" t="str">
            <v>n/a</v>
          </cell>
          <cell r="AA2326" t="str">
            <v>n/a</v>
          </cell>
          <cell r="AB2326">
            <v>45259</v>
          </cell>
          <cell r="AC2326" t="str">
            <v>n/a</v>
          </cell>
          <cell r="AD2326" t="str">
            <v>n/a</v>
          </cell>
          <cell r="AE2326">
            <v>45259</v>
          </cell>
          <cell r="AF2326">
            <v>0</v>
          </cell>
          <cell r="AG2326">
            <v>0</v>
          </cell>
          <cell r="AH2326">
            <v>0</v>
          </cell>
          <cell r="AI2326">
            <v>0</v>
          </cell>
          <cell r="AJ2326">
            <v>0</v>
          </cell>
          <cell r="AK2326">
            <v>12740</v>
          </cell>
          <cell r="AL2326">
            <v>12740</v>
          </cell>
          <cell r="AM2326">
            <v>0</v>
          </cell>
          <cell r="AN2326">
            <v>12739.5</v>
          </cell>
          <cell r="AO2326">
            <v>12739.5</v>
          </cell>
          <cell r="AP2326">
            <v>0</v>
          </cell>
          <cell r="AQ2326">
            <v>0</v>
          </cell>
          <cell r="AR2326" t="str">
            <v>n/a</v>
          </cell>
          <cell r="AS2326" t="str">
            <v>n/a</v>
          </cell>
          <cell r="AT2326" t="str">
            <v>n/a</v>
          </cell>
          <cell r="AU2326" t="str">
            <v>n/a</v>
          </cell>
          <cell r="AV2326" t="str">
            <v>n/a</v>
          </cell>
          <cell r="AW2326">
            <v>0</v>
          </cell>
          <cell r="AX2326">
            <v>0</v>
          </cell>
        </row>
        <row r="2327">
          <cell r="A2327">
            <v>23111317</v>
          </cell>
          <cell r="B2327">
            <v>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0</v>
          </cell>
          <cell r="AE2327">
            <v>0</v>
          </cell>
          <cell r="AF2327">
            <v>0</v>
          </cell>
          <cell r="AG2327">
            <v>0</v>
          </cell>
          <cell r="AH2327">
            <v>0</v>
          </cell>
          <cell r="AI2327">
            <v>0</v>
          </cell>
          <cell r="AJ2327">
            <v>0</v>
          </cell>
          <cell r="AK2327">
            <v>0</v>
          </cell>
          <cell r="AL2327">
            <v>0</v>
          </cell>
          <cell r="AM2327">
            <v>0</v>
          </cell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0</v>
          </cell>
          <cell r="AV2327">
            <v>0</v>
          </cell>
          <cell r="AW2327">
            <v>0</v>
          </cell>
          <cell r="AX2327">
            <v>0</v>
          </cell>
        </row>
        <row r="2328">
          <cell r="A2328">
            <v>0</v>
          </cell>
          <cell r="B2328">
            <v>0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0</v>
          </cell>
          <cell r="AE2328">
            <v>0</v>
          </cell>
          <cell r="AF2328">
            <v>0</v>
          </cell>
          <cell r="AG2328">
            <v>0</v>
          </cell>
          <cell r="AH2328">
            <v>0</v>
          </cell>
          <cell r="AI2328">
            <v>0</v>
          </cell>
          <cell r="AJ2328">
            <v>0</v>
          </cell>
          <cell r="AK2328">
            <v>0</v>
          </cell>
          <cell r="AL2328">
            <v>0</v>
          </cell>
          <cell r="AM2328">
            <v>0</v>
          </cell>
          <cell r="AN2328">
            <v>0</v>
          </cell>
          <cell r="AO2328">
            <v>0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  <cell r="AU2328">
            <v>0</v>
          </cell>
          <cell r="AV2328">
            <v>0</v>
          </cell>
          <cell r="AW2328">
            <v>0</v>
          </cell>
          <cell r="AX2328">
            <v>0</v>
          </cell>
        </row>
        <row r="2329">
          <cell r="A2329" t="str">
            <v>23-4561</v>
          </cell>
          <cell r="B2329" t="str">
            <v>WALL PARTITION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 t="str">
            <v>PENRO</v>
          </cell>
          <cell r="W2329" t="str">
            <v>SVP</v>
          </cell>
          <cell r="X2329" t="str">
            <v>n/a</v>
          </cell>
          <cell r="Y2329">
            <v>45254</v>
          </cell>
          <cell r="Z2329" t="str">
            <v>n/a</v>
          </cell>
          <cell r="AA2329" t="str">
            <v>n/a</v>
          </cell>
          <cell r="AB2329">
            <v>45259</v>
          </cell>
          <cell r="AC2329" t="str">
            <v>n/a</v>
          </cell>
          <cell r="AD2329" t="str">
            <v>n/a</v>
          </cell>
          <cell r="AE2329">
            <v>0</v>
          </cell>
          <cell r="AF2329">
            <v>0</v>
          </cell>
          <cell r="AG2329">
            <v>0</v>
          </cell>
          <cell r="AH2329">
            <v>0</v>
          </cell>
          <cell r="AI2329">
            <v>0</v>
          </cell>
          <cell r="AJ2329">
            <v>0</v>
          </cell>
          <cell r="AK2329">
            <v>79895.199999999997</v>
          </cell>
          <cell r="AL2329">
            <v>79895.199999999997</v>
          </cell>
          <cell r="AM2329">
            <v>0</v>
          </cell>
          <cell r="AN2329">
            <v>79890</v>
          </cell>
          <cell r="AO2329">
            <v>79890</v>
          </cell>
          <cell r="AP2329">
            <v>0</v>
          </cell>
          <cell r="AQ2329">
            <v>0</v>
          </cell>
          <cell r="AR2329" t="str">
            <v>n/a</v>
          </cell>
          <cell r="AS2329" t="str">
            <v>n/a</v>
          </cell>
          <cell r="AT2329" t="str">
            <v>n/a</v>
          </cell>
          <cell r="AU2329" t="str">
            <v>n/a</v>
          </cell>
          <cell r="AV2329" t="str">
            <v>n/a</v>
          </cell>
          <cell r="AW2329">
            <v>0</v>
          </cell>
          <cell r="AX2329">
            <v>0</v>
          </cell>
        </row>
        <row r="2330">
          <cell r="A2330">
            <v>23111318</v>
          </cell>
          <cell r="B2330">
            <v>0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0</v>
          </cell>
          <cell r="AE2330">
            <v>0</v>
          </cell>
          <cell r="AF2330">
            <v>0</v>
          </cell>
          <cell r="AG2330">
            <v>0</v>
          </cell>
          <cell r="AH2330">
            <v>0</v>
          </cell>
          <cell r="AI2330">
            <v>0</v>
          </cell>
          <cell r="AJ2330">
            <v>0</v>
          </cell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  <cell r="AU2330">
            <v>0</v>
          </cell>
          <cell r="AV2330">
            <v>0</v>
          </cell>
          <cell r="AW2330">
            <v>0</v>
          </cell>
          <cell r="AX2330">
            <v>0</v>
          </cell>
        </row>
        <row r="2331">
          <cell r="A2331">
            <v>0</v>
          </cell>
          <cell r="B2331">
            <v>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  <cell r="AE2331">
            <v>0</v>
          </cell>
          <cell r="AF2331">
            <v>0</v>
          </cell>
          <cell r="AG2331">
            <v>0</v>
          </cell>
          <cell r="AH2331">
            <v>0</v>
          </cell>
          <cell r="AI2331">
            <v>0</v>
          </cell>
          <cell r="AJ2331">
            <v>0</v>
          </cell>
          <cell r="AK2331">
            <v>0</v>
          </cell>
          <cell r="AL2331">
            <v>0</v>
          </cell>
          <cell r="AM2331">
            <v>0</v>
          </cell>
          <cell r="AN2331">
            <v>0</v>
          </cell>
          <cell r="AO2331">
            <v>0</v>
          </cell>
          <cell r="AP2331">
            <v>0</v>
          </cell>
          <cell r="AQ2331">
            <v>0</v>
          </cell>
          <cell r="AR2331">
            <v>0</v>
          </cell>
          <cell r="AS2331">
            <v>0</v>
          </cell>
          <cell r="AT2331">
            <v>0</v>
          </cell>
          <cell r="AU2331">
            <v>0</v>
          </cell>
          <cell r="AV2331">
            <v>0</v>
          </cell>
          <cell r="AW2331">
            <v>0</v>
          </cell>
          <cell r="AX2331">
            <v>0</v>
          </cell>
        </row>
        <row r="2332">
          <cell r="A2332" t="str">
            <v>23-5306</v>
          </cell>
          <cell r="B2332" t="str">
            <v>OFFICE EQUIPMENT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 t="str">
            <v>PGO</v>
          </cell>
          <cell r="W2332" t="str">
            <v>SVP</v>
          </cell>
          <cell r="X2332">
            <v>45245</v>
          </cell>
          <cell r="Y2332">
            <v>45247</v>
          </cell>
          <cell r="Z2332" t="str">
            <v>n/a</v>
          </cell>
          <cell r="AA2332" t="str">
            <v>n/a</v>
          </cell>
          <cell r="AB2332">
            <v>45259</v>
          </cell>
          <cell r="AC2332" t="str">
            <v>n/a</v>
          </cell>
          <cell r="AD2332" t="str">
            <v>n/a</v>
          </cell>
          <cell r="AE2332">
            <v>0</v>
          </cell>
          <cell r="AF2332">
            <v>0</v>
          </cell>
          <cell r="AG2332">
            <v>0</v>
          </cell>
          <cell r="AH2332">
            <v>0</v>
          </cell>
          <cell r="AI2332">
            <v>0</v>
          </cell>
          <cell r="AJ2332">
            <v>0</v>
          </cell>
          <cell r="AK2332">
            <v>95000</v>
          </cell>
          <cell r="AL2332">
            <v>95000</v>
          </cell>
          <cell r="AM2332">
            <v>0</v>
          </cell>
          <cell r="AN2332">
            <v>94800</v>
          </cell>
          <cell r="AO2332">
            <v>94800</v>
          </cell>
          <cell r="AP2332">
            <v>0</v>
          </cell>
          <cell r="AQ2332">
            <v>0</v>
          </cell>
          <cell r="AR2332" t="str">
            <v>n/a</v>
          </cell>
          <cell r="AS2332" t="str">
            <v>n/a</v>
          </cell>
          <cell r="AT2332" t="str">
            <v>n/a</v>
          </cell>
          <cell r="AU2332" t="str">
            <v>n/a</v>
          </cell>
          <cell r="AV2332" t="str">
            <v>n/a</v>
          </cell>
          <cell r="AW2332">
            <v>0</v>
          </cell>
          <cell r="AX2332">
            <v>0</v>
          </cell>
        </row>
        <row r="2333">
          <cell r="A2333">
            <v>23111319</v>
          </cell>
          <cell r="B2333">
            <v>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0</v>
          </cell>
          <cell r="AE2333">
            <v>0</v>
          </cell>
          <cell r="AF2333">
            <v>0</v>
          </cell>
          <cell r="AG2333">
            <v>0</v>
          </cell>
          <cell r="AH2333">
            <v>0</v>
          </cell>
          <cell r="AI2333">
            <v>0</v>
          </cell>
          <cell r="AJ2333">
            <v>0</v>
          </cell>
          <cell r="AK2333">
            <v>0</v>
          </cell>
          <cell r="AL2333">
            <v>0</v>
          </cell>
          <cell r="AM2333">
            <v>0</v>
          </cell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</row>
        <row r="2334">
          <cell r="A2334">
            <v>0</v>
          </cell>
          <cell r="B2334">
            <v>0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0</v>
          </cell>
          <cell r="W2334">
            <v>0</v>
          </cell>
          <cell r="X2334">
            <v>0</v>
          </cell>
          <cell r="Y2334">
            <v>0</v>
          </cell>
          <cell r="Z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0</v>
          </cell>
          <cell r="AE2334">
            <v>0</v>
          </cell>
          <cell r="AF2334">
            <v>0</v>
          </cell>
          <cell r="AG2334">
            <v>0</v>
          </cell>
          <cell r="AH2334">
            <v>0</v>
          </cell>
          <cell r="AI2334">
            <v>0</v>
          </cell>
          <cell r="AJ2334">
            <v>0</v>
          </cell>
          <cell r="AK2334">
            <v>0</v>
          </cell>
          <cell r="AL2334">
            <v>0</v>
          </cell>
          <cell r="AM2334">
            <v>0</v>
          </cell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0</v>
          </cell>
          <cell r="AV2334">
            <v>0</v>
          </cell>
          <cell r="AW2334">
            <v>0</v>
          </cell>
          <cell r="AX2334">
            <v>0</v>
          </cell>
        </row>
        <row r="2335">
          <cell r="A2335" t="str">
            <v>23-5163</v>
          </cell>
          <cell r="B2335" t="str">
            <v>FOOD CATERING SERVICES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 t="str">
            <v>PGO</v>
          </cell>
          <cell r="W2335" t="str">
            <v>SVP</v>
          </cell>
          <cell r="X2335" t="str">
            <v>n/a</v>
          </cell>
          <cell r="Y2335">
            <v>45254</v>
          </cell>
          <cell r="Z2335" t="str">
            <v>n/a</v>
          </cell>
          <cell r="AA2335" t="str">
            <v>n/a</v>
          </cell>
          <cell r="AB2335">
            <v>45259</v>
          </cell>
          <cell r="AC2335" t="str">
            <v>n/a</v>
          </cell>
          <cell r="AD2335" t="str">
            <v>n/a</v>
          </cell>
          <cell r="AE2335">
            <v>0</v>
          </cell>
          <cell r="AF2335">
            <v>0</v>
          </cell>
          <cell r="AG2335">
            <v>0</v>
          </cell>
          <cell r="AH2335">
            <v>0</v>
          </cell>
          <cell r="AI2335">
            <v>0</v>
          </cell>
          <cell r="AJ2335">
            <v>0</v>
          </cell>
          <cell r="AK2335">
            <v>500000</v>
          </cell>
          <cell r="AL2335">
            <v>500000</v>
          </cell>
          <cell r="AM2335">
            <v>0</v>
          </cell>
          <cell r="AN2335">
            <v>500000</v>
          </cell>
          <cell r="AO2335">
            <v>500000</v>
          </cell>
          <cell r="AP2335">
            <v>0</v>
          </cell>
          <cell r="AQ2335">
            <v>0</v>
          </cell>
          <cell r="AR2335" t="str">
            <v>n/a</v>
          </cell>
          <cell r="AS2335" t="str">
            <v>n/a</v>
          </cell>
          <cell r="AT2335" t="str">
            <v>n/a</v>
          </cell>
          <cell r="AU2335" t="str">
            <v>n/a</v>
          </cell>
          <cell r="AV2335" t="str">
            <v>n/a</v>
          </cell>
          <cell r="AW2335">
            <v>0</v>
          </cell>
          <cell r="AX2335">
            <v>0</v>
          </cell>
        </row>
        <row r="2336">
          <cell r="A2336">
            <v>23111320</v>
          </cell>
          <cell r="B2336">
            <v>0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0</v>
          </cell>
          <cell r="AE2336">
            <v>0</v>
          </cell>
          <cell r="AF2336">
            <v>0</v>
          </cell>
          <cell r="AG2336">
            <v>0</v>
          </cell>
          <cell r="AH2336">
            <v>0</v>
          </cell>
          <cell r="AI2336">
            <v>0</v>
          </cell>
          <cell r="AJ2336">
            <v>0</v>
          </cell>
          <cell r="AK2336">
            <v>0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0</v>
          </cell>
          <cell r="AV2336">
            <v>0</v>
          </cell>
          <cell r="AW2336">
            <v>0</v>
          </cell>
          <cell r="AX2336">
            <v>0</v>
          </cell>
        </row>
        <row r="2337">
          <cell r="A2337">
            <v>0</v>
          </cell>
          <cell r="B2337">
            <v>0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0</v>
          </cell>
          <cell r="AE2337">
            <v>0</v>
          </cell>
          <cell r="AF2337">
            <v>0</v>
          </cell>
          <cell r="AG2337">
            <v>0</v>
          </cell>
          <cell r="AH2337">
            <v>0</v>
          </cell>
          <cell r="AI2337">
            <v>0</v>
          </cell>
          <cell r="AJ2337">
            <v>0</v>
          </cell>
          <cell r="AK2337">
            <v>0</v>
          </cell>
          <cell r="AL2337">
            <v>0</v>
          </cell>
          <cell r="AM2337">
            <v>0</v>
          </cell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0</v>
          </cell>
          <cell r="AV2337">
            <v>0</v>
          </cell>
          <cell r="AW2337">
            <v>0</v>
          </cell>
          <cell r="AX2337">
            <v>0</v>
          </cell>
        </row>
        <row r="2338">
          <cell r="A2338" t="str">
            <v>23-5265</v>
          </cell>
          <cell r="B2338" t="str">
            <v>FOOD CATERING SERVICES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 t="str">
            <v>PGO</v>
          </cell>
          <cell r="W2338" t="str">
            <v>SVP</v>
          </cell>
          <cell r="X2338" t="str">
            <v>n/a</v>
          </cell>
          <cell r="Y2338">
            <v>45243</v>
          </cell>
          <cell r="Z2338" t="str">
            <v>n/a</v>
          </cell>
          <cell r="AA2338" t="str">
            <v>n/a</v>
          </cell>
          <cell r="AB2338">
            <v>45259</v>
          </cell>
          <cell r="AC2338" t="str">
            <v>n/a</v>
          </cell>
          <cell r="AD2338" t="str">
            <v>n/a</v>
          </cell>
          <cell r="AE2338">
            <v>0</v>
          </cell>
          <cell r="AF2338">
            <v>0</v>
          </cell>
          <cell r="AG2338">
            <v>0</v>
          </cell>
          <cell r="AH2338">
            <v>0</v>
          </cell>
          <cell r="AI2338">
            <v>0</v>
          </cell>
          <cell r="AJ2338">
            <v>0</v>
          </cell>
          <cell r="AK2338">
            <v>392550</v>
          </cell>
          <cell r="AL2338">
            <v>392550</v>
          </cell>
          <cell r="AM2338">
            <v>0</v>
          </cell>
          <cell r="AN2338">
            <v>387316</v>
          </cell>
          <cell r="AO2338">
            <v>387316</v>
          </cell>
          <cell r="AP2338">
            <v>0</v>
          </cell>
          <cell r="AQ2338">
            <v>0</v>
          </cell>
          <cell r="AR2338" t="str">
            <v>n/a</v>
          </cell>
          <cell r="AS2338" t="str">
            <v>n/a</v>
          </cell>
          <cell r="AT2338" t="str">
            <v>n/a</v>
          </cell>
          <cell r="AU2338" t="str">
            <v>n/a</v>
          </cell>
          <cell r="AV2338" t="str">
            <v>n/a</v>
          </cell>
          <cell r="AW2338">
            <v>0</v>
          </cell>
          <cell r="AX2338">
            <v>0</v>
          </cell>
        </row>
        <row r="2339">
          <cell r="A2339">
            <v>23111321</v>
          </cell>
          <cell r="B2339">
            <v>0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0</v>
          </cell>
          <cell r="AE2339">
            <v>0</v>
          </cell>
          <cell r="AF2339">
            <v>0</v>
          </cell>
          <cell r="AG2339">
            <v>0</v>
          </cell>
          <cell r="AH2339">
            <v>0</v>
          </cell>
          <cell r="AI2339">
            <v>0</v>
          </cell>
          <cell r="AJ2339">
            <v>0</v>
          </cell>
          <cell r="AK2339">
            <v>0</v>
          </cell>
          <cell r="AL2339">
            <v>0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R2339">
            <v>0</v>
          </cell>
          <cell r="AS2339">
            <v>0</v>
          </cell>
          <cell r="AT2339">
            <v>0</v>
          </cell>
          <cell r="AU2339">
            <v>0</v>
          </cell>
          <cell r="AV2339">
            <v>0</v>
          </cell>
          <cell r="AW2339">
            <v>0</v>
          </cell>
          <cell r="AX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  <cell r="AG2340">
            <v>0</v>
          </cell>
          <cell r="AH2340">
            <v>0</v>
          </cell>
          <cell r="AI2340">
            <v>0</v>
          </cell>
          <cell r="AJ2340">
            <v>0</v>
          </cell>
          <cell r="AK2340">
            <v>0</v>
          </cell>
          <cell r="AL2340">
            <v>0</v>
          </cell>
          <cell r="AM2340">
            <v>0</v>
          </cell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0</v>
          </cell>
          <cell r="AV2340">
            <v>0</v>
          </cell>
          <cell r="AW2340">
            <v>0</v>
          </cell>
          <cell r="AX2340">
            <v>0</v>
          </cell>
        </row>
        <row r="2341">
          <cell r="A2341" t="str">
            <v>23-3772</v>
          </cell>
          <cell r="B2341" t="str">
            <v>BROOM STICK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 t="str">
            <v>PGSO</v>
          </cell>
          <cell r="W2341" t="str">
            <v>SVP</v>
          </cell>
          <cell r="X2341" t="str">
            <v>n/a</v>
          </cell>
          <cell r="Y2341">
            <v>45233</v>
          </cell>
          <cell r="Z2341" t="str">
            <v>n/a</v>
          </cell>
          <cell r="AA2341" t="str">
            <v>n/a</v>
          </cell>
          <cell r="AB2341">
            <v>45259</v>
          </cell>
          <cell r="AC2341" t="str">
            <v>n/a</v>
          </cell>
          <cell r="AD2341" t="str">
            <v>n/a</v>
          </cell>
          <cell r="AE2341">
            <v>45259</v>
          </cell>
          <cell r="AF2341">
            <v>0</v>
          </cell>
          <cell r="AG2341">
            <v>0</v>
          </cell>
          <cell r="AH2341">
            <v>0</v>
          </cell>
          <cell r="AI2341">
            <v>0</v>
          </cell>
          <cell r="AJ2341">
            <v>0</v>
          </cell>
          <cell r="AK2341">
            <v>4500</v>
          </cell>
          <cell r="AL2341">
            <v>4500</v>
          </cell>
          <cell r="AM2341">
            <v>0</v>
          </cell>
          <cell r="AN2341">
            <v>4400</v>
          </cell>
          <cell r="AO2341">
            <v>4400</v>
          </cell>
          <cell r="AP2341">
            <v>0</v>
          </cell>
          <cell r="AQ2341">
            <v>0</v>
          </cell>
          <cell r="AR2341" t="str">
            <v>n/a</v>
          </cell>
          <cell r="AS2341" t="str">
            <v>n/a</v>
          </cell>
          <cell r="AT2341" t="str">
            <v>n/a</v>
          </cell>
          <cell r="AU2341" t="str">
            <v>n/a</v>
          </cell>
          <cell r="AV2341" t="str">
            <v>n/a</v>
          </cell>
          <cell r="AW2341">
            <v>0</v>
          </cell>
          <cell r="AX2341">
            <v>0</v>
          </cell>
        </row>
        <row r="2342">
          <cell r="A2342">
            <v>23111289</v>
          </cell>
          <cell r="B2342">
            <v>0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  <cell r="X2342">
            <v>0</v>
          </cell>
          <cell r="Y2342">
            <v>0</v>
          </cell>
          <cell r="Z2342">
            <v>0</v>
          </cell>
          <cell r="AA2342">
            <v>0</v>
          </cell>
          <cell r="AB2342">
            <v>0</v>
          </cell>
          <cell r="AC2342">
            <v>0</v>
          </cell>
          <cell r="AD2342">
            <v>0</v>
          </cell>
          <cell r="AE2342">
            <v>0</v>
          </cell>
          <cell r="AF2342">
            <v>0</v>
          </cell>
          <cell r="AG2342">
            <v>0</v>
          </cell>
          <cell r="AH2342">
            <v>0</v>
          </cell>
          <cell r="AI2342">
            <v>0</v>
          </cell>
          <cell r="AJ2342">
            <v>0</v>
          </cell>
          <cell r="AK2342">
            <v>0</v>
          </cell>
          <cell r="AL2342">
            <v>0</v>
          </cell>
          <cell r="AM2342">
            <v>0</v>
          </cell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0</v>
          </cell>
          <cell r="AV2342">
            <v>0</v>
          </cell>
          <cell r="AW2342">
            <v>0</v>
          </cell>
          <cell r="AX2342">
            <v>0</v>
          </cell>
        </row>
        <row r="2343">
          <cell r="A2343">
            <v>0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  <cell r="AG2343">
            <v>0</v>
          </cell>
          <cell r="AH2343">
            <v>0</v>
          </cell>
          <cell r="AI2343">
            <v>0</v>
          </cell>
          <cell r="AJ2343">
            <v>0</v>
          </cell>
          <cell r="AK2343">
            <v>0</v>
          </cell>
          <cell r="AL2343">
            <v>0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0</v>
          </cell>
          <cell r="AV2343">
            <v>0</v>
          </cell>
          <cell r="AW2343">
            <v>0</v>
          </cell>
          <cell r="AX2343">
            <v>0</v>
          </cell>
        </row>
        <row r="2344">
          <cell r="A2344" t="str">
            <v>23-4157</v>
          </cell>
          <cell r="B2344" t="str">
            <v>FLASHLIGHT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 t="str">
            <v>PAO</v>
          </cell>
          <cell r="W2344" t="str">
            <v>SVP</v>
          </cell>
          <cell r="X2344" t="str">
            <v>n/a</v>
          </cell>
          <cell r="Y2344">
            <v>45233</v>
          </cell>
          <cell r="Z2344" t="str">
            <v>n/a</v>
          </cell>
          <cell r="AA2344" t="str">
            <v>n/a</v>
          </cell>
          <cell r="AB2344">
            <v>45259</v>
          </cell>
          <cell r="AC2344" t="str">
            <v>n/a</v>
          </cell>
          <cell r="AD2344" t="str">
            <v>n/a</v>
          </cell>
          <cell r="AE2344">
            <v>45259</v>
          </cell>
          <cell r="AF2344">
            <v>0</v>
          </cell>
          <cell r="AG2344">
            <v>0</v>
          </cell>
          <cell r="AH2344">
            <v>0</v>
          </cell>
          <cell r="AI2344">
            <v>0</v>
          </cell>
          <cell r="AJ2344">
            <v>0</v>
          </cell>
          <cell r="AK2344">
            <v>17050</v>
          </cell>
          <cell r="AL2344">
            <v>17050</v>
          </cell>
          <cell r="AM2344">
            <v>0</v>
          </cell>
          <cell r="AN2344">
            <v>16700</v>
          </cell>
          <cell r="AO2344">
            <v>16700</v>
          </cell>
          <cell r="AP2344">
            <v>0</v>
          </cell>
          <cell r="AQ2344">
            <v>0</v>
          </cell>
          <cell r="AR2344" t="str">
            <v>n/a</v>
          </cell>
          <cell r="AS2344" t="str">
            <v>n/a</v>
          </cell>
          <cell r="AT2344" t="str">
            <v>n/a</v>
          </cell>
          <cell r="AU2344" t="str">
            <v>n/a</v>
          </cell>
          <cell r="AV2344" t="str">
            <v>n/a</v>
          </cell>
          <cell r="AW2344">
            <v>0</v>
          </cell>
          <cell r="AX2344">
            <v>0</v>
          </cell>
        </row>
        <row r="2345">
          <cell r="A2345">
            <v>23111290</v>
          </cell>
          <cell r="B2345">
            <v>0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  <cell r="AG2345">
            <v>0</v>
          </cell>
          <cell r="AH2345">
            <v>0</v>
          </cell>
          <cell r="AI2345">
            <v>0</v>
          </cell>
          <cell r="AJ2345">
            <v>0</v>
          </cell>
          <cell r="AK2345">
            <v>0</v>
          </cell>
          <cell r="AL2345">
            <v>0</v>
          </cell>
          <cell r="AM2345">
            <v>0</v>
          </cell>
          <cell r="AN2345">
            <v>0</v>
          </cell>
          <cell r="AO2345">
            <v>0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T2345">
            <v>0</v>
          </cell>
          <cell r="AU2345">
            <v>0</v>
          </cell>
          <cell r="AV2345">
            <v>0</v>
          </cell>
          <cell r="AW2345">
            <v>0</v>
          </cell>
          <cell r="AX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  <cell r="AG2346">
            <v>0</v>
          </cell>
          <cell r="AH2346">
            <v>0</v>
          </cell>
          <cell r="AI2346">
            <v>0</v>
          </cell>
          <cell r="AJ2346">
            <v>0</v>
          </cell>
          <cell r="AK2346">
            <v>0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0</v>
          </cell>
          <cell r="AQ2346">
            <v>0</v>
          </cell>
          <cell r="AR2346">
            <v>0</v>
          </cell>
          <cell r="AS2346">
            <v>0</v>
          </cell>
          <cell r="AT2346">
            <v>0</v>
          </cell>
          <cell r="AU2346">
            <v>0</v>
          </cell>
          <cell r="AV2346">
            <v>0</v>
          </cell>
          <cell r="AW2346">
            <v>0</v>
          </cell>
          <cell r="AX2346">
            <v>0</v>
          </cell>
        </row>
        <row r="2347">
          <cell r="A2347" t="str">
            <v>23-5023</v>
          </cell>
          <cell r="B2347" t="str">
            <v>FIRE EXTINGUISHER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 t="str">
            <v>PGO</v>
          </cell>
          <cell r="W2347" t="str">
            <v>SVP</v>
          </cell>
          <cell r="X2347" t="str">
            <v>n/a</v>
          </cell>
          <cell r="Y2347">
            <v>45233</v>
          </cell>
          <cell r="Z2347" t="str">
            <v>n/a</v>
          </cell>
          <cell r="AA2347" t="str">
            <v>n/a</v>
          </cell>
          <cell r="AB2347">
            <v>45259</v>
          </cell>
          <cell r="AC2347" t="str">
            <v>n/a</v>
          </cell>
          <cell r="AD2347" t="str">
            <v>n/a</v>
          </cell>
          <cell r="AE2347">
            <v>45259</v>
          </cell>
          <cell r="AF2347">
            <v>0</v>
          </cell>
          <cell r="AG2347">
            <v>0</v>
          </cell>
          <cell r="AH2347">
            <v>0</v>
          </cell>
          <cell r="AI2347">
            <v>0</v>
          </cell>
          <cell r="AJ2347">
            <v>0</v>
          </cell>
          <cell r="AK2347">
            <v>8140</v>
          </cell>
          <cell r="AL2347">
            <v>8140</v>
          </cell>
          <cell r="AM2347">
            <v>0</v>
          </cell>
          <cell r="AN2347">
            <v>8100</v>
          </cell>
          <cell r="AO2347">
            <v>8100</v>
          </cell>
          <cell r="AP2347">
            <v>0</v>
          </cell>
          <cell r="AQ2347">
            <v>0</v>
          </cell>
          <cell r="AR2347" t="str">
            <v>n/a</v>
          </cell>
          <cell r="AS2347" t="str">
            <v>n/a</v>
          </cell>
          <cell r="AT2347" t="str">
            <v>n/a</v>
          </cell>
          <cell r="AU2347" t="str">
            <v>n/a</v>
          </cell>
          <cell r="AV2347" t="str">
            <v>n/a</v>
          </cell>
          <cell r="AW2347">
            <v>0</v>
          </cell>
          <cell r="AX2347">
            <v>0</v>
          </cell>
        </row>
        <row r="2348">
          <cell r="A2348">
            <v>23111291</v>
          </cell>
          <cell r="B2348">
            <v>0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0</v>
          </cell>
          <cell r="AA2348">
            <v>0</v>
          </cell>
          <cell r="AB2348">
            <v>0</v>
          </cell>
          <cell r="AC2348">
            <v>0</v>
          </cell>
          <cell r="AD2348">
            <v>0</v>
          </cell>
          <cell r="AE2348">
            <v>0</v>
          </cell>
          <cell r="AF2348">
            <v>0</v>
          </cell>
          <cell r="AG2348">
            <v>0</v>
          </cell>
          <cell r="AH2348">
            <v>0</v>
          </cell>
          <cell r="AI2348">
            <v>0</v>
          </cell>
          <cell r="AJ2348">
            <v>0</v>
          </cell>
          <cell r="AK2348">
            <v>0</v>
          </cell>
          <cell r="AL2348">
            <v>0</v>
          </cell>
          <cell r="AM2348">
            <v>0</v>
          </cell>
          <cell r="AN2348">
            <v>0</v>
          </cell>
          <cell r="AO2348">
            <v>0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T2348">
            <v>0</v>
          </cell>
          <cell r="AU2348">
            <v>0</v>
          </cell>
          <cell r="AV2348">
            <v>0</v>
          </cell>
          <cell r="AW2348">
            <v>0</v>
          </cell>
          <cell r="AX2348">
            <v>0</v>
          </cell>
        </row>
        <row r="2349">
          <cell r="A2349">
            <v>0</v>
          </cell>
          <cell r="B2349">
            <v>0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0</v>
          </cell>
          <cell r="AA2349">
            <v>0</v>
          </cell>
          <cell r="AB2349">
            <v>0</v>
          </cell>
          <cell r="AC2349">
            <v>0</v>
          </cell>
          <cell r="AD2349">
            <v>0</v>
          </cell>
          <cell r="AE2349">
            <v>0</v>
          </cell>
          <cell r="AF2349">
            <v>0</v>
          </cell>
          <cell r="AG2349">
            <v>0</v>
          </cell>
          <cell r="AH2349">
            <v>0</v>
          </cell>
          <cell r="AI2349">
            <v>0</v>
          </cell>
          <cell r="AJ2349">
            <v>0</v>
          </cell>
          <cell r="AK2349">
            <v>0</v>
          </cell>
          <cell r="AL2349">
            <v>0</v>
          </cell>
          <cell r="AM2349">
            <v>0</v>
          </cell>
          <cell r="AN2349">
            <v>0</v>
          </cell>
          <cell r="AO2349">
            <v>0</v>
          </cell>
          <cell r="AP2349">
            <v>0</v>
          </cell>
          <cell r="AQ2349">
            <v>0</v>
          </cell>
          <cell r="AR2349">
            <v>0</v>
          </cell>
          <cell r="AS2349">
            <v>0</v>
          </cell>
          <cell r="AT2349">
            <v>0</v>
          </cell>
          <cell r="AU2349">
            <v>0</v>
          </cell>
          <cell r="AV2349">
            <v>0</v>
          </cell>
          <cell r="AW2349">
            <v>0</v>
          </cell>
          <cell r="AX2349">
            <v>0</v>
          </cell>
        </row>
        <row r="2350">
          <cell r="A2350" t="str">
            <v>23-4678</v>
          </cell>
          <cell r="B2350" t="str">
            <v>MINERAL WATER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 t="str">
            <v>PVO</v>
          </cell>
          <cell r="W2350" t="str">
            <v>SVP</v>
          </cell>
          <cell r="X2350">
            <v>45208</v>
          </cell>
          <cell r="Y2350">
            <v>45215</v>
          </cell>
          <cell r="Z2350" t="str">
            <v>n/a</v>
          </cell>
          <cell r="AA2350" t="str">
            <v>n/a</v>
          </cell>
          <cell r="AB2350">
            <v>45259</v>
          </cell>
          <cell r="AC2350" t="str">
            <v>n/a</v>
          </cell>
          <cell r="AD2350" t="str">
            <v>n/a</v>
          </cell>
          <cell r="AE2350">
            <v>45259</v>
          </cell>
          <cell r="AF2350">
            <v>0</v>
          </cell>
          <cell r="AG2350">
            <v>0</v>
          </cell>
          <cell r="AH2350">
            <v>0</v>
          </cell>
          <cell r="AI2350">
            <v>0</v>
          </cell>
          <cell r="AJ2350">
            <v>0</v>
          </cell>
          <cell r="AK2350">
            <v>2460</v>
          </cell>
          <cell r="AL2350">
            <v>2460</v>
          </cell>
          <cell r="AM2350">
            <v>0</v>
          </cell>
          <cell r="AN2350">
            <v>2400</v>
          </cell>
          <cell r="AO2350">
            <v>2400</v>
          </cell>
          <cell r="AP2350">
            <v>0</v>
          </cell>
          <cell r="AQ2350">
            <v>0</v>
          </cell>
          <cell r="AR2350" t="str">
            <v>n/a</v>
          </cell>
          <cell r="AS2350" t="str">
            <v>n/a</v>
          </cell>
          <cell r="AT2350" t="str">
            <v>n/a</v>
          </cell>
          <cell r="AU2350" t="str">
            <v>n/a</v>
          </cell>
          <cell r="AV2350" t="str">
            <v>n/a</v>
          </cell>
          <cell r="AW2350">
            <v>0</v>
          </cell>
          <cell r="AX2350">
            <v>0</v>
          </cell>
        </row>
        <row r="2351">
          <cell r="A2351">
            <v>23111292</v>
          </cell>
          <cell r="B2351">
            <v>0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  <cell r="AC2351">
            <v>0</v>
          </cell>
          <cell r="AD2351">
            <v>0</v>
          </cell>
          <cell r="AE2351">
            <v>0</v>
          </cell>
          <cell r="AF2351">
            <v>0</v>
          </cell>
          <cell r="AG2351">
            <v>0</v>
          </cell>
          <cell r="AH2351">
            <v>0</v>
          </cell>
          <cell r="AI2351">
            <v>0</v>
          </cell>
          <cell r="AJ2351">
            <v>0</v>
          </cell>
          <cell r="AK2351">
            <v>0</v>
          </cell>
          <cell r="AL2351">
            <v>0</v>
          </cell>
          <cell r="AM2351">
            <v>0</v>
          </cell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R2351">
            <v>0</v>
          </cell>
          <cell r="AS2351">
            <v>0</v>
          </cell>
          <cell r="AT2351">
            <v>0</v>
          </cell>
          <cell r="AU2351">
            <v>0</v>
          </cell>
          <cell r="AV2351">
            <v>0</v>
          </cell>
          <cell r="AW2351">
            <v>0</v>
          </cell>
          <cell r="AX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  <cell r="AE2352">
            <v>0</v>
          </cell>
          <cell r="AF2352">
            <v>0</v>
          </cell>
          <cell r="AG2352">
            <v>0</v>
          </cell>
          <cell r="AH2352">
            <v>0</v>
          </cell>
          <cell r="AI2352">
            <v>0</v>
          </cell>
          <cell r="AJ2352">
            <v>0</v>
          </cell>
          <cell r="AK2352">
            <v>0</v>
          </cell>
          <cell r="AL2352">
            <v>0</v>
          </cell>
          <cell r="AM2352">
            <v>0</v>
          </cell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R2352">
            <v>0</v>
          </cell>
          <cell r="AS2352">
            <v>0</v>
          </cell>
          <cell r="AT2352">
            <v>0</v>
          </cell>
          <cell r="AU2352">
            <v>0</v>
          </cell>
          <cell r="AV2352">
            <v>0</v>
          </cell>
          <cell r="AW2352">
            <v>0</v>
          </cell>
          <cell r="AX2352">
            <v>0</v>
          </cell>
        </row>
        <row r="2353">
          <cell r="A2353" t="str">
            <v>23-4617</v>
          </cell>
          <cell r="B2353" t="str">
            <v>MINERAL WATER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 t="str">
            <v>PGO</v>
          </cell>
          <cell r="W2353" t="str">
            <v>SVP</v>
          </cell>
          <cell r="X2353" t="str">
            <v>n/a</v>
          </cell>
          <cell r="Y2353">
            <v>45222</v>
          </cell>
          <cell r="Z2353" t="str">
            <v>n/a</v>
          </cell>
          <cell r="AA2353" t="str">
            <v>n/a</v>
          </cell>
          <cell r="AB2353">
            <v>45259</v>
          </cell>
          <cell r="AC2353" t="str">
            <v>n/a</v>
          </cell>
          <cell r="AD2353" t="str">
            <v>n/a</v>
          </cell>
          <cell r="AE2353">
            <v>45259</v>
          </cell>
          <cell r="AF2353">
            <v>0</v>
          </cell>
          <cell r="AG2353">
            <v>0</v>
          </cell>
          <cell r="AH2353">
            <v>0</v>
          </cell>
          <cell r="AI2353">
            <v>0</v>
          </cell>
          <cell r="AJ2353">
            <v>0</v>
          </cell>
          <cell r="AK2353">
            <v>15375</v>
          </cell>
          <cell r="AL2353">
            <v>15375</v>
          </cell>
          <cell r="AM2353">
            <v>0</v>
          </cell>
          <cell r="AN2353">
            <v>15000</v>
          </cell>
          <cell r="AO2353">
            <v>15000</v>
          </cell>
          <cell r="AP2353">
            <v>0</v>
          </cell>
          <cell r="AQ2353">
            <v>0</v>
          </cell>
          <cell r="AR2353" t="str">
            <v>n/a</v>
          </cell>
          <cell r="AS2353" t="str">
            <v>n/a</v>
          </cell>
          <cell r="AT2353" t="str">
            <v>n/a</v>
          </cell>
          <cell r="AU2353" t="str">
            <v>n/a</v>
          </cell>
          <cell r="AV2353" t="str">
            <v>n/a</v>
          </cell>
          <cell r="AW2353">
            <v>0</v>
          </cell>
          <cell r="AX2353">
            <v>0</v>
          </cell>
        </row>
        <row r="2354">
          <cell r="A2354">
            <v>23111293</v>
          </cell>
          <cell r="B2354">
            <v>0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  <cell r="AG2354">
            <v>0</v>
          </cell>
          <cell r="AH2354">
            <v>0</v>
          </cell>
          <cell r="AI2354">
            <v>0</v>
          </cell>
          <cell r="AJ2354">
            <v>0</v>
          </cell>
          <cell r="AK2354">
            <v>0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0</v>
          </cell>
          <cell r="AU2354">
            <v>0</v>
          </cell>
          <cell r="AV2354">
            <v>0</v>
          </cell>
          <cell r="AW2354">
            <v>0</v>
          </cell>
          <cell r="AX2354">
            <v>0</v>
          </cell>
        </row>
        <row r="2355">
          <cell r="A2355">
            <v>0</v>
          </cell>
          <cell r="B2355">
            <v>0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  <cell r="AC2355">
            <v>0</v>
          </cell>
          <cell r="AD2355">
            <v>0</v>
          </cell>
          <cell r="AE2355">
            <v>0</v>
          </cell>
          <cell r="AF2355">
            <v>0</v>
          </cell>
          <cell r="AG2355">
            <v>0</v>
          </cell>
          <cell r="AH2355">
            <v>0</v>
          </cell>
          <cell r="AI2355">
            <v>0</v>
          </cell>
          <cell r="AJ2355">
            <v>0</v>
          </cell>
          <cell r="AK2355">
            <v>0</v>
          </cell>
          <cell r="AL2355">
            <v>0</v>
          </cell>
          <cell r="AM2355">
            <v>0</v>
          </cell>
          <cell r="AN2355">
            <v>0</v>
          </cell>
          <cell r="AO2355">
            <v>0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  <cell r="AU2355">
            <v>0</v>
          </cell>
          <cell r="AV2355">
            <v>0</v>
          </cell>
          <cell r="AW2355">
            <v>0</v>
          </cell>
          <cell r="AX2355">
            <v>0</v>
          </cell>
        </row>
        <row r="2356">
          <cell r="A2356" t="str">
            <v>23-5225</v>
          </cell>
          <cell r="B2356" t="str">
            <v>PROJECTOR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 t="str">
            <v>PIAO</v>
          </cell>
          <cell r="W2356" t="str">
            <v>SVP</v>
          </cell>
          <cell r="X2356" t="str">
            <v>n/a</v>
          </cell>
          <cell r="Y2356">
            <v>45233</v>
          </cell>
          <cell r="Z2356" t="str">
            <v>n/a</v>
          </cell>
          <cell r="AA2356" t="str">
            <v>n/a</v>
          </cell>
          <cell r="AB2356">
            <v>45259</v>
          </cell>
          <cell r="AC2356" t="str">
            <v>n/a</v>
          </cell>
          <cell r="AD2356" t="str">
            <v>n/a</v>
          </cell>
          <cell r="AE2356">
            <v>45259</v>
          </cell>
          <cell r="AF2356">
            <v>0</v>
          </cell>
          <cell r="AG2356">
            <v>0</v>
          </cell>
          <cell r="AH2356">
            <v>0</v>
          </cell>
          <cell r="AI2356">
            <v>0</v>
          </cell>
          <cell r="AJ2356">
            <v>0</v>
          </cell>
          <cell r="AK2356">
            <v>49500</v>
          </cell>
          <cell r="AL2356">
            <v>49500</v>
          </cell>
          <cell r="AM2356">
            <v>0</v>
          </cell>
          <cell r="AN2356">
            <v>48000</v>
          </cell>
          <cell r="AO2356">
            <v>48000</v>
          </cell>
          <cell r="AP2356">
            <v>0</v>
          </cell>
          <cell r="AQ2356">
            <v>0</v>
          </cell>
          <cell r="AR2356" t="str">
            <v>n/a</v>
          </cell>
          <cell r="AS2356" t="str">
            <v>n/a</v>
          </cell>
          <cell r="AT2356" t="str">
            <v>n/a</v>
          </cell>
          <cell r="AU2356" t="str">
            <v>n/a</v>
          </cell>
          <cell r="AV2356" t="str">
            <v>n/a</v>
          </cell>
          <cell r="AW2356">
            <v>0</v>
          </cell>
          <cell r="AX2356">
            <v>0</v>
          </cell>
        </row>
        <row r="2357">
          <cell r="A2357">
            <v>23111294</v>
          </cell>
          <cell r="B2357">
            <v>0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  <cell r="AE2357">
            <v>0</v>
          </cell>
          <cell r="AF2357">
            <v>0</v>
          </cell>
          <cell r="AG2357">
            <v>0</v>
          </cell>
          <cell r="AH2357">
            <v>0</v>
          </cell>
          <cell r="AI2357">
            <v>0</v>
          </cell>
          <cell r="AJ2357">
            <v>0</v>
          </cell>
          <cell r="AK2357">
            <v>0</v>
          </cell>
          <cell r="AL2357">
            <v>0</v>
          </cell>
          <cell r="AM2357">
            <v>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  <cell r="AU2357">
            <v>0</v>
          </cell>
          <cell r="AV2357">
            <v>0</v>
          </cell>
          <cell r="AW2357">
            <v>0</v>
          </cell>
          <cell r="AX2357">
            <v>0</v>
          </cell>
        </row>
        <row r="2358">
          <cell r="A2358">
            <v>0</v>
          </cell>
          <cell r="B2358">
            <v>0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0</v>
          </cell>
          <cell r="AA2358">
            <v>0</v>
          </cell>
          <cell r="AB2358">
            <v>0</v>
          </cell>
          <cell r="AC2358">
            <v>0</v>
          </cell>
          <cell r="AD2358">
            <v>0</v>
          </cell>
          <cell r="AE2358">
            <v>0</v>
          </cell>
          <cell r="AF2358">
            <v>0</v>
          </cell>
          <cell r="AG2358">
            <v>0</v>
          </cell>
          <cell r="AH2358">
            <v>0</v>
          </cell>
          <cell r="AI2358">
            <v>0</v>
          </cell>
          <cell r="AJ2358">
            <v>0</v>
          </cell>
          <cell r="AK2358">
            <v>0</v>
          </cell>
          <cell r="AL2358">
            <v>0</v>
          </cell>
          <cell r="AM2358">
            <v>0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R2358">
            <v>0</v>
          </cell>
          <cell r="AS2358">
            <v>0</v>
          </cell>
          <cell r="AT2358">
            <v>0</v>
          </cell>
          <cell r="AU2358">
            <v>0</v>
          </cell>
          <cell r="AV2358">
            <v>0</v>
          </cell>
          <cell r="AW2358">
            <v>0</v>
          </cell>
          <cell r="AX2358">
            <v>0</v>
          </cell>
        </row>
        <row r="2359">
          <cell r="A2359" t="str">
            <v>23-C0810</v>
          </cell>
          <cell r="B2359" t="str">
            <v>OFFICE EQUIPMENT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 t="str">
            <v>PAO</v>
          </cell>
          <cell r="W2359" t="str">
            <v>SVP</v>
          </cell>
          <cell r="X2359" t="str">
            <v>n/a</v>
          </cell>
          <cell r="Y2359">
            <v>45233</v>
          </cell>
          <cell r="Z2359" t="str">
            <v>n/a</v>
          </cell>
          <cell r="AA2359" t="str">
            <v>n/a</v>
          </cell>
          <cell r="AB2359">
            <v>45259</v>
          </cell>
          <cell r="AC2359" t="str">
            <v>n/a</v>
          </cell>
          <cell r="AD2359" t="str">
            <v>n/a</v>
          </cell>
          <cell r="AE2359">
            <v>0</v>
          </cell>
          <cell r="AF2359">
            <v>0</v>
          </cell>
          <cell r="AG2359">
            <v>0</v>
          </cell>
          <cell r="AH2359">
            <v>0</v>
          </cell>
          <cell r="AI2359">
            <v>0</v>
          </cell>
          <cell r="AJ2359">
            <v>0</v>
          </cell>
          <cell r="AK2359">
            <v>242379</v>
          </cell>
          <cell r="AL2359">
            <v>242379</v>
          </cell>
          <cell r="AM2359">
            <v>0</v>
          </cell>
          <cell r="AN2359">
            <v>240700</v>
          </cell>
          <cell r="AO2359">
            <v>240700</v>
          </cell>
          <cell r="AP2359">
            <v>0</v>
          </cell>
          <cell r="AQ2359">
            <v>0</v>
          </cell>
          <cell r="AR2359" t="str">
            <v>n/a</v>
          </cell>
          <cell r="AS2359" t="str">
            <v>n/a</v>
          </cell>
          <cell r="AT2359" t="str">
            <v>n/a</v>
          </cell>
          <cell r="AU2359" t="str">
            <v>n/a</v>
          </cell>
          <cell r="AV2359" t="str">
            <v>n/a</v>
          </cell>
          <cell r="AW2359">
            <v>0</v>
          </cell>
          <cell r="AX2359">
            <v>0</v>
          </cell>
        </row>
        <row r="2360">
          <cell r="A2360">
            <v>23111295</v>
          </cell>
          <cell r="B2360">
            <v>0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0</v>
          </cell>
          <cell r="AA2360">
            <v>0</v>
          </cell>
          <cell r="AB2360">
            <v>0</v>
          </cell>
          <cell r="AC2360">
            <v>0</v>
          </cell>
          <cell r="AD2360">
            <v>0</v>
          </cell>
          <cell r="AE2360">
            <v>0</v>
          </cell>
          <cell r="AF2360">
            <v>0</v>
          </cell>
          <cell r="AG2360">
            <v>0</v>
          </cell>
          <cell r="AH2360">
            <v>0</v>
          </cell>
          <cell r="AI2360">
            <v>0</v>
          </cell>
          <cell r="AJ2360">
            <v>0</v>
          </cell>
          <cell r="AK2360">
            <v>0</v>
          </cell>
          <cell r="AL2360">
            <v>0</v>
          </cell>
          <cell r="AM2360">
            <v>0</v>
          </cell>
          <cell r="AN2360">
            <v>0</v>
          </cell>
          <cell r="AO2360">
            <v>0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T2360">
            <v>0</v>
          </cell>
          <cell r="AU2360">
            <v>0</v>
          </cell>
          <cell r="AV2360">
            <v>0</v>
          </cell>
          <cell r="AW2360">
            <v>0</v>
          </cell>
          <cell r="AX2360">
            <v>0</v>
          </cell>
        </row>
        <row r="2361">
          <cell r="A2361">
            <v>0</v>
          </cell>
          <cell r="B2361">
            <v>0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  <cell r="AE2361">
            <v>0</v>
          </cell>
          <cell r="AF2361">
            <v>0</v>
          </cell>
          <cell r="AG2361">
            <v>0</v>
          </cell>
          <cell r="AH2361">
            <v>0</v>
          </cell>
          <cell r="AI2361">
            <v>0</v>
          </cell>
          <cell r="AJ2361">
            <v>0</v>
          </cell>
          <cell r="AK2361">
            <v>0</v>
          </cell>
          <cell r="AL2361">
            <v>0</v>
          </cell>
          <cell r="AM2361">
            <v>0</v>
          </cell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0</v>
          </cell>
          <cell r="AV2361">
            <v>0</v>
          </cell>
          <cell r="AW2361">
            <v>0</v>
          </cell>
          <cell r="AX2361">
            <v>0</v>
          </cell>
        </row>
        <row r="2362">
          <cell r="A2362" t="str">
            <v>23-3758</v>
          </cell>
          <cell r="B2362" t="str">
            <v>LIQUID NITROGEN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 t="str">
            <v>PVO</v>
          </cell>
          <cell r="W2362" t="str">
            <v>SVP</v>
          </cell>
          <cell r="X2362">
            <v>45132</v>
          </cell>
          <cell r="Y2362">
            <v>45138</v>
          </cell>
          <cell r="Z2362" t="str">
            <v>n/a</v>
          </cell>
          <cell r="AA2362" t="str">
            <v>n/a</v>
          </cell>
          <cell r="AB2362">
            <v>45259</v>
          </cell>
          <cell r="AC2362" t="str">
            <v>n/a</v>
          </cell>
          <cell r="AD2362" t="str">
            <v>n/a</v>
          </cell>
          <cell r="AE2362">
            <v>45259</v>
          </cell>
          <cell r="AF2362">
            <v>0</v>
          </cell>
          <cell r="AG2362">
            <v>0</v>
          </cell>
          <cell r="AH2362">
            <v>0</v>
          </cell>
          <cell r="AI2362">
            <v>0</v>
          </cell>
          <cell r="AJ2362">
            <v>0</v>
          </cell>
          <cell r="AK2362">
            <v>19140</v>
          </cell>
          <cell r="AL2362">
            <v>19140</v>
          </cell>
          <cell r="AM2362">
            <v>0</v>
          </cell>
          <cell r="AN2362">
            <v>19140</v>
          </cell>
          <cell r="AO2362">
            <v>19140</v>
          </cell>
          <cell r="AP2362">
            <v>0</v>
          </cell>
          <cell r="AQ2362">
            <v>0</v>
          </cell>
          <cell r="AR2362" t="str">
            <v>n/a</v>
          </cell>
          <cell r="AS2362" t="str">
            <v>n/a</v>
          </cell>
          <cell r="AT2362" t="str">
            <v>n/a</v>
          </cell>
          <cell r="AU2362" t="str">
            <v>n/a</v>
          </cell>
          <cell r="AV2362" t="str">
            <v>n/a</v>
          </cell>
          <cell r="AW2362">
            <v>0</v>
          </cell>
          <cell r="AX2362">
            <v>0</v>
          </cell>
        </row>
        <row r="2363">
          <cell r="A2363">
            <v>23111296</v>
          </cell>
          <cell r="B2363">
            <v>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0</v>
          </cell>
          <cell r="AA2363">
            <v>0</v>
          </cell>
          <cell r="AB2363">
            <v>0</v>
          </cell>
          <cell r="AC2363">
            <v>0</v>
          </cell>
          <cell r="AD2363">
            <v>0</v>
          </cell>
          <cell r="AE2363">
            <v>0</v>
          </cell>
          <cell r="AF2363">
            <v>0</v>
          </cell>
          <cell r="AG2363">
            <v>0</v>
          </cell>
          <cell r="AH2363">
            <v>0</v>
          </cell>
          <cell r="AI2363">
            <v>0</v>
          </cell>
          <cell r="AJ2363">
            <v>0</v>
          </cell>
          <cell r="AK2363">
            <v>0</v>
          </cell>
          <cell r="AL2363">
            <v>0</v>
          </cell>
          <cell r="AM2363">
            <v>0</v>
          </cell>
          <cell r="AN2363">
            <v>0</v>
          </cell>
          <cell r="AO2363">
            <v>0</v>
          </cell>
          <cell r="AP2363">
            <v>0</v>
          </cell>
          <cell r="AQ2363">
            <v>0</v>
          </cell>
          <cell r="AR2363">
            <v>0</v>
          </cell>
          <cell r="AS2363">
            <v>0</v>
          </cell>
          <cell r="AT2363">
            <v>0</v>
          </cell>
          <cell r="AU2363">
            <v>0</v>
          </cell>
          <cell r="AV2363">
            <v>0</v>
          </cell>
          <cell r="AW2363">
            <v>0</v>
          </cell>
          <cell r="AX2363">
            <v>0</v>
          </cell>
        </row>
        <row r="2364">
          <cell r="A2364">
            <v>0</v>
          </cell>
          <cell r="B2364">
            <v>0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  <cell r="X2364">
            <v>0</v>
          </cell>
          <cell r="Y2364">
            <v>0</v>
          </cell>
          <cell r="Z2364">
            <v>0</v>
          </cell>
          <cell r="AA2364">
            <v>0</v>
          </cell>
          <cell r="AB2364">
            <v>0</v>
          </cell>
          <cell r="AC2364">
            <v>0</v>
          </cell>
          <cell r="AD2364">
            <v>0</v>
          </cell>
          <cell r="AE2364">
            <v>0</v>
          </cell>
          <cell r="AF2364">
            <v>0</v>
          </cell>
          <cell r="AG2364">
            <v>0</v>
          </cell>
          <cell r="AH2364">
            <v>0</v>
          </cell>
          <cell r="AI2364">
            <v>0</v>
          </cell>
          <cell r="AJ2364">
            <v>0</v>
          </cell>
          <cell r="AK2364">
            <v>0</v>
          </cell>
          <cell r="AL2364">
            <v>0</v>
          </cell>
          <cell r="AM2364">
            <v>0</v>
          </cell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  <cell r="AU2364">
            <v>0</v>
          </cell>
          <cell r="AV2364">
            <v>0</v>
          </cell>
          <cell r="AW2364">
            <v>0</v>
          </cell>
          <cell r="AX2364">
            <v>0</v>
          </cell>
        </row>
        <row r="2365">
          <cell r="A2365" t="str">
            <v>23-4870</v>
          </cell>
          <cell r="B2365" t="str">
            <v>FOOD/CATERING SERVICES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 t="str">
            <v>PDRRMO</v>
          </cell>
          <cell r="W2365" t="str">
            <v>SVP</v>
          </cell>
          <cell r="X2365" t="str">
            <v>n/a</v>
          </cell>
          <cell r="Y2365">
            <v>45233</v>
          </cell>
          <cell r="Z2365" t="str">
            <v>n/a</v>
          </cell>
          <cell r="AA2365" t="str">
            <v>n/a</v>
          </cell>
          <cell r="AB2365">
            <v>45259</v>
          </cell>
          <cell r="AC2365" t="str">
            <v>n/a</v>
          </cell>
          <cell r="AD2365" t="str">
            <v>n/a</v>
          </cell>
          <cell r="AE2365">
            <v>0</v>
          </cell>
          <cell r="AF2365">
            <v>0</v>
          </cell>
          <cell r="AG2365">
            <v>0</v>
          </cell>
          <cell r="AH2365">
            <v>0</v>
          </cell>
          <cell r="AI2365">
            <v>0</v>
          </cell>
          <cell r="AJ2365">
            <v>0</v>
          </cell>
          <cell r="AK2365">
            <v>50490</v>
          </cell>
          <cell r="AL2365">
            <v>50490</v>
          </cell>
          <cell r="AM2365">
            <v>0</v>
          </cell>
          <cell r="AN2365">
            <v>49572</v>
          </cell>
          <cell r="AO2365">
            <v>49572</v>
          </cell>
          <cell r="AP2365">
            <v>0</v>
          </cell>
          <cell r="AQ2365">
            <v>0</v>
          </cell>
          <cell r="AR2365" t="str">
            <v>n/a</v>
          </cell>
          <cell r="AS2365" t="str">
            <v>n/a</v>
          </cell>
          <cell r="AT2365" t="str">
            <v>n/a</v>
          </cell>
          <cell r="AU2365" t="str">
            <v>n/a</v>
          </cell>
          <cell r="AV2365" t="str">
            <v>n/a</v>
          </cell>
          <cell r="AW2365">
            <v>0</v>
          </cell>
          <cell r="AX2365">
            <v>0</v>
          </cell>
        </row>
        <row r="2366">
          <cell r="A2366">
            <v>23111297</v>
          </cell>
          <cell r="B2366">
            <v>0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0</v>
          </cell>
          <cell r="AA2366">
            <v>0</v>
          </cell>
          <cell r="AB2366">
            <v>0</v>
          </cell>
          <cell r="AC2366">
            <v>0</v>
          </cell>
          <cell r="AD2366">
            <v>0</v>
          </cell>
          <cell r="AE2366">
            <v>0</v>
          </cell>
          <cell r="AF2366">
            <v>0</v>
          </cell>
          <cell r="AG2366">
            <v>0</v>
          </cell>
          <cell r="AH2366">
            <v>0</v>
          </cell>
          <cell r="AI2366">
            <v>0</v>
          </cell>
          <cell r="AJ2366">
            <v>0</v>
          </cell>
          <cell r="AK2366">
            <v>0</v>
          </cell>
          <cell r="AL2366">
            <v>0</v>
          </cell>
          <cell r="AM2366">
            <v>0</v>
          </cell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  <cell r="AU2366">
            <v>0</v>
          </cell>
          <cell r="AV2366">
            <v>0</v>
          </cell>
          <cell r="AW2366">
            <v>0</v>
          </cell>
          <cell r="AX2366">
            <v>0</v>
          </cell>
        </row>
        <row r="2367">
          <cell r="A2367">
            <v>0</v>
          </cell>
          <cell r="B2367">
            <v>0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0</v>
          </cell>
          <cell r="AA2367">
            <v>0</v>
          </cell>
          <cell r="AB2367">
            <v>0</v>
          </cell>
          <cell r="AC2367">
            <v>0</v>
          </cell>
          <cell r="AD2367">
            <v>0</v>
          </cell>
          <cell r="AE2367">
            <v>0</v>
          </cell>
          <cell r="AF2367">
            <v>0</v>
          </cell>
          <cell r="AG2367">
            <v>0</v>
          </cell>
          <cell r="AH2367">
            <v>0</v>
          </cell>
          <cell r="AI2367">
            <v>0</v>
          </cell>
          <cell r="AJ2367">
            <v>0</v>
          </cell>
          <cell r="AK2367">
            <v>0</v>
          </cell>
          <cell r="AL2367">
            <v>0</v>
          </cell>
          <cell r="AM2367">
            <v>0</v>
          </cell>
          <cell r="AN2367">
            <v>0</v>
          </cell>
          <cell r="AO2367">
            <v>0</v>
          </cell>
          <cell r="AP2367">
            <v>0</v>
          </cell>
          <cell r="AQ2367">
            <v>0</v>
          </cell>
          <cell r="AR2367">
            <v>0</v>
          </cell>
          <cell r="AS2367">
            <v>0</v>
          </cell>
          <cell r="AT2367">
            <v>0</v>
          </cell>
          <cell r="AU2367">
            <v>0</v>
          </cell>
          <cell r="AV2367">
            <v>0</v>
          </cell>
          <cell r="AW2367">
            <v>0</v>
          </cell>
          <cell r="AX2367">
            <v>0</v>
          </cell>
        </row>
        <row r="2368">
          <cell r="A2368" t="str">
            <v>23-4528</v>
          </cell>
          <cell r="B2368" t="str">
            <v>AIRCON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 t="str">
            <v>PGSO</v>
          </cell>
          <cell r="W2368" t="str">
            <v>SVP</v>
          </cell>
          <cell r="X2368">
            <v>45237</v>
          </cell>
          <cell r="Y2368">
            <v>45247</v>
          </cell>
          <cell r="Z2368" t="str">
            <v>n/a</v>
          </cell>
          <cell r="AA2368" t="str">
            <v>n/a</v>
          </cell>
          <cell r="AB2368">
            <v>45259</v>
          </cell>
          <cell r="AC2368" t="str">
            <v>n/a</v>
          </cell>
          <cell r="AD2368" t="str">
            <v>n/a</v>
          </cell>
          <cell r="AE2368">
            <v>0</v>
          </cell>
          <cell r="AF2368">
            <v>0</v>
          </cell>
          <cell r="AG2368">
            <v>0</v>
          </cell>
          <cell r="AH2368">
            <v>0</v>
          </cell>
          <cell r="AI2368">
            <v>0</v>
          </cell>
          <cell r="AJ2368">
            <v>0</v>
          </cell>
          <cell r="AK2368">
            <v>100000</v>
          </cell>
          <cell r="AL2368">
            <v>100000</v>
          </cell>
          <cell r="AM2368">
            <v>0</v>
          </cell>
          <cell r="AN2368">
            <v>99000</v>
          </cell>
          <cell r="AO2368">
            <v>99000</v>
          </cell>
          <cell r="AP2368">
            <v>0</v>
          </cell>
          <cell r="AQ2368">
            <v>0</v>
          </cell>
          <cell r="AR2368" t="str">
            <v>n/a</v>
          </cell>
          <cell r="AS2368" t="str">
            <v>n/a</v>
          </cell>
          <cell r="AT2368" t="str">
            <v>n/a</v>
          </cell>
          <cell r="AU2368" t="str">
            <v>n/a</v>
          </cell>
          <cell r="AV2368" t="str">
            <v>n/a</v>
          </cell>
          <cell r="AW2368">
            <v>0</v>
          </cell>
          <cell r="AX2368">
            <v>0</v>
          </cell>
        </row>
        <row r="2369">
          <cell r="A2369">
            <v>23111298</v>
          </cell>
          <cell r="B2369">
            <v>0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  <cell r="AG2369">
            <v>0</v>
          </cell>
          <cell r="AH2369">
            <v>0</v>
          </cell>
          <cell r="AI2369">
            <v>0</v>
          </cell>
          <cell r="AJ2369">
            <v>0</v>
          </cell>
          <cell r="AK2369">
            <v>0</v>
          </cell>
          <cell r="AL2369">
            <v>0</v>
          </cell>
          <cell r="AM2369">
            <v>0</v>
          </cell>
          <cell r="AN2369">
            <v>0</v>
          </cell>
          <cell r="AO2369">
            <v>0</v>
          </cell>
          <cell r="AP2369">
            <v>0</v>
          </cell>
          <cell r="AQ2369">
            <v>0</v>
          </cell>
          <cell r="AR2369">
            <v>0</v>
          </cell>
          <cell r="AS2369">
            <v>0</v>
          </cell>
          <cell r="AT2369">
            <v>0</v>
          </cell>
          <cell r="AU2369">
            <v>0</v>
          </cell>
          <cell r="AV2369">
            <v>0</v>
          </cell>
          <cell r="AW2369">
            <v>0</v>
          </cell>
          <cell r="AX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C2370">
            <v>0</v>
          </cell>
          <cell r="AD2370">
            <v>0</v>
          </cell>
          <cell r="AE2370">
            <v>0</v>
          </cell>
          <cell r="AF2370">
            <v>0</v>
          </cell>
          <cell r="AG2370">
            <v>0</v>
          </cell>
          <cell r="AH2370">
            <v>0</v>
          </cell>
          <cell r="AI2370">
            <v>0</v>
          </cell>
          <cell r="AJ2370">
            <v>0</v>
          </cell>
          <cell r="AK2370">
            <v>0</v>
          </cell>
          <cell r="AL2370">
            <v>0</v>
          </cell>
          <cell r="AM2370">
            <v>0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T2370">
            <v>0</v>
          </cell>
          <cell r="AU2370">
            <v>0</v>
          </cell>
          <cell r="AV2370">
            <v>0</v>
          </cell>
          <cell r="AW2370">
            <v>0</v>
          </cell>
          <cell r="AX2370">
            <v>0</v>
          </cell>
        </row>
        <row r="2371">
          <cell r="A2371" t="str">
            <v>23-C0863</v>
          </cell>
          <cell r="B2371" t="str">
            <v>FIRE EXTINGUISHER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 t="str">
            <v>PEEMO</v>
          </cell>
          <cell r="W2371" t="str">
            <v>SVP</v>
          </cell>
          <cell r="X2371" t="str">
            <v>n/a</v>
          </cell>
          <cell r="Y2371">
            <v>45233</v>
          </cell>
          <cell r="Z2371" t="str">
            <v>n/a</v>
          </cell>
          <cell r="AA2371" t="str">
            <v>n/a</v>
          </cell>
          <cell r="AB2371">
            <v>45259</v>
          </cell>
          <cell r="AC2371" t="str">
            <v>n/a</v>
          </cell>
          <cell r="AD2371" t="str">
            <v>n/a</v>
          </cell>
          <cell r="AE2371">
            <v>45259</v>
          </cell>
          <cell r="AF2371">
            <v>0</v>
          </cell>
          <cell r="AG2371">
            <v>0</v>
          </cell>
          <cell r="AH2371">
            <v>0</v>
          </cell>
          <cell r="AI2371">
            <v>0</v>
          </cell>
          <cell r="AJ2371">
            <v>0</v>
          </cell>
          <cell r="AK2371">
            <v>32780</v>
          </cell>
          <cell r="AL2371">
            <v>32780</v>
          </cell>
          <cell r="AM2371">
            <v>0</v>
          </cell>
          <cell r="AN2371">
            <v>32570</v>
          </cell>
          <cell r="AO2371">
            <v>32570</v>
          </cell>
          <cell r="AP2371">
            <v>0</v>
          </cell>
          <cell r="AQ2371">
            <v>0</v>
          </cell>
          <cell r="AR2371" t="str">
            <v>n/a</v>
          </cell>
          <cell r="AS2371" t="str">
            <v>n/a</v>
          </cell>
          <cell r="AT2371" t="str">
            <v>n/a</v>
          </cell>
          <cell r="AU2371" t="str">
            <v>n/a</v>
          </cell>
          <cell r="AV2371" t="str">
            <v>n/a</v>
          </cell>
          <cell r="AW2371">
            <v>0</v>
          </cell>
          <cell r="AX2371">
            <v>0</v>
          </cell>
        </row>
        <row r="2372">
          <cell r="A2372">
            <v>23111299</v>
          </cell>
          <cell r="B2372">
            <v>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0</v>
          </cell>
          <cell r="AA2372">
            <v>0</v>
          </cell>
          <cell r="AB2372">
            <v>0</v>
          </cell>
          <cell r="AC2372">
            <v>0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H2372">
            <v>0</v>
          </cell>
          <cell r="AI2372">
            <v>0</v>
          </cell>
          <cell r="AJ2372">
            <v>0</v>
          </cell>
          <cell r="AK2372">
            <v>0</v>
          </cell>
          <cell r="AL2372">
            <v>0</v>
          </cell>
          <cell r="AM2372">
            <v>0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  <cell r="AU2372">
            <v>0</v>
          </cell>
          <cell r="AV2372">
            <v>0</v>
          </cell>
          <cell r="AW2372">
            <v>0</v>
          </cell>
          <cell r="AX2372">
            <v>0</v>
          </cell>
        </row>
        <row r="2373">
          <cell r="A2373">
            <v>0</v>
          </cell>
          <cell r="B2373">
            <v>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0</v>
          </cell>
          <cell r="AA2373">
            <v>0</v>
          </cell>
          <cell r="AB2373">
            <v>0</v>
          </cell>
          <cell r="AC2373">
            <v>0</v>
          </cell>
          <cell r="AD2373">
            <v>0</v>
          </cell>
          <cell r="AE2373">
            <v>0</v>
          </cell>
          <cell r="AF2373">
            <v>0</v>
          </cell>
          <cell r="AG2373">
            <v>0</v>
          </cell>
          <cell r="AH2373">
            <v>0</v>
          </cell>
          <cell r="AI2373">
            <v>0</v>
          </cell>
          <cell r="AJ2373">
            <v>0</v>
          </cell>
          <cell r="AK2373">
            <v>0</v>
          </cell>
          <cell r="AL2373">
            <v>0</v>
          </cell>
          <cell r="AM2373">
            <v>0</v>
          </cell>
          <cell r="AN2373">
            <v>0</v>
          </cell>
          <cell r="AO2373">
            <v>0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  <cell r="AU2373">
            <v>0</v>
          </cell>
          <cell r="AV2373">
            <v>0</v>
          </cell>
          <cell r="AW2373">
            <v>0</v>
          </cell>
          <cell r="AX2373">
            <v>0</v>
          </cell>
        </row>
        <row r="2374">
          <cell r="A2374" t="str">
            <v>23-5008</v>
          </cell>
          <cell r="B2374" t="str">
            <v>JANITORIAL SUPPLIES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 t="str">
            <v>PGO</v>
          </cell>
          <cell r="W2374" t="str">
            <v>SVP</v>
          </cell>
          <cell r="X2374" t="str">
            <v>n/a</v>
          </cell>
          <cell r="Y2374">
            <v>45233</v>
          </cell>
          <cell r="Z2374" t="str">
            <v>n/a</v>
          </cell>
          <cell r="AA2374" t="str">
            <v>n/a</v>
          </cell>
          <cell r="AB2374">
            <v>45259</v>
          </cell>
          <cell r="AC2374" t="str">
            <v>n/a</v>
          </cell>
          <cell r="AD2374" t="str">
            <v>n/a</v>
          </cell>
          <cell r="AE2374">
            <v>45259</v>
          </cell>
          <cell r="AF2374">
            <v>0</v>
          </cell>
          <cell r="AG2374">
            <v>0</v>
          </cell>
          <cell r="AH2374">
            <v>0</v>
          </cell>
          <cell r="AI2374">
            <v>0</v>
          </cell>
          <cell r="AJ2374">
            <v>0</v>
          </cell>
          <cell r="AK2374">
            <v>20900</v>
          </cell>
          <cell r="AL2374">
            <v>20900</v>
          </cell>
          <cell r="AM2374">
            <v>0</v>
          </cell>
          <cell r="AN2374">
            <v>20280</v>
          </cell>
          <cell r="AO2374">
            <v>20280</v>
          </cell>
          <cell r="AP2374">
            <v>0</v>
          </cell>
          <cell r="AQ2374">
            <v>0</v>
          </cell>
          <cell r="AR2374" t="str">
            <v>n/a</v>
          </cell>
          <cell r="AS2374" t="str">
            <v>n/a</v>
          </cell>
          <cell r="AT2374" t="str">
            <v>n/a</v>
          </cell>
          <cell r="AU2374" t="str">
            <v>n/a</v>
          </cell>
          <cell r="AV2374" t="str">
            <v>n/a</v>
          </cell>
          <cell r="AW2374">
            <v>0</v>
          </cell>
          <cell r="AX2374">
            <v>0</v>
          </cell>
        </row>
        <row r="2375">
          <cell r="A2375">
            <v>23111300</v>
          </cell>
          <cell r="B2375">
            <v>0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0</v>
          </cell>
          <cell r="AA2375">
            <v>0</v>
          </cell>
          <cell r="AB2375">
            <v>0</v>
          </cell>
          <cell r="AC2375">
            <v>0</v>
          </cell>
          <cell r="AD2375">
            <v>0</v>
          </cell>
          <cell r="AE2375">
            <v>0</v>
          </cell>
          <cell r="AF2375">
            <v>0</v>
          </cell>
          <cell r="AG2375">
            <v>0</v>
          </cell>
          <cell r="AH2375">
            <v>0</v>
          </cell>
          <cell r="AI2375">
            <v>0</v>
          </cell>
          <cell r="AJ2375">
            <v>0</v>
          </cell>
          <cell r="AK2375">
            <v>0</v>
          </cell>
          <cell r="AL2375">
            <v>0</v>
          </cell>
          <cell r="AM2375">
            <v>0</v>
          </cell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  <cell r="AU2375">
            <v>0</v>
          </cell>
          <cell r="AV2375">
            <v>0</v>
          </cell>
          <cell r="AW2375">
            <v>0</v>
          </cell>
          <cell r="AX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0</v>
          </cell>
          <cell r="AA2376">
            <v>0</v>
          </cell>
          <cell r="AB2376">
            <v>0</v>
          </cell>
          <cell r="AC2376">
            <v>0</v>
          </cell>
          <cell r="AD2376">
            <v>0</v>
          </cell>
          <cell r="AE2376">
            <v>0</v>
          </cell>
          <cell r="AF2376">
            <v>0</v>
          </cell>
          <cell r="AG2376">
            <v>0</v>
          </cell>
          <cell r="AH2376">
            <v>0</v>
          </cell>
          <cell r="AI2376">
            <v>0</v>
          </cell>
          <cell r="AJ2376">
            <v>0</v>
          </cell>
          <cell r="AK2376">
            <v>0</v>
          </cell>
          <cell r="AL2376">
            <v>0</v>
          </cell>
          <cell r="AM2376">
            <v>0</v>
          </cell>
          <cell r="AN2376">
            <v>0</v>
          </cell>
          <cell r="AO2376">
            <v>0</v>
          </cell>
          <cell r="AP2376">
            <v>0</v>
          </cell>
          <cell r="AQ2376">
            <v>0</v>
          </cell>
          <cell r="AR2376">
            <v>0</v>
          </cell>
          <cell r="AS2376">
            <v>0</v>
          </cell>
          <cell r="AT2376">
            <v>0</v>
          </cell>
          <cell r="AU2376">
            <v>0</v>
          </cell>
          <cell r="AV2376">
            <v>0</v>
          </cell>
          <cell r="AW2376">
            <v>0</v>
          </cell>
          <cell r="AX2376">
            <v>0</v>
          </cell>
        </row>
        <row r="2377">
          <cell r="A2377" t="str">
            <v>23-4902</v>
          </cell>
          <cell r="B2377" t="str">
            <v>SAFETY GEARS &amp; EQUIPMENT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 t="str">
            <v>PDRRMO</v>
          </cell>
          <cell r="W2377" t="str">
            <v>SVP</v>
          </cell>
          <cell r="X2377" t="str">
            <v>n/a</v>
          </cell>
          <cell r="Y2377">
            <v>45233</v>
          </cell>
          <cell r="Z2377" t="str">
            <v>n/a</v>
          </cell>
          <cell r="AA2377" t="str">
            <v>n/a</v>
          </cell>
          <cell r="AB2377">
            <v>45259</v>
          </cell>
          <cell r="AC2377" t="str">
            <v>n/a</v>
          </cell>
          <cell r="AD2377" t="str">
            <v>n/a</v>
          </cell>
          <cell r="AE2377">
            <v>0</v>
          </cell>
          <cell r="AF2377">
            <v>0</v>
          </cell>
          <cell r="AG2377">
            <v>0</v>
          </cell>
          <cell r="AH2377">
            <v>0</v>
          </cell>
          <cell r="AI2377">
            <v>0</v>
          </cell>
          <cell r="AJ2377">
            <v>0</v>
          </cell>
          <cell r="AK2377">
            <v>104400</v>
          </cell>
          <cell r="AL2377">
            <v>104400</v>
          </cell>
          <cell r="AM2377">
            <v>0</v>
          </cell>
          <cell r="AN2377">
            <v>103760</v>
          </cell>
          <cell r="AO2377">
            <v>103760</v>
          </cell>
          <cell r="AP2377">
            <v>0</v>
          </cell>
          <cell r="AQ2377">
            <v>0</v>
          </cell>
          <cell r="AR2377" t="str">
            <v>n/a</v>
          </cell>
          <cell r="AS2377" t="str">
            <v>n/a</v>
          </cell>
          <cell r="AT2377" t="str">
            <v>n/a</v>
          </cell>
          <cell r="AU2377" t="str">
            <v>n/a</v>
          </cell>
          <cell r="AV2377" t="str">
            <v>n/a</v>
          </cell>
          <cell r="AW2377">
            <v>0</v>
          </cell>
          <cell r="AX2377">
            <v>0</v>
          </cell>
        </row>
        <row r="2378">
          <cell r="A2378">
            <v>23111301</v>
          </cell>
          <cell r="B2378">
            <v>0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0</v>
          </cell>
          <cell r="AA2378">
            <v>0</v>
          </cell>
          <cell r="AB2378">
            <v>0</v>
          </cell>
          <cell r="AC2378">
            <v>0</v>
          </cell>
          <cell r="AD2378">
            <v>0</v>
          </cell>
          <cell r="AE2378">
            <v>0</v>
          </cell>
          <cell r="AF2378">
            <v>0</v>
          </cell>
          <cell r="AG2378">
            <v>0</v>
          </cell>
          <cell r="AH2378">
            <v>0</v>
          </cell>
          <cell r="AI2378">
            <v>0</v>
          </cell>
          <cell r="AJ2378">
            <v>0</v>
          </cell>
          <cell r="AK2378">
            <v>0</v>
          </cell>
          <cell r="AL2378">
            <v>0</v>
          </cell>
          <cell r="AM2378">
            <v>0</v>
          </cell>
          <cell r="AN2378">
            <v>0</v>
          </cell>
          <cell r="AO2378">
            <v>0</v>
          </cell>
          <cell r="AP2378">
            <v>0</v>
          </cell>
          <cell r="AQ2378">
            <v>0</v>
          </cell>
          <cell r="AR2378">
            <v>0</v>
          </cell>
          <cell r="AS2378">
            <v>0</v>
          </cell>
          <cell r="AT2378">
            <v>0</v>
          </cell>
          <cell r="AU2378">
            <v>0</v>
          </cell>
          <cell r="AV2378">
            <v>0</v>
          </cell>
          <cell r="AW2378">
            <v>0</v>
          </cell>
          <cell r="AX2378">
            <v>0</v>
          </cell>
        </row>
        <row r="2379">
          <cell r="A2379">
            <v>0</v>
          </cell>
          <cell r="B2379">
            <v>0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0</v>
          </cell>
          <cell r="AA2379">
            <v>0</v>
          </cell>
          <cell r="AB2379">
            <v>0</v>
          </cell>
          <cell r="AC2379">
            <v>0</v>
          </cell>
          <cell r="AD2379">
            <v>0</v>
          </cell>
          <cell r="AE2379">
            <v>0</v>
          </cell>
          <cell r="AF2379">
            <v>0</v>
          </cell>
          <cell r="AG2379">
            <v>0</v>
          </cell>
          <cell r="AH2379">
            <v>0</v>
          </cell>
          <cell r="AI2379">
            <v>0</v>
          </cell>
          <cell r="AJ2379">
            <v>0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  <cell r="AU2379">
            <v>0</v>
          </cell>
          <cell r="AV2379">
            <v>0</v>
          </cell>
          <cell r="AW2379">
            <v>0</v>
          </cell>
          <cell r="AX2379">
            <v>0</v>
          </cell>
        </row>
        <row r="2380">
          <cell r="A2380" t="str">
            <v>23-4487</v>
          </cell>
          <cell r="B2380" t="str">
            <v>OFFICE SUPPLIES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 t="str">
            <v>PENRO</v>
          </cell>
          <cell r="W2380" t="str">
            <v>SB</v>
          </cell>
          <cell r="X2380">
            <v>45208</v>
          </cell>
          <cell r="Y2380">
            <v>45215</v>
          </cell>
          <cell r="Z2380" t="str">
            <v>n/a</v>
          </cell>
          <cell r="AA2380" t="str">
            <v>n/a</v>
          </cell>
          <cell r="AB2380">
            <v>45259</v>
          </cell>
          <cell r="AC2380" t="str">
            <v>n/a</v>
          </cell>
          <cell r="AD2380" t="str">
            <v>n/a</v>
          </cell>
          <cell r="AE2380">
            <v>45259</v>
          </cell>
          <cell r="AF2380">
            <v>0</v>
          </cell>
          <cell r="AG2380">
            <v>0</v>
          </cell>
          <cell r="AH2380">
            <v>0</v>
          </cell>
          <cell r="AI2380">
            <v>0</v>
          </cell>
          <cell r="AJ2380">
            <v>0</v>
          </cell>
          <cell r="AK2380">
            <v>15425</v>
          </cell>
          <cell r="AL2380">
            <v>15425</v>
          </cell>
          <cell r="AM2380">
            <v>0</v>
          </cell>
          <cell r="AN2380">
            <v>15301.5</v>
          </cell>
          <cell r="AO2380">
            <v>15301.5</v>
          </cell>
          <cell r="AP2380">
            <v>0</v>
          </cell>
          <cell r="AQ2380">
            <v>0</v>
          </cell>
          <cell r="AR2380" t="str">
            <v>n/a</v>
          </cell>
          <cell r="AS2380" t="str">
            <v>n/a</v>
          </cell>
          <cell r="AT2380" t="str">
            <v>n/a</v>
          </cell>
          <cell r="AU2380" t="str">
            <v>n/a</v>
          </cell>
          <cell r="AV2380" t="str">
            <v>n/a</v>
          </cell>
          <cell r="AW2380">
            <v>0</v>
          </cell>
          <cell r="AX2380">
            <v>0</v>
          </cell>
        </row>
        <row r="2381">
          <cell r="A2381">
            <v>23111329</v>
          </cell>
          <cell r="B2381">
            <v>0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0</v>
          </cell>
          <cell r="AA2381">
            <v>0</v>
          </cell>
          <cell r="AB2381">
            <v>0</v>
          </cell>
          <cell r="AC2381">
            <v>0</v>
          </cell>
          <cell r="AD2381">
            <v>0</v>
          </cell>
          <cell r="AE2381">
            <v>0</v>
          </cell>
          <cell r="AF2381">
            <v>0</v>
          </cell>
          <cell r="AG2381">
            <v>0</v>
          </cell>
          <cell r="AH2381">
            <v>0</v>
          </cell>
          <cell r="AI2381">
            <v>0</v>
          </cell>
          <cell r="AJ2381">
            <v>0</v>
          </cell>
          <cell r="AK2381">
            <v>0</v>
          </cell>
          <cell r="AL2381">
            <v>0</v>
          </cell>
          <cell r="AM2381">
            <v>0</v>
          </cell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  <cell r="AU2381">
            <v>0</v>
          </cell>
          <cell r="AV2381">
            <v>0</v>
          </cell>
          <cell r="AW2381">
            <v>0</v>
          </cell>
          <cell r="AX2381">
            <v>0</v>
          </cell>
        </row>
        <row r="2382">
          <cell r="A2382">
            <v>0</v>
          </cell>
          <cell r="B2382">
            <v>0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0</v>
          </cell>
          <cell r="AA2382">
            <v>0</v>
          </cell>
          <cell r="AB2382">
            <v>0</v>
          </cell>
          <cell r="AC2382">
            <v>0</v>
          </cell>
          <cell r="AD2382">
            <v>0</v>
          </cell>
          <cell r="AE2382">
            <v>0</v>
          </cell>
          <cell r="AF2382">
            <v>0</v>
          </cell>
          <cell r="AG2382">
            <v>0</v>
          </cell>
          <cell r="AH2382">
            <v>0</v>
          </cell>
          <cell r="AI2382">
            <v>0</v>
          </cell>
          <cell r="AJ2382">
            <v>0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  <cell r="AU2382">
            <v>0</v>
          </cell>
          <cell r="AV2382">
            <v>0</v>
          </cell>
          <cell r="AW2382">
            <v>0</v>
          </cell>
          <cell r="AX2382">
            <v>0</v>
          </cell>
        </row>
        <row r="2383">
          <cell r="A2383" t="str">
            <v>23-5271</v>
          </cell>
          <cell r="B2383" t="str">
            <v>SPAREPARTS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 t="str">
            <v>PGSO</v>
          </cell>
          <cell r="W2383" t="str">
            <v>SA</v>
          </cell>
          <cell r="X2383">
            <v>45251</v>
          </cell>
          <cell r="Y2383">
            <v>45254</v>
          </cell>
          <cell r="Z2383" t="str">
            <v>n/a</v>
          </cell>
          <cell r="AA2383" t="str">
            <v>n/a</v>
          </cell>
          <cell r="AB2383">
            <v>45259</v>
          </cell>
          <cell r="AC2383" t="str">
            <v>n/a</v>
          </cell>
          <cell r="AD2383" t="str">
            <v>n/a</v>
          </cell>
          <cell r="AE2383">
            <v>45259</v>
          </cell>
          <cell r="AF2383">
            <v>0</v>
          </cell>
          <cell r="AG2383">
            <v>0</v>
          </cell>
          <cell r="AH2383">
            <v>0</v>
          </cell>
          <cell r="AI2383">
            <v>0</v>
          </cell>
          <cell r="AJ2383">
            <v>0</v>
          </cell>
          <cell r="AK2383">
            <v>3500</v>
          </cell>
          <cell r="AL2383">
            <v>3500</v>
          </cell>
          <cell r="AM2383">
            <v>0</v>
          </cell>
          <cell r="AN2383">
            <v>3500</v>
          </cell>
          <cell r="AO2383">
            <v>3500</v>
          </cell>
          <cell r="AP2383">
            <v>0</v>
          </cell>
          <cell r="AQ2383">
            <v>0</v>
          </cell>
          <cell r="AR2383" t="str">
            <v>n/a</v>
          </cell>
          <cell r="AS2383" t="str">
            <v>n/a</v>
          </cell>
          <cell r="AT2383" t="str">
            <v>n/a</v>
          </cell>
          <cell r="AU2383" t="str">
            <v>n/a</v>
          </cell>
          <cell r="AV2383" t="str">
            <v>n/a</v>
          </cell>
          <cell r="AW2383">
            <v>0</v>
          </cell>
          <cell r="AX2383">
            <v>0</v>
          </cell>
        </row>
        <row r="2384">
          <cell r="A2384">
            <v>23111349</v>
          </cell>
          <cell r="B2384">
            <v>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  <cell r="AG2384">
            <v>0</v>
          </cell>
          <cell r="AH2384">
            <v>0</v>
          </cell>
          <cell r="AI2384">
            <v>0</v>
          </cell>
          <cell r="AJ2384">
            <v>0</v>
          </cell>
          <cell r="AK2384">
            <v>0</v>
          </cell>
          <cell r="AL2384">
            <v>0</v>
          </cell>
          <cell r="AM2384">
            <v>0</v>
          </cell>
          <cell r="AN2384">
            <v>0</v>
          </cell>
          <cell r="AO2384">
            <v>0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T2384">
            <v>0</v>
          </cell>
          <cell r="AU2384">
            <v>0</v>
          </cell>
          <cell r="AV2384">
            <v>0</v>
          </cell>
          <cell r="AW2384">
            <v>0</v>
          </cell>
          <cell r="AX2384">
            <v>0</v>
          </cell>
        </row>
        <row r="2385">
          <cell r="A2385">
            <v>0</v>
          </cell>
          <cell r="B2385">
            <v>0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0</v>
          </cell>
          <cell r="AA2385">
            <v>0</v>
          </cell>
          <cell r="AB2385">
            <v>0</v>
          </cell>
          <cell r="AC2385">
            <v>0</v>
          </cell>
          <cell r="AD2385">
            <v>0</v>
          </cell>
          <cell r="AE2385">
            <v>0</v>
          </cell>
          <cell r="AF2385">
            <v>0</v>
          </cell>
          <cell r="AG2385">
            <v>0</v>
          </cell>
          <cell r="AH2385">
            <v>0</v>
          </cell>
          <cell r="AI2385">
            <v>0</v>
          </cell>
          <cell r="AJ2385">
            <v>0</v>
          </cell>
          <cell r="AK2385">
            <v>0</v>
          </cell>
          <cell r="AL2385">
            <v>0</v>
          </cell>
          <cell r="AM2385">
            <v>0</v>
          </cell>
          <cell r="AN2385">
            <v>0</v>
          </cell>
          <cell r="AO2385">
            <v>0</v>
          </cell>
          <cell r="AP2385">
            <v>0</v>
          </cell>
          <cell r="AQ2385">
            <v>0</v>
          </cell>
          <cell r="AR2385">
            <v>0</v>
          </cell>
          <cell r="AS2385">
            <v>0</v>
          </cell>
          <cell r="AT2385">
            <v>0</v>
          </cell>
          <cell r="AU2385">
            <v>0</v>
          </cell>
          <cell r="AV2385">
            <v>0</v>
          </cell>
          <cell r="AW2385">
            <v>0</v>
          </cell>
          <cell r="AX2385">
            <v>0</v>
          </cell>
        </row>
        <row r="2386">
          <cell r="A2386" t="str">
            <v>23-5354</v>
          </cell>
          <cell r="B2386" t="str">
            <v>SPAREPARTS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 t="str">
            <v>PGSO</v>
          </cell>
          <cell r="W2386" t="str">
            <v>SA</v>
          </cell>
          <cell r="X2386">
            <v>45251</v>
          </cell>
          <cell r="Y2386">
            <v>45254</v>
          </cell>
          <cell r="Z2386" t="str">
            <v>n/a</v>
          </cell>
          <cell r="AA2386" t="str">
            <v>n/a</v>
          </cell>
          <cell r="AB2386">
            <v>45259</v>
          </cell>
          <cell r="AC2386" t="str">
            <v>n/a</v>
          </cell>
          <cell r="AD2386" t="str">
            <v>n/a</v>
          </cell>
          <cell r="AE2386">
            <v>45259</v>
          </cell>
          <cell r="AF2386">
            <v>0</v>
          </cell>
          <cell r="AG2386">
            <v>0</v>
          </cell>
          <cell r="AH2386">
            <v>0</v>
          </cell>
          <cell r="AI2386">
            <v>0</v>
          </cell>
          <cell r="AJ2386">
            <v>0</v>
          </cell>
          <cell r="AK2386">
            <v>23350</v>
          </cell>
          <cell r="AL2386">
            <v>23350</v>
          </cell>
          <cell r="AM2386">
            <v>0</v>
          </cell>
          <cell r="AN2386">
            <v>23350</v>
          </cell>
          <cell r="AO2386">
            <v>23350</v>
          </cell>
          <cell r="AP2386">
            <v>0</v>
          </cell>
          <cell r="AQ2386">
            <v>0</v>
          </cell>
          <cell r="AR2386" t="str">
            <v>n/a</v>
          </cell>
          <cell r="AS2386" t="str">
            <v>n/a</v>
          </cell>
          <cell r="AT2386" t="str">
            <v>n/a</v>
          </cell>
          <cell r="AU2386" t="str">
            <v>n/a</v>
          </cell>
          <cell r="AV2386" t="str">
            <v>n/a</v>
          </cell>
          <cell r="AW2386">
            <v>0</v>
          </cell>
          <cell r="AX2386">
            <v>0</v>
          </cell>
        </row>
        <row r="2387">
          <cell r="A2387">
            <v>2311145</v>
          </cell>
          <cell r="B2387">
            <v>0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0</v>
          </cell>
          <cell r="W2387">
            <v>0</v>
          </cell>
          <cell r="X2387">
            <v>0</v>
          </cell>
          <cell r="Y2387">
            <v>0</v>
          </cell>
          <cell r="Z2387">
            <v>0</v>
          </cell>
          <cell r="AA2387">
            <v>0</v>
          </cell>
          <cell r="AB2387">
            <v>0</v>
          </cell>
          <cell r="AC2387">
            <v>0</v>
          </cell>
          <cell r="AD2387">
            <v>0</v>
          </cell>
          <cell r="AE2387">
            <v>0</v>
          </cell>
          <cell r="AF2387">
            <v>0</v>
          </cell>
          <cell r="AG2387">
            <v>0</v>
          </cell>
          <cell r="AH2387">
            <v>0</v>
          </cell>
          <cell r="AI2387">
            <v>0</v>
          </cell>
          <cell r="AJ2387">
            <v>0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O2387">
            <v>0</v>
          </cell>
          <cell r="AP2387">
            <v>0</v>
          </cell>
          <cell r="AQ2387">
            <v>0</v>
          </cell>
          <cell r="AR2387">
            <v>0</v>
          </cell>
          <cell r="AS2387">
            <v>0</v>
          </cell>
          <cell r="AT2387">
            <v>0</v>
          </cell>
          <cell r="AU2387">
            <v>0</v>
          </cell>
          <cell r="AV2387">
            <v>0</v>
          </cell>
          <cell r="AW2387">
            <v>0</v>
          </cell>
          <cell r="AX2387">
            <v>0</v>
          </cell>
        </row>
        <row r="2388">
          <cell r="A2388">
            <v>0</v>
          </cell>
          <cell r="B2388">
            <v>0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0</v>
          </cell>
          <cell r="AA2388">
            <v>0</v>
          </cell>
          <cell r="AB2388">
            <v>0</v>
          </cell>
          <cell r="AC2388">
            <v>0</v>
          </cell>
          <cell r="AD2388">
            <v>0</v>
          </cell>
          <cell r="AE2388">
            <v>0</v>
          </cell>
          <cell r="AF2388">
            <v>0</v>
          </cell>
          <cell r="AG2388">
            <v>0</v>
          </cell>
          <cell r="AH2388">
            <v>0</v>
          </cell>
          <cell r="AI2388">
            <v>0</v>
          </cell>
          <cell r="AJ2388">
            <v>0</v>
          </cell>
          <cell r="AK2388">
            <v>0</v>
          </cell>
          <cell r="AL2388">
            <v>0</v>
          </cell>
          <cell r="AM2388">
            <v>0</v>
          </cell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  <cell r="AU2388">
            <v>0</v>
          </cell>
          <cell r="AV2388">
            <v>0</v>
          </cell>
          <cell r="AW2388">
            <v>0</v>
          </cell>
          <cell r="AX2388">
            <v>0</v>
          </cell>
        </row>
        <row r="2389">
          <cell r="A2389" t="str">
            <v>23-4772</v>
          </cell>
          <cell r="B2389" t="str">
            <v>SPAREPARTS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 t="str">
            <v>PGSO</v>
          </cell>
          <cell r="W2389" t="str">
            <v>SA</v>
          </cell>
          <cell r="X2389">
            <v>45251</v>
          </cell>
          <cell r="Y2389">
            <v>45254</v>
          </cell>
          <cell r="Z2389" t="str">
            <v>n/a</v>
          </cell>
          <cell r="AA2389" t="str">
            <v>n/a</v>
          </cell>
          <cell r="AB2389">
            <v>45259</v>
          </cell>
          <cell r="AC2389" t="str">
            <v>n/a</v>
          </cell>
          <cell r="AD2389" t="str">
            <v>n/a</v>
          </cell>
          <cell r="AE2389">
            <v>45259</v>
          </cell>
          <cell r="AF2389">
            <v>0</v>
          </cell>
          <cell r="AG2389">
            <v>0</v>
          </cell>
          <cell r="AH2389">
            <v>0</v>
          </cell>
          <cell r="AI2389">
            <v>0</v>
          </cell>
          <cell r="AJ2389">
            <v>0</v>
          </cell>
          <cell r="AK2389">
            <v>36470</v>
          </cell>
          <cell r="AL2389">
            <v>36470</v>
          </cell>
          <cell r="AM2389">
            <v>0</v>
          </cell>
          <cell r="AN2389">
            <v>36470</v>
          </cell>
          <cell r="AO2389">
            <v>36470</v>
          </cell>
          <cell r="AP2389">
            <v>0</v>
          </cell>
          <cell r="AQ2389">
            <v>0</v>
          </cell>
          <cell r="AR2389" t="str">
            <v>n/a</v>
          </cell>
          <cell r="AS2389" t="str">
            <v>n/a</v>
          </cell>
          <cell r="AT2389" t="str">
            <v>n/a</v>
          </cell>
          <cell r="AU2389" t="str">
            <v>n/a</v>
          </cell>
          <cell r="AV2389" t="str">
            <v>n/a</v>
          </cell>
          <cell r="AW2389">
            <v>0</v>
          </cell>
          <cell r="AX2389">
            <v>0</v>
          </cell>
        </row>
        <row r="2390">
          <cell r="A2390">
            <v>2311146</v>
          </cell>
          <cell r="B2390">
            <v>0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0</v>
          </cell>
          <cell r="AA2390">
            <v>0</v>
          </cell>
          <cell r="AB2390">
            <v>0</v>
          </cell>
          <cell r="AC2390">
            <v>0</v>
          </cell>
          <cell r="AD2390">
            <v>0</v>
          </cell>
          <cell r="AE2390">
            <v>0</v>
          </cell>
          <cell r="AF2390">
            <v>0</v>
          </cell>
          <cell r="AG2390">
            <v>0</v>
          </cell>
          <cell r="AH2390">
            <v>0</v>
          </cell>
          <cell r="AI2390">
            <v>0</v>
          </cell>
          <cell r="AJ2390">
            <v>0</v>
          </cell>
          <cell r="AK2390">
            <v>0</v>
          </cell>
          <cell r="AL2390">
            <v>0</v>
          </cell>
          <cell r="AM2390">
            <v>0</v>
          </cell>
          <cell r="AN2390">
            <v>0</v>
          </cell>
          <cell r="AO2390">
            <v>0</v>
          </cell>
          <cell r="AP2390">
            <v>0</v>
          </cell>
          <cell r="AQ2390">
            <v>0</v>
          </cell>
          <cell r="AR2390">
            <v>0</v>
          </cell>
          <cell r="AS2390">
            <v>0</v>
          </cell>
          <cell r="AT2390">
            <v>0</v>
          </cell>
          <cell r="AU2390">
            <v>0</v>
          </cell>
          <cell r="AV2390">
            <v>0</v>
          </cell>
          <cell r="AW2390">
            <v>0</v>
          </cell>
          <cell r="AX2390">
            <v>0</v>
          </cell>
        </row>
        <row r="2391">
          <cell r="A2391">
            <v>0</v>
          </cell>
          <cell r="B2391">
            <v>0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  <cell r="AG2391">
            <v>0</v>
          </cell>
          <cell r="AH2391">
            <v>0</v>
          </cell>
          <cell r="AI2391">
            <v>0</v>
          </cell>
          <cell r="AJ2391">
            <v>0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O2391">
            <v>0</v>
          </cell>
          <cell r="AP2391">
            <v>0</v>
          </cell>
          <cell r="AQ2391">
            <v>0</v>
          </cell>
          <cell r="AR2391">
            <v>0</v>
          </cell>
          <cell r="AS2391">
            <v>0</v>
          </cell>
          <cell r="AT2391">
            <v>0</v>
          </cell>
          <cell r="AU2391">
            <v>0</v>
          </cell>
          <cell r="AV2391">
            <v>0</v>
          </cell>
          <cell r="AW2391">
            <v>0</v>
          </cell>
          <cell r="AX2391">
            <v>0</v>
          </cell>
        </row>
        <row r="2392">
          <cell r="A2392" t="str">
            <v>23-5349</v>
          </cell>
          <cell r="B2392" t="str">
            <v>SPAREPARTS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 t="str">
            <v>PGSO</v>
          </cell>
          <cell r="W2392" t="str">
            <v>SA</v>
          </cell>
          <cell r="X2392">
            <v>45251</v>
          </cell>
          <cell r="Y2392">
            <v>45254</v>
          </cell>
          <cell r="Z2392" t="str">
            <v>n/a</v>
          </cell>
          <cell r="AA2392" t="str">
            <v>n/a</v>
          </cell>
          <cell r="AB2392">
            <v>45259</v>
          </cell>
          <cell r="AC2392" t="str">
            <v>n/a</v>
          </cell>
          <cell r="AD2392" t="str">
            <v>n/a</v>
          </cell>
          <cell r="AE2392">
            <v>45259</v>
          </cell>
          <cell r="AF2392">
            <v>0</v>
          </cell>
          <cell r="AG2392">
            <v>0</v>
          </cell>
          <cell r="AH2392">
            <v>0</v>
          </cell>
          <cell r="AI2392">
            <v>0</v>
          </cell>
          <cell r="AJ2392">
            <v>0</v>
          </cell>
          <cell r="AK2392">
            <v>26600</v>
          </cell>
          <cell r="AL2392">
            <v>26600</v>
          </cell>
          <cell r="AM2392">
            <v>0</v>
          </cell>
          <cell r="AN2392">
            <v>26600</v>
          </cell>
          <cell r="AO2392">
            <v>26600</v>
          </cell>
          <cell r="AP2392">
            <v>0</v>
          </cell>
          <cell r="AQ2392">
            <v>0</v>
          </cell>
          <cell r="AR2392" t="str">
            <v>n/a</v>
          </cell>
          <cell r="AS2392" t="str">
            <v>n/a</v>
          </cell>
          <cell r="AT2392" t="str">
            <v>n/a</v>
          </cell>
          <cell r="AU2392" t="str">
            <v>n/a</v>
          </cell>
          <cell r="AV2392" t="str">
            <v>n/a</v>
          </cell>
          <cell r="AW2392">
            <v>0</v>
          </cell>
          <cell r="AX2392">
            <v>0</v>
          </cell>
        </row>
        <row r="2393">
          <cell r="A2393">
            <v>23111347</v>
          </cell>
          <cell r="B2393">
            <v>0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  <cell r="AG2393">
            <v>0</v>
          </cell>
          <cell r="AH2393">
            <v>0</v>
          </cell>
          <cell r="AI2393">
            <v>0</v>
          </cell>
          <cell r="AJ2393">
            <v>0</v>
          </cell>
          <cell r="AK2393">
            <v>0</v>
          </cell>
          <cell r="AL2393">
            <v>0</v>
          </cell>
          <cell r="AM2393">
            <v>0</v>
          </cell>
          <cell r="AN2393">
            <v>0</v>
          </cell>
          <cell r="AO2393">
            <v>0</v>
          </cell>
          <cell r="AP2393">
            <v>0</v>
          </cell>
          <cell r="AQ2393">
            <v>0</v>
          </cell>
          <cell r="AR2393">
            <v>0</v>
          </cell>
          <cell r="AS2393">
            <v>0</v>
          </cell>
          <cell r="AT2393">
            <v>0</v>
          </cell>
          <cell r="AU2393">
            <v>0</v>
          </cell>
          <cell r="AV2393">
            <v>0</v>
          </cell>
          <cell r="AW2393">
            <v>0</v>
          </cell>
          <cell r="AX2393">
            <v>0</v>
          </cell>
        </row>
        <row r="2394">
          <cell r="A2394">
            <v>0</v>
          </cell>
          <cell r="B2394">
            <v>0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0</v>
          </cell>
          <cell r="AA2394">
            <v>0</v>
          </cell>
          <cell r="AB2394">
            <v>0</v>
          </cell>
          <cell r="AC2394">
            <v>0</v>
          </cell>
          <cell r="AD2394">
            <v>0</v>
          </cell>
          <cell r="AE2394">
            <v>0</v>
          </cell>
          <cell r="AF2394">
            <v>0</v>
          </cell>
          <cell r="AG2394">
            <v>0</v>
          </cell>
          <cell r="AH2394">
            <v>0</v>
          </cell>
          <cell r="AI2394">
            <v>0</v>
          </cell>
          <cell r="AJ2394">
            <v>0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O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T2394">
            <v>0</v>
          </cell>
          <cell r="AU2394">
            <v>0</v>
          </cell>
          <cell r="AV2394">
            <v>0</v>
          </cell>
          <cell r="AW2394">
            <v>0</v>
          </cell>
          <cell r="AX2394">
            <v>0</v>
          </cell>
        </row>
        <row r="2395">
          <cell r="A2395" t="str">
            <v>23-5274</v>
          </cell>
          <cell r="B2395" t="str">
            <v>SPAREPARTS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 t="str">
            <v>PGSO</v>
          </cell>
          <cell r="W2395" t="str">
            <v>SA</v>
          </cell>
          <cell r="X2395">
            <v>45245</v>
          </cell>
          <cell r="Y2395">
            <v>45248</v>
          </cell>
          <cell r="Z2395" t="str">
            <v>n/a</v>
          </cell>
          <cell r="AA2395" t="str">
            <v>n/a</v>
          </cell>
          <cell r="AB2395">
            <v>45259</v>
          </cell>
          <cell r="AC2395" t="str">
            <v>n/a</v>
          </cell>
          <cell r="AD2395" t="str">
            <v>n/a</v>
          </cell>
          <cell r="AE2395">
            <v>45259</v>
          </cell>
          <cell r="AF2395">
            <v>0</v>
          </cell>
          <cell r="AG2395">
            <v>0</v>
          </cell>
          <cell r="AH2395">
            <v>0</v>
          </cell>
          <cell r="AI2395">
            <v>0</v>
          </cell>
          <cell r="AJ2395">
            <v>0</v>
          </cell>
          <cell r="AK2395">
            <v>35800</v>
          </cell>
          <cell r="AL2395">
            <v>35800</v>
          </cell>
          <cell r="AM2395">
            <v>0</v>
          </cell>
          <cell r="AN2395">
            <v>35800</v>
          </cell>
          <cell r="AO2395">
            <v>35800</v>
          </cell>
          <cell r="AP2395">
            <v>0</v>
          </cell>
          <cell r="AQ2395">
            <v>0</v>
          </cell>
          <cell r="AR2395" t="str">
            <v>n/a</v>
          </cell>
          <cell r="AS2395" t="str">
            <v>n/a</v>
          </cell>
          <cell r="AT2395" t="str">
            <v>n/a</v>
          </cell>
          <cell r="AU2395" t="str">
            <v>n/a</v>
          </cell>
          <cell r="AV2395" t="str">
            <v>n/a</v>
          </cell>
          <cell r="AW2395">
            <v>0</v>
          </cell>
          <cell r="AX2395">
            <v>0</v>
          </cell>
        </row>
        <row r="2396">
          <cell r="A2396">
            <v>23111348</v>
          </cell>
          <cell r="B2396">
            <v>0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0</v>
          </cell>
          <cell r="AA2396">
            <v>0</v>
          </cell>
          <cell r="AB2396">
            <v>0</v>
          </cell>
          <cell r="AC2396">
            <v>0</v>
          </cell>
          <cell r="AD2396">
            <v>0</v>
          </cell>
          <cell r="AE2396">
            <v>0</v>
          </cell>
          <cell r="AF2396">
            <v>0</v>
          </cell>
          <cell r="AG2396">
            <v>0</v>
          </cell>
          <cell r="AH2396">
            <v>0</v>
          </cell>
          <cell r="AI2396">
            <v>0</v>
          </cell>
          <cell r="AJ2396">
            <v>0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O2396">
            <v>0</v>
          </cell>
          <cell r="AP2396">
            <v>0</v>
          </cell>
          <cell r="AQ2396">
            <v>0</v>
          </cell>
          <cell r="AR2396">
            <v>0</v>
          </cell>
          <cell r="AS2396">
            <v>0</v>
          </cell>
          <cell r="AT2396">
            <v>0</v>
          </cell>
          <cell r="AU2396">
            <v>0</v>
          </cell>
          <cell r="AV2396">
            <v>0</v>
          </cell>
          <cell r="AW2396">
            <v>0</v>
          </cell>
          <cell r="AX2396">
            <v>0</v>
          </cell>
        </row>
        <row r="2397">
          <cell r="A2397">
            <v>0</v>
          </cell>
          <cell r="B2397">
            <v>0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0</v>
          </cell>
          <cell r="AA2397">
            <v>0</v>
          </cell>
          <cell r="AB2397">
            <v>0</v>
          </cell>
          <cell r="AC2397">
            <v>0</v>
          </cell>
          <cell r="AD2397">
            <v>0</v>
          </cell>
          <cell r="AE2397">
            <v>0</v>
          </cell>
          <cell r="AF2397">
            <v>0</v>
          </cell>
          <cell r="AG2397">
            <v>0</v>
          </cell>
          <cell r="AH2397">
            <v>0</v>
          </cell>
          <cell r="AI2397">
            <v>0</v>
          </cell>
          <cell r="AJ2397">
            <v>0</v>
          </cell>
          <cell r="AK2397">
            <v>0</v>
          </cell>
          <cell r="AL2397">
            <v>0</v>
          </cell>
          <cell r="AM2397">
            <v>0</v>
          </cell>
          <cell r="AN2397">
            <v>0</v>
          </cell>
          <cell r="AO2397">
            <v>0</v>
          </cell>
          <cell r="AP2397">
            <v>0</v>
          </cell>
          <cell r="AQ2397">
            <v>0</v>
          </cell>
          <cell r="AR2397">
            <v>0</v>
          </cell>
          <cell r="AS2397">
            <v>0</v>
          </cell>
          <cell r="AT2397">
            <v>0</v>
          </cell>
          <cell r="AU2397">
            <v>0</v>
          </cell>
          <cell r="AV2397">
            <v>0</v>
          </cell>
          <cell r="AW2397">
            <v>0</v>
          </cell>
          <cell r="AX2397">
            <v>0</v>
          </cell>
        </row>
        <row r="2398">
          <cell r="A2398" t="str">
            <v>23-5347</v>
          </cell>
          <cell r="B2398" t="str">
            <v>SPAREPARTS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 t="str">
            <v>PGSO</v>
          </cell>
          <cell r="W2398" t="str">
            <v>SA</v>
          </cell>
          <cell r="X2398" t="str">
            <v>n/a</v>
          </cell>
          <cell r="Y2398">
            <v>45247</v>
          </cell>
          <cell r="Z2398" t="str">
            <v>n/a</v>
          </cell>
          <cell r="AA2398" t="str">
            <v>n/a</v>
          </cell>
          <cell r="AB2398">
            <v>45259</v>
          </cell>
          <cell r="AC2398" t="str">
            <v>n/a</v>
          </cell>
          <cell r="AD2398" t="str">
            <v>n/a</v>
          </cell>
          <cell r="AE2398">
            <v>45259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K2398">
            <v>3500</v>
          </cell>
          <cell r="AL2398">
            <v>3500</v>
          </cell>
          <cell r="AM2398">
            <v>0</v>
          </cell>
          <cell r="AN2398">
            <v>3500</v>
          </cell>
          <cell r="AO2398">
            <v>3500</v>
          </cell>
          <cell r="AP2398">
            <v>0</v>
          </cell>
          <cell r="AQ2398">
            <v>0</v>
          </cell>
          <cell r="AR2398" t="str">
            <v>n/a</v>
          </cell>
          <cell r="AS2398" t="str">
            <v>n/a</v>
          </cell>
          <cell r="AT2398" t="str">
            <v>n/a</v>
          </cell>
          <cell r="AU2398" t="str">
            <v>n/a</v>
          </cell>
          <cell r="AV2398" t="str">
            <v>n/a</v>
          </cell>
          <cell r="AW2398">
            <v>0</v>
          </cell>
          <cell r="AX2398">
            <v>0</v>
          </cell>
        </row>
        <row r="2399">
          <cell r="A2399">
            <v>23111344</v>
          </cell>
          <cell r="B2399">
            <v>0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  <cell r="AG2399">
            <v>0</v>
          </cell>
          <cell r="AH2399">
            <v>0</v>
          </cell>
          <cell r="AI2399">
            <v>0</v>
          </cell>
          <cell r="AJ2399">
            <v>0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O2399">
            <v>0</v>
          </cell>
          <cell r="AP2399">
            <v>0</v>
          </cell>
          <cell r="AQ2399">
            <v>0</v>
          </cell>
          <cell r="AR2399">
            <v>0</v>
          </cell>
          <cell r="AS2399">
            <v>0</v>
          </cell>
          <cell r="AT2399">
            <v>0</v>
          </cell>
          <cell r="AU2399">
            <v>0</v>
          </cell>
          <cell r="AV2399">
            <v>0</v>
          </cell>
          <cell r="AW2399">
            <v>0</v>
          </cell>
          <cell r="AX2399">
            <v>0</v>
          </cell>
        </row>
        <row r="2400">
          <cell r="A2400">
            <v>0</v>
          </cell>
          <cell r="B2400">
            <v>0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0</v>
          </cell>
          <cell r="AA2400">
            <v>0</v>
          </cell>
          <cell r="AB2400">
            <v>0</v>
          </cell>
          <cell r="AC2400">
            <v>0</v>
          </cell>
          <cell r="AD2400">
            <v>0</v>
          </cell>
          <cell r="AE2400">
            <v>0</v>
          </cell>
          <cell r="AF2400">
            <v>0</v>
          </cell>
          <cell r="AG2400">
            <v>0</v>
          </cell>
          <cell r="AH2400">
            <v>0</v>
          </cell>
          <cell r="AI2400">
            <v>0</v>
          </cell>
          <cell r="AJ2400">
            <v>0</v>
          </cell>
          <cell r="AK2400">
            <v>0</v>
          </cell>
          <cell r="AL2400">
            <v>0</v>
          </cell>
          <cell r="AM2400">
            <v>0</v>
          </cell>
          <cell r="AN2400">
            <v>0</v>
          </cell>
          <cell r="AO2400">
            <v>0</v>
          </cell>
          <cell r="AP2400">
            <v>0</v>
          </cell>
          <cell r="AQ2400">
            <v>0</v>
          </cell>
          <cell r="AR2400">
            <v>0</v>
          </cell>
          <cell r="AS2400">
            <v>0</v>
          </cell>
          <cell r="AT2400">
            <v>0</v>
          </cell>
          <cell r="AU2400">
            <v>0</v>
          </cell>
          <cell r="AV2400">
            <v>0</v>
          </cell>
          <cell r="AW2400">
            <v>0</v>
          </cell>
          <cell r="AX2400">
            <v>0</v>
          </cell>
        </row>
        <row r="2401">
          <cell r="A2401" t="str">
            <v>23-5346</v>
          </cell>
          <cell r="B2401" t="str">
            <v>SPAREPARTS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 t="str">
            <v>PGSO</v>
          </cell>
          <cell r="W2401" t="str">
            <v>SA</v>
          </cell>
          <cell r="X2401">
            <v>45251</v>
          </cell>
          <cell r="Y2401">
            <v>45254</v>
          </cell>
          <cell r="Z2401" t="str">
            <v>n/a</v>
          </cell>
          <cell r="AA2401" t="str">
            <v>n/a</v>
          </cell>
          <cell r="AB2401">
            <v>45259</v>
          </cell>
          <cell r="AC2401" t="str">
            <v>n/a</v>
          </cell>
          <cell r="AD2401" t="str">
            <v>n/a</v>
          </cell>
          <cell r="AE2401">
            <v>45259</v>
          </cell>
          <cell r="AF2401">
            <v>0</v>
          </cell>
          <cell r="AG2401">
            <v>0</v>
          </cell>
          <cell r="AH2401">
            <v>0</v>
          </cell>
          <cell r="AI2401">
            <v>0</v>
          </cell>
          <cell r="AJ2401">
            <v>0</v>
          </cell>
          <cell r="AK2401">
            <v>51000</v>
          </cell>
          <cell r="AL2401">
            <v>51000</v>
          </cell>
          <cell r="AM2401">
            <v>0</v>
          </cell>
          <cell r="AN2401">
            <v>51000</v>
          </cell>
          <cell r="AO2401">
            <v>51000</v>
          </cell>
          <cell r="AP2401">
            <v>0</v>
          </cell>
          <cell r="AQ2401">
            <v>0</v>
          </cell>
          <cell r="AR2401" t="str">
            <v>n/a</v>
          </cell>
          <cell r="AS2401" t="str">
            <v>n/a</v>
          </cell>
          <cell r="AT2401" t="str">
            <v>n/a</v>
          </cell>
          <cell r="AU2401" t="str">
            <v>n/a</v>
          </cell>
          <cell r="AV2401" t="str">
            <v>n/a</v>
          </cell>
          <cell r="AW2401">
            <v>0</v>
          </cell>
          <cell r="AX2401">
            <v>0</v>
          </cell>
        </row>
        <row r="2402">
          <cell r="A2402">
            <v>23111350</v>
          </cell>
          <cell r="B2402">
            <v>0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0</v>
          </cell>
          <cell r="AA2402">
            <v>0</v>
          </cell>
          <cell r="AB2402">
            <v>0</v>
          </cell>
          <cell r="AC2402">
            <v>0</v>
          </cell>
          <cell r="AD2402">
            <v>0</v>
          </cell>
          <cell r="AE2402">
            <v>0</v>
          </cell>
          <cell r="AF2402">
            <v>0</v>
          </cell>
          <cell r="AG2402">
            <v>0</v>
          </cell>
          <cell r="AH2402">
            <v>0</v>
          </cell>
          <cell r="AI2402">
            <v>0</v>
          </cell>
          <cell r="AJ2402">
            <v>0</v>
          </cell>
          <cell r="AK2402">
            <v>0</v>
          </cell>
          <cell r="AL2402">
            <v>0</v>
          </cell>
          <cell r="AM2402">
            <v>0</v>
          </cell>
          <cell r="AN2402">
            <v>0</v>
          </cell>
          <cell r="AO2402">
            <v>0</v>
          </cell>
          <cell r="AP2402">
            <v>0</v>
          </cell>
          <cell r="AQ2402">
            <v>0</v>
          </cell>
          <cell r="AR2402">
            <v>0</v>
          </cell>
          <cell r="AS2402">
            <v>0</v>
          </cell>
          <cell r="AT2402">
            <v>0</v>
          </cell>
          <cell r="AU2402">
            <v>0</v>
          </cell>
          <cell r="AV2402">
            <v>0</v>
          </cell>
          <cell r="AW2402">
            <v>0</v>
          </cell>
          <cell r="AX2402">
            <v>0</v>
          </cell>
        </row>
        <row r="2403">
          <cell r="A2403">
            <v>0</v>
          </cell>
          <cell r="B2403">
            <v>0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0</v>
          </cell>
          <cell r="AA2403">
            <v>0</v>
          </cell>
          <cell r="AB2403">
            <v>0</v>
          </cell>
          <cell r="AC2403">
            <v>0</v>
          </cell>
          <cell r="AD2403">
            <v>0</v>
          </cell>
          <cell r="AE2403">
            <v>0</v>
          </cell>
          <cell r="AF2403">
            <v>0</v>
          </cell>
          <cell r="AG2403">
            <v>0</v>
          </cell>
          <cell r="AH2403">
            <v>0</v>
          </cell>
          <cell r="AI2403">
            <v>0</v>
          </cell>
          <cell r="AJ2403">
            <v>0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O2403">
            <v>0</v>
          </cell>
          <cell r="AP2403">
            <v>0</v>
          </cell>
          <cell r="AQ2403">
            <v>0</v>
          </cell>
          <cell r="AR2403">
            <v>0</v>
          </cell>
          <cell r="AS2403">
            <v>0</v>
          </cell>
          <cell r="AT2403">
            <v>0</v>
          </cell>
          <cell r="AU2403">
            <v>0</v>
          </cell>
          <cell r="AV2403">
            <v>0</v>
          </cell>
          <cell r="AW2403">
            <v>0</v>
          </cell>
          <cell r="AX2403">
            <v>0</v>
          </cell>
        </row>
        <row r="2404">
          <cell r="A2404" t="str">
            <v>23-5344</v>
          </cell>
          <cell r="B2404" t="str">
            <v>SPAREPARTS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 t="str">
            <v>PGSO</v>
          </cell>
          <cell r="W2404" t="str">
            <v>SA</v>
          </cell>
          <cell r="X2404">
            <v>45251</v>
          </cell>
          <cell r="Y2404">
            <v>45254</v>
          </cell>
          <cell r="Z2404" t="str">
            <v>n/a</v>
          </cell>
          <cell r="AA2404" t="str">
            <v>n/a</v>
          </cell>
          <cell r="AB2404">
            <v>45259</v>
          </cell>
          <cell r="AC2404" t="str">
            <v>n/a</v>
          </cell>
          <cell r="AD2404" t="str">
            <v>n/a</v>
          </cell>
          <cell r="AE2404">
            <v>45259</v>
          </cell>
          <cell r="AF2404">
            <v>0</v>
          </cell>
          <cell r="AG2404">
            <v>0</v>
          </cell>
          <cell r="AH2404">
            <v>0</v>
          </cell>
          <cell r="AI2404">
            <v>0</v>
          </cell>
          <cell r="AJ2404">
            <v>0</v>
          </cell>
          <cell r="AK2404">
            <v>9850</v>
          </cell>
          <cell r="AL2404">
            <v>9850</v>
          </cell>
          <cell r="AM2404">
            <v>0</v>
          </cell>
          <cell r="AN2404">
            <v>9850</v>
          </cell>
          <cell r="AO2404">
            <v>9850</v>
          </cell>
          <cell r="AP2404">
            <v>0</v>
          </cell>
          <cell r="AQ2404">
            <v>0</v>
          </cell>
          <cell r="AR2404" t="str">
            <v>n/a</v>
          </cell>
          <cell r="AS2404" t="str">
            <v>n/a</v>
          </cell>
          <cell r="AT2404" t="str">
            <v>n/a</v>
          </cell>
          <cell r="AU2404" t="str">
            <v>n/a</v>
          </cell>
          <cell r="AV2404" t="str">
            <v>n/a</v>
          </cell>
          <cell r="AW2404">
            <v>0</v>
          </cell>
          <cell r="AX2404">
            <v>0</v>
          </cell>
        </row>
        <row r="2405">
          <cell r="A2405">
            <v>23111351</v>
          </cell>
          <cell r="B2405">
            <v>0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0</v>
          </cell>
          <cell r="AA2405">
            <v>0</v>
          </cell>
          <cell r="AB2405">
            <v>0</v>
          </cell>
          <cell r="AC2405">
            <v>0</v>
          </cell>
          <cell r="AD2405">
            <v>0</v>
          </cell>
          <cell r="AE2405">
            <v>0</v>
          </cell>
          <cell r="AF2405">
            <v>0</v>
          </cell>
          <cell r="AG2405">
            <v>0</v>
          </cell>
          <cell r="AH2405">
            <v>0</v>
          </cell>
          <cell r="AI2405">
            <v>0</v>
          </cell>
          <cell r="AJ2405">
            <v>0</v>
          </cell>
          <cell r="AK2405">
            <v>0</v>
          </cell>
          <cell r="AL2405">
            <v>0</v>
          </cell>
          <cell r="AM2405">
            <v>0</v>
          </cell>
          <cell r="AN2405">
            <v>0</v>
          </cell>
          <cell r="AO2405">
            <v>0</v>
          </cell>
          <cell r="AP2405">
            <v>0</v>
          </cell>
          <cell r="AQ2405">
            <v>0</v>
          </cell>
          <cell r="AR2405">
            <v>0</v>
          </cell>
          <cell r="AS2405">
            <v>0</v>
          </cell>
          <cell r="AT2405">
            <v>0</v>
          </cell>
          <cell r="AU2405">
            <v>0</v>
          </cell>
          <cell r="AV2405">
            <v>0</v>
          </cell>
          <cell r="AW2405">
            <v>0</v>
          </cell>
          <cell r="AX2405">
            <v>0</v>
          </cell>
        </row>
        <row r="2406">
          <cell r="A2406">
            <v>0</v>
          </cell>
          <cell r="B2406">
            <v>0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  <cell r="AG2406">
            <v>0</v>
          </cell>
          <cell r="AH2406">
            <v>0</v>
          </cell>
          <cell r="AI2406">
            <v>0</v>
          </cell>
          <cell r="AJ2406">
            <v>0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O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T2406">
            <v>0</v>
          </cell>
          <cell r="AU2406">
            <v>0</v>
          </cell>
          <cell r="AV2406">
            <v>0</v>
          </cell>
          <cell r="AW2406">
            <v>0</v>
          </cell>
          <cell r="AX2406">
            <v>0</v>
          </cell>
        </row>
        <row r="2407">
          <cell r="A2407" t="str">
            <v>23-5316</v>
          </cell>
          <cell r="B2407" t="str">
            <v>SPAREPARTS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 t="str">
            <v>PGSO</v>
          </cell>
          <cell r="W2407" t="str">
            <v>SA</v>
          </cell>
          <cell r="X2407">
            <v>45251</v>
          </cell>
          <cell r="Y2407">
            <v>45254</v>
          </cell>
          <cell r="Z2407" t="str">
            <v>n/a</v>
          </cell>
          <cell r="AA2407" t="str">
            <v>n/a</v>
          </cell>
          <cell r="AB2407">
            <v>45259</v>
          </cell>
          <cell r="AC2407" t="str">
            <v>n/a</v>
          </cell>
          <cell r="AD2407" t="str">
            <v>n/a</v>
          </cell>
          <cell r="AE2407">
            <v>45259</v>
          </cell>
          <cell r="AF2407">
            <v>0</v>
          </cell>
          <cell r="AG2407">
            <v>0</v>
          </cell>
          <cell r="AH2407">
            <v>0</v>
          </cell>
          <cell r="AI2407">
            <v>0</v>
          </cell>
          <cell r="AJ2407">
            <v>0</v>
          </cell>
          <cell r="AK2407">
            <v>120000</v>
          </cell>
          <cell r="AL2407">
            <v>120000</v>
          </cell>
          <cell r="AM2407">
            <v>0</v>
          </cell>
          <cell r="AN2407">
            <v>120000</v>
          </cell>
          <cell r="AO2407">
            <v>120000</v>
          </cell>
          <cell r="AP2407">
            <v>0</v>
          </cell>
          <cell r="AQ2407">
            <v>0</v>
          </cell>
          <cell r="AR2407" t="str">
            <v>n/a</v>
          </cell>
          <cell r="AS2407" t="str">
            <v>n/a</v>
          </cell>
          <cell r="AT2407" t="str">
            <v>n/a</v>
          </cell>
          <cell r="AU2407" t="str">
            <v>n/a</v>
          </cell>
          <cell r="AV2407" t="str">
            <v>n/a</v>
          </cell>
          <cell r="AW2407">
            <v>0</v>
          </cell>
          <cell r="AX2407">
            <v>0</v>
          </cell>
        </row>
        <row r="2408">
          <cell r="A2408">
            <v>23111352</v>
          </cell>
          <cell r="B2408">
            <v>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0</v>
          </cell>
          <cell r="AA2408">
            <v>0</v>
          </cell>
          <cell r="AB2408">
            <v>0</v>
          </cell>
          <cell r="AC2408">
            <v>0</v>
          </cell>
          <cell r="AD2408">
            <v>0</v>
          </cell>
          <cell r="AE2408">
            <v>0</v>
          </cell>
          <cell r="AF2408">
            <v>0</v>
          </cell>
          <cell r="AG2408">
            <v>0</v>
          </cell>
          <cell r="AH2408">
            <v>0</v>
          </cell>
          <cell r="AI2408">
            <v>0</v>
          </cell>
          <cell r="AJ2408">
            <v>0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T2408">
            <v>0</v>
          </cell>
          <cell r="AU2408">
            <v>0</v>
          </cell>
          <cell r="AV2408">
            <v>0</v>
          </cell>
          <cell r="AW2408">
            <v>0</v>
          </cell>
          <cell r="AX2408">
            <v>0</v>
          </cell>
        </row>
        <row r="2409">
          <cell r="A2409">
            <v>0</v>
          </cell>
          <cell r="B2409">
            <v>0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0</v>
          </cell>
          <cell r="W2409">
            <v>0</v>
          </cell>
          <cell r="X2409">
            <v>0</v>
          </cell>
          <cell r="Y2409">
            <v>0</v>
          </cell>
          <cell r="Z2409">
            <v>0</v>
          </cell>
          <cell r="AA2409">
            <v>0</v>
          </cell>
          <cell r="AB2409">
            <v>0</v>
          </cell>
          <cell r="AC2409">
            <v>0</v>
          </cell>
          <cell r="AD2409">
            <v>0</v>
          </cell>
          <cell r="AE2409">
            <v>0</v>
          </cell>
          <cell r="AF2409">
            <v>0</v>
          </cell>
          <cell r="AG2409">
            <v>0</v>
          </cell>
          <cell r="AH2409">
            <v>0</v>
          </cell>
          <cell r="AI2409">
            <v>0</v>
          </cell>
          <cell r="AJ2409">
            <v>0</v>
          </cell>
          <cell r="AK2409">
            <v>0</v>
          </cell>
          <cell r="AL2409">
            <v>0</v>
          </cell>
          <cell r="AM2409">
            <v>0</v>
          </cell>
          <cell r="AN2409">
            <v>0</v>
          </cell>
          <cell r="AO2409">
            <v>0</v>
          </cell>
          <cell r="AP2409">
            <v>0</v>
          </cell>
          <cell r="AQ2409">
            <v>0</v>
          </cell>
          <cell r="AR2409">
            <v>0</v>
          </cell>
          <cell r="AS2409">
            <v>0</v>
          </cell>
          <cell r="AT2409">
            <v>0</v>
          </cell>
          <cell r="AU2409">
            <v>0</v>
          </cell>
          <cell r="AV2409">
            <v>0</v>
          </cell>
          <cell r="AW2409">
            <v>0</v>
          </cell>
          <cell r="AX2409">
            <v>0</v>
          </cell>
        </row>
        <row r="2410">
          <cell r="A2410" t="str">
            <v>23-5342</v>
          </cell>
          <cell r="B2410" t="str">
            <v>SPAREPARTS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 t="str">
            <v>PGSO</v>
          </cell>
          <cell r="W2410" t="str">
            <v>SA</v>
          </cell>
          <cell r="X2410">
            <v>45251</v>
          </cell>
          <cell r="Y2410">
            <v>45254</v>
          </cell>
          <cell r="Z2410" t="str">
            <v>n/a</v>
          </cell>
          <cell r="AA2410" t="str">
            <v>n/a</v>
          </cell>
          <cell r="AB2410">
            <v>45259</v>
          </cell>
          <cell r="AC2410" t="str">
            <v>n/a</v>
          </cell>
          <cell r="AD2410" t="str">
            <v>n/a</v>
          </cell>
          <cell r="AE2410">
            <v>45259</v>
          </cell>
          <cell r="AF2410">
            <v>0</v>
          </cell>
          <cell r="AG2410">
            <v>0</v>
          </cell>
          <cell r="AH2410">
            <v>0</v>
          </cell>
          <cell r="AI2410">
            <v>0</v>
          </cell>
          <cell r="AJ2410">
            <v>0</v>
          </cell>
          <cell r="AK2410">
            <v>11215</v>
          </cell>
          <cell r="AL2410">
            <v>11215</v>
          </cell>
          <cell r="AM2410">
            <v>0</v>
          </cell>
          <cell r="AN2410">
            <v>11215</v>
          </cell>
          <cell r="AO2410">
            <v>11215</v>
          </cell>
          <cell r="AP2410">
            <v>0</v>
          </cell>
          <cell r="AQ2410">
            <v>0</v>
          </cell>
          <cell r="AR2410" t="str">
            <v>n/a</v>
          </cell>
          <cell r="AS2410" t="str">
            <v>n/a</v>
          </cell>
          <cell r="AT2410" t="str">
            <v>n/a</v>
          </cell>
          <cell r="AU2410" t="str">
            <v>n/a</v>
          </cell>
          <cell r="AV2410" t="str">
            <v>n/a</v>
          </cell>
          <cell r="AW2410">
            <v>0</v>
          </cell>
          <cell r="AX2410">
            <v>0</v>
          </cell>
        </row>
        <row r="2411">
          <cell r="A2411">
            <v>23111353</v>
          </cell>
          <cell r="B2411">
            <v>0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0</v>
          </cell>
          <cell r="AA2411">
            <v>0</v>
          </cell>
          <cell r="AB2411">
            <v>0</v>
          </cell>
          <cell r="AC2411">
            <v>0</v>
          </cell>
          <cell r="AD2411">
            <v>0</v>
          </cell>
          <cell r="AE2411">
            <v>0</v>
          </cell>
          <cell r="AF2411">
            <v>0</v>
          </cell>
          <cell r="AG2411">
            <v>0</v>
          </cell>
          <cell r="AH2411">
            <v>0</v>
          </cell>
          <cell r="AI2411">
            <v>0</v>
          </cell>
          <cell r="AJ2411">
            <v>0</v>
          </cell>
          <cell r="AK2411">
            <v>0</v>
          </cell>
          <cell r="AL2411">
            <v>0</v>
          </cell>
          <cell r="AM2411">
            <v>0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T2411">
            <v>0</v>
          </cell>
          <cell r="AU2411">
            <v>0</v>
          </cell>
          <cell r="AV2411">
            <v>0</v>
          </cell>
          <cell r="AW2411">
            <v>0</v>
          </cell>
          <cell r="AX2411">
            <v>0</v>
          </cell>
        </row>
        <row r="2412">
          <cell r="A2412">
            <v>0</v>
          </cell>
          <cell r="B2412">
            <v>0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0</v>
          </cell>
          <cell r="AA2412">
            <v>0</v>
          </cell>
          <cell r="AB2412">
            <v>0</v>
          </cell>
          <cell r="AC2412">
            <v>0</v>
          </cell>
          <cell r="AD2412">
            <v>0</v>
          </cell>
          <cell r="AE2412">
            <v>0</v>
          </cell>
          <cell r="AF2412">
            <v>0</v>
          </cell>
          <cell r="AG2412">
            <v>0</v>
          </cell>
          <cell r="AH2412">
            <v>0</v>
          </cell>
          <cell r="AI2412">
            <v>0</v>
          </cell>
          <cell r="AJ2412">
            <v>0</v>
          </cell>
          <cell r="AK2412">
            <v>0</v>
          </cell>
          <cell r="AL2412">
            <v>0</v>
          </cell>
          <cell r="AM2412">
            <v>0</v>
          </cell>
          <cell r="AN2412">
            <v>0</v>
          </cell>
          <cell r="AO2412">
            <v>0</v>
          </cell>
          <cell r="AP2412">
            <v>0</v>
          </cell>
          <cell r="AQ2412">
            <v>0</v>
          </cell>
          <cell r="AR2412">
            <v>0</v>
          </cell>
          <cell r="AS2412">
            <v>0</v>
          </cell>
          <cell r="AT2412">
            <v>0</v>
          </cell>
          <cell r="AU2412">
            <v>0</v>
          </cell>
          <cell r="AV2412">
            <v>0</v>
          </cell>
          <cell r="AW2412">
            <v>0</v>
          </cell>
          <cell r="AX2412">
            <v>0</v>
          </cell>
        </row>
        <row r="2413">
          <cell r="A2413" t="str">
            <v>23-5350</v>
          </cell>
          <cell r="B2413" t="str">
            <v>SPAREPARTS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 t="str">
            <v>PGSO</v>
          </cell>
          <cell r="W2413" t="str">
            <v>SA</v>
          </cell>
          <cell r="X2413">
            <v>45251</v>
          </cell>
          <cell r="Y2413">
            <v>45254</v>
          </cell>
          <cell r="Z2413" t="str">
            <v>n/a</v>
          </cell>
          <cell r="AA2413" t="str">
            <v>n/a</v>
          </cell>
          <cell r="AB2413">
            <v>45259</v>
          </cell>
          <cell r="AC2413" t="str">
            <v>n/a</v>
          </cell>
          <cell r="AD2413" t="str">
            <v>n/a</v>
          </cell>
          <cell r="AE2413">
            <v>45259</v>
          </cell>
          <cell r="AF2413">
            <v>0</v>
          </cell>
          <cell r="AG2413">
            <v>0</v>
          </cell>
          <cell r="AH2413">
            <v>0</v>
          </cell>
          <cell r="AI2413">
            <v>0</v>
          </cell>
          <cell r="AJ2413">
            <v>0</v>
          </cell>
          <cell r="AK2413">
            <v>42100</v>
          </cell>
          <cell r="AL2413">
            <v>42100</v>
          </cell>
          <cell r="AM2413">
            <v>0</v>
          </cell>
          <cell r="AN2413">
            <v>42100</v>
          </cell>
          <cell r="AO2413">
            <v>42100</v>
          </cell>
          <cell r="AP2413">
            <v>0</v>
          </cell>
          <cell r="AQ2413">
            <v>0</v>
          </cell>
          <cell r="AR2413" t="str">
            <v>n/a</v>
          </cell>
          <cell r="AS2413" t="str">
            <v>n/a</v>
          </cell>
          <cell r="AT2413" t="str">
            <v>n/a</v>
          </cell>
          <cell r="AU2413" t="str">
            <v>n/a</v>
          </cell>
          <cell r="AV2413" t="str">
            <v>n/a</v>
          </cell>
          <cell r="AW2413">
            <v>0</v>
          </cell>
          <cell r="AX2413">
            <v>0</v>
          </cell>
        </row>
        <row r="2414">
          <cell r="A2414">
            <v>23111354</v>
          </cell>
          <cell r="B2414">
            <v>0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0</v>
          </cell>
          <cell r="AA2414">
            <v>0</v>
          </cell>
          <cell r="AB2414">
            <v>0</v>
          </cell>
          <cell r="AC2414">
            <v>0</v>
          </cell>
          <cell r="AD2414">
            <v>0</v>
          </cell>
          <cell r="AE2414">
            <v>0</v>
          </cell>
          <cell r="AF2414">
            <v>0</v>
          </cell>
          <cell r="AG2414">
            <v>0</v>
          </cell>
          <cell r="AH2414">
            <v>0</v>
          </cell>
          <cell r="AI2414">
            <v>0</v>
          </cell>
          <cell r="AJ2414">
            <v>0</v>
          </cell>
          <cell r="AK2414">
            <v>0</v>
          </cell>
          <cell r="AL2414">
            <v>0</v>
          </cell>
          <cell r="AM2414">
            <v>0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AS2414">
            <v>0</v>
          </cell>
          <cell r="AT2414">
            <v>0</v>
          </cell>
          <cell r="AU2414">
            <v>0</v>
          </cell>
          <cell r="AV2414">
            <v>0</v>
          </cell>
          <cell r="AW2414">
            <v>0</v>
          </cell>
          <cell r="AX2414">
            <v>0</v>
          </cell>
        </row>
        <row r="2415">
          <cell r="A2415">
            <v>0</v>
          </cell>
          <cell r="B2415">
            <v>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0</v>
          </cell>
          <cell r="AA2415">
            <v>0</v>
          </cell>
          <cell r="AB2415">
            <v>0</v>
          </cell>
          <cell r="AC2415">
            <v>0</v>
          </cell>
          <cell r="AD2415">
            <v>0</v>
          </cell>
          <cell r="AE2415">
            <v>0</v>
          </cell>
          <cell r="AF2415">
            <v>0</v>
          </cell>
          <cell r="AG2415">
            <v>0</v>
          </cell>
          <cell r="AH2415">
            <v>0</v>
          </cell>
          <cell r="AI2415">
            <v>0</v>
          </cell>
          <cell r="AJ2415">
            <v>0</v>
          </cell>
          <cell r="AK2415">
            <v>0</v>
          </cell>
          <cell r="AL2415">
            <v>0</v>
          </cell>
          <cell r="AM2415">
            <v>0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R2415">
            <v>0</v>
          </cell>
          <cell r="AS2415">
            <v>0</v>
          </cell>
          <cell r="AT2415">
            <v>0</v>
          </cell>
          <cell r="AU2415">
            <v>0</v>
          </cell>
          <cell r="AV2415">
            <v>0</v>
          </cell>
          <cell r="AW2415">
            <v>0</v>
          </cell>
          <cell r="AX2415">
            <v>0</v>
          </cell>
        </row>
        <row r="2416">
          <cell r="A2416" t="str">
            <v>23-4985</v>
          </cell>
          <cell r="B2416" t="str">
            <v>SPAREPARTS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 t="str">
            <v>PGSO</v>
          </cell>
          <cell r="W2416" t="str">
            <v>SA</v>
          </cell>
          <cell r="X2416">
            <v>45237</v>
          </cell>
          <cell r="Y2416">
            <v>45243</v>
          </cell>
          <cell r="Z2416" t="str">
            <v>n/a</v>
          </cell>
          <cell r="AA2416" t="str">
            <v>n/a</v>
          </cell>
          <cell r="AB2416">
            <v>45259</v>
          </cell>
          <cell r="AC2416" t="str">
            <v>n/a</v>
          </cell>
          <cell r="AD2416" t="str">
            <v>n/a</v>
          </cell>
          <cell r="AE2416">
            <v>45259</v>
          </cell>
          <cell r="AF2416">
            <v>0</v>
          </cell>
          <cell r="AG2416">
            <v>0</v>
          </cell>
          <cell r="AH2416">
            <v>0</v>
          </cell>
          <cell r="AI2416">
            <v>0</v>
          </cell>
          <cell r="AJ2416">
            <v>0</v>
          </cell>
          <cell r="AK2416">
            <v>9000</v>
          </cell>
          <cell r="AL2416">
            <v>9000</v>
          </cell>
          <cell r="AM2416">
            <v>0</v>
          </cell>
          <cell r="AN2416">
            <v>9000</v>
          </cell>
          <cell r="AO2416">
            <v>9000</v>
          </cell>
          <cell r="AP2416">
            <v>0</v>
          </cell>
          <cell r="AQ2416">
            <v>0</v>
          </cell>
          <cell r="AR2416" t="str">
            <v>n/a</v>
          </cell>
          <cell r="AS2416" t="str">
            <v>n/a</v>
          </cell>
          <cell r="AT2416" t="str">
            <v>n/a</v>
          </cell>
          <cell r="AU2416" t="str">
            <v>n/a</v>
          </cell>
          <cell r="AV2416" t="str">
            <v>n/a</v>
          </cell>
          <cell r="AW2416">
            <v>0</v>
          </cell>
          <cell r="AX2416">
            <v>0</v>
          </cell>
        </row>
        <row r="2417">
          <cell r="A2417">
            <v>23111330</v>
          </cell>
          <cell r="B2417">
            <v>0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  <cell r="Y2417">
            <v>0</v>
          </cell>
          <cell r="Z2417">
            <v>0</v>
          </cell>
          <cell r="AA2417">
            <v>0</v>
          </cell>
          <cell r="AB2417">
            <v>0</v>
          </cell>
          <cell r="AC2417">
            <v>0</v>
          </cell>
          <cell r="AD2417">
            <v>0</v>
          </cell>
          <cell r="AE2417">
            <v>0</v>
          </cell>
          <cell r="AF2417">
            <v>0</v>
          </cell>
          <cell r="AG2417">
            <v>0</v>
          </cell>
          <cell r="AH2417">
            <v>0</v>
          </cell>
          <cell r="AI2417">
            <v>0</v>
          </cell>
          <cell r="AJ2417">
            <v>0</v>
          </cell>
          <cell r="AK2417">
            <v>0</v>
          </cell>
          <cell r="AL2417">
            <v>0</v>
          </cell>
          <cell r="AM2417">
            <v>0</v>
          </cell>
          <cell r="AN2417">
            <v>0</v>
          </cell>
          <cell r="AO2417">
            <v>0</v>
          </cell>
          <cell r="AP2417">
            <v>0</v>
          </cell>
          <cell r="AQ2417">
            <v>0</v>
          </cell>
          <cell r="AR2417">
            <v>0</v>
          </cell>
          <cell r="AS2417">
            <v>0</v>
          </cell>
          <cell r="AT2417">
            <v>0</v>
          </cell>
          <cell r="AU2417">
            <v>0</v>
          </cell>
          <cell r="AV2417">
            <v>0</v>
          </cell>
          <cell r="AW2417">
            <v>0</v>
          </cell>
          <cell r="AX2417">
            <v>0</v>
          </cell>
        </row>
        <row r="2418">
          <cell r="A2418">
            <v>0</v>
          </cell>
          <cell r="B2418">
            <v>0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0</v>
          </cell>
          <cell r="AA2418">
            <v>0</v>
          </cell>
          <cell r="AB2418">
            <v>0</v>
          </cell>
          <cell r="AC2418">
            <v>0</v>
          </cell>
          <cell r="AD2418">
            <v>0</v>
          </cell>
          <cell r="AE2418">
            <v>0</v>
          </cell>
          <cell r="AF2418">
            <v>0</v>
          </cell>
          <cell r="AG2418">
            <v>0</v>
          </cell>
          <cell r="AH2418">
            <v>0</v>
          </cell>
          <cell r="AI2418">
            <v>0</v>
          </cell>
          <cell r="AJ2418">
            <v>0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O2418">
            <v>0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T2418">
            <v>0</v>
          </cell>
          <cell r="AU2418">
            <v>0</v>
          </cell>
          <cell r="AV2418">
            <v>0</v>
          </cell>
          <cell r="AW2418">
            <v>0</v>
          </cell>
          <cell r="AX2418">
            <v>0</v>
          </cell>
        </row>
        <row r="2419">
          <cell r="A2419" t="str">
            <v>23-5273</v>
          </cell>
          <cell r="B2419" t="str">
            <v>SPAREPARTS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 t="str">
            <v>PGSO</v>
          </cell>
          <cell r="W2419" t="str">
            <v>SA</v>
          </cell>
          <cell r="X2419" t="str">
            <v>n/a</v>
          </cell>
          <cell r="Y2419">
            <v>45254</v>
          </cell>
          <cell r="Z2419" t="str">
            <v>n/a</v>
          </cell>
          <cell r="AA2419" t="str">
            <v>n/a</v>
          </cell>
          <cell r="AB2419">
            <v>45259</v>
          </cell>
          <cell r="AC2419" t="str">
            <v>n/a</v>
          </cell>
          <cell r="AD2419" t="str">
            <v>n/a</v>
          </cell>
          <cell r="AE2419">
            <v>45259</v>
          </cell>
          <cell r="AF2419">
            <v>0</v>
          </cell>
          <cell r="AG2419">
            <v>0</v>
          </cell>
          <cell r="AH2419">
            <v>0</v>
          </cell>
          <cell r="AI2419">
            <v>0</v>
          </cell>
          <cell r="AJ2419">
            <v>0</v>
          </cell>
          <cell r="AK2419">
            <v>6500</v>
          </cell>
          <cell r="AL2419">
            <v>6500</v>
          </cell>
          <cell r="AM2419">
            <v>0</v>
          </cell>
          <cell r="AN2419">
            <v>6500</v>
          </cell>
          <cell r="AO2419">
            <v>6500</v>
          </cell>
          <cell r="AP2419">
            <v>0</v>
          </cell>
          <cell r="AQ2419">
            <v>0</v>
          </cell>
          <cell r="AR2419" t="str">
            <v>n/a</v>
          </cell>
          <cell r="AS2419" t="str">
            <v>n/a</v>
          </cell>
          <cell r="AT2419" t="str">
            <v>n/a</v>
          </cell>
          <cell r="AU2419" t="str">
            <v>n/a</v>
          </cell>
          <cell r="AV2419" t="str">
            <v>n/a</v>
          </cell>
          <cell r="AW2419">
            <v>0</v>
          </cell>
          <cell r="AX2419">
            <v>0</v>
          </cell>
        </row>
        <row r="2420">
          <cell r="A2420">
            <v>23111331</v>
          </cell>
          <cell r="B2420">
            <v>0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0</v>
          </cell>
          <cell r="AA2420">
            <v>0</v>
          </cell>
          <cell r="AB2420">
            <v>0</v>
          </cell>
          <cell r="AC2420">
            <v>0</v>
          </cell>
          <cell r="AD2420">
            <v>0</v>
          </cell>
          <cell r="AE2420">
            <v>0</v>
          </cell>
          <cell r="AF2420">
            <v>0</v>
          </cell>
          <cell r="AG2420">
            <v>0</v>
          </cell>
          <cell r="AH2420">
            <v>0</v>
          </cell>
          <cell r="AI2420">
            <v>0</v>
          </cell>
          <cell r="AJ2420">
            <v>0</v>
          </cell>
          <cell r="AK2420">
            <v>0</v>
          </cell>
          <cell r="AL2420">
            <v>0</v>
          </cell>
          <cell r="AM2420">
            <v>0</v>
          </cell>
          <cell r="AN2420">
            <v>0</v>
          </cell>
          <cell r="AO2420">
            <v>0</v>
          </cell>
          <cell r="AP2420">
            <v>0</v>
          </cell>
          <cell r="AQ2420">
            <v>0</v>
          </cell>
          <cell r="AR2420">
            <v>0</v>
          </cell>
          <cell r="AS2420">
            <v>0</v>
          </cell>
          <cell r="AT2420">
            <v>0</v>
          </cell>
          <cell r="AU2420">
            <v>0</v>
          </cell>
          <cell r="AV2420">
            <v>0</v>
          </cell>
          <cell r="AW2420">
            <v>0</v>
          </cell>
          <cell r="AX2420">
            <v>0</v>
          </cell>
        </row>
        <row r="2421">
          <cell r="A2421">
            <v>0</v>
          </cell>
          <cell r="B2421">
            <v>0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  <cell r="AG2421">
            <v>0</v>
          </cell>
          <cell r="AH2421">
            <v>0</v>
          </cell>
          <cell r="AI2421">
            <v>0</v>
          </cell>
          <cell r="AJ2421">
            <v>0</v>
          </cell>
          <cell r="AK2421">
            <v>0</v>
          </cell>
          <cell r="AL2421">
            <v>0</v>
          </cell>
          <cell r="AM2421">
            <v>0</v>
          </cell>
          <cell r="AN2421">
            <v>0</v>
          </cell>
          <cell r="AO2421">
            <v>0</v>
          </cell>
          <cell r="AP2421">
            <v>0</v>
          </cell>
          <cell r="AQ2421">
            <v>0</v>
          </cell>
          <cell r="AR2421">
            <v>0</v>
          </cell>
          <cell r="AS2421">
            <v>0</v>
          </cell>
          <cell r="AT2421">
            <v>0</v>
          </cell>
          <cell r="AU2421">
            <v>0</v>
          </cell>
          <cell r="AV2421">
            <v>0</v>
          </cell>
          <cell r="AW2421">
            <v>0</v>
          </cell>
          <cell r="AX2421">
            <v>0</v>
          </cell>
        </row>
        <row r="2422">
          <cell r="A2422" t="str">
            <v>23-5272</v>
          </cell>
          <cell r="B2422" t="str">
            <v>SPAREPARTS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 t="str">
            <v>PGSO</v>
          </cell>
          <cell r="W2422" t="str">
            <v>SA</v>
          </cell>
          <cell r="X2422">
            <v>45251</v>
          </cell>
          <cell r="Y2422">
            <v>45254</v>
          </cell>
          <cell r="Z2422" t="str">
            <v>n/a</v>
          </cell>
          <cell r="AA2422" t="str">
            <v>n/a</v>
          </cell>
          <cell r="AB2422">
            <v>45259</v>
          </cell>
          <cell r="AC2422" t="str">
            <v>n/a</v>
          </cell>
          <cell r="AD2422" t="str">
            <v>n/a</v>
          </cell>
          <cell r="AE2422">
            <v>45259</v>
          </cell>
          <cell r="AF2422">
            <v>0</v>
          </cell>
          <cell r="AG2422">
            <v>0</v>
          </cell>
          <cell r="AH2422">
            <v>0</v>
          </cell>
          <cell r="AI2422">
            <v>0</v>
          </cell>
          <cell r="AJ2422">
            <v>0</v>
          </cell>
          <cell r="AK2422">
            <v>5500</v>
          </cell>
          <cell r="AL2422">
            <v>5500</v>
          </cell>
          <cell r="AM2422">
            <v>0</v>
          </cell>
          <cell r="AN2422">
            <v>5500</v>
          </cell>
          <cell r="AO2422">
            <v>5500</v>
          </cell>
          <cell r="AP2422">
            <v>0</v>
          </cell>
          <cell r="AQ2422">
            <v>0</v>
          </cell>
          <cell r="AR2422" t="str">
            <v>n/a</v>
          </cell>
          <cell r="AS2422" t="str">
            <v>n/a</v>
          </cell>
          <cell r="AT2422" t="str">
            <v>n/a</v>
          </cell>
          <cell r="AU2422" t="str">
            <v>n/a</v>
          </cell>
          <cell r="AV2422" t="str">
            <v>n/a</v>
          </cell>
          <cell r="AW2422">
            <v>0</v>
          </cell>
          <cell r="AX2422">
            <v>0</v>
          </cell>
        </row>
        <row r="2423">
          <cell r="A2423">
            <v>23111332</v>
          </cell>
          <cell r="B2423">
            <v>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0</v>
          </cell>
          <cell r="AA2423">
            <v>0</v>
          </cell>
          <cell r="AB2423">
            <v>0</v>
          </cell>
          <cell r="AC2423">
            <v>0</v>
          </cell>
          <cell r="AD2423">
            <v>0</v>
          </cell>
          <cell r="AE2423">
            <v>0</v>
          </cell>
          <cell r="AF2423">
            <v>0</v>
          </cell>
          <cell r="AG2423">
            <v>0</v>
          </cell>
          <cell r="AH2423">
            <v>0</v>
          </cell>
          <cell r="AI2423">
            <v>0</v>
          </cell>
          <cell r="AJ2423">
            <v>0</v>
          </cell>
          <cell r="AK2423">
            <v>0</v>
          </cell>
          <cell r="AL2423">
            <v>0</v>
          </cell>
          <cell r="AM2423">
            <v>0</v>
          </cell>
          <cell r="AN2423">
            <v>0</v>
          </cell>
          <cell r="AO2423">
            <v>0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T2423">
            <v>0</v>
          </cell>
          <cell r="AU2423">
            <v>0</v>
          </cell>
          <cell r="AV2423">
            <v>0</v>
          </cell>
          <cell r="AW2423">
            <v>0</v>
          </cell>
          <cell r="AX2423">
            <v>0</v>
          </cell>
        </row>
        <row r="2424">
          <cell r="A2424">
            <v>0</v>
          </cell>
          <cell r="B2424">
            <v>0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0</v>
          </cell>
          <cell r="AA2424">
            <v>0</v>
          </cell>
          <cell r="AB2424">
            <v>0</v>
          </cell>
          <cell r="AC2424">
            <v>0</v>
          </cell>
          <cell r="AD2424">
            <v>0</v>
          </cell>
          <cell r="AE2424">
            <v>0</v>
          </cell>
          <cell r="AF2424">
            <v>0</v>
          </cell>
          <cell r="AG2424">
            <v>0</v>
          </cell>
          <cell r="AH2424">
            <v>0</v>
          </cell>
          <cell r="AI2424">
            <v>0</v>
          </cell>
          <cell r="AJ2424">
            <v>0</v>
          </cell>
          <cell r="AK2424">
            <v>0</v>
          </cell>
          <cell r="AL2424">
            <v>0</v>
          </cell>
          <cell r="AM2424">
            <v>0</v>
          </cell>
          <cell r="AN2424">
            <v>0</v>
          </cell>
          <cell r="AO2424">
            <v>0</v>
          </cell>
          <cell r="AP2424">
            <v>0</v>
          </cell>
          <cell r="AQ2424">
            <v>0</v>
          </cell>
          <cell r="AR2424">
            <v>0</v>
          </cell>
          <cell r="AS2424">
            <v>0</v>
          </cell>
          <cell r="AT2424">
            <v>0</v>
          </cell>
          <cell r="AU2424">
            <v>0</v>
          </cell>
          <cell r="AV2424">
            <v>0</v>
          </cell>
          <cell r="AW2424">
            <v>0</v>
          </cell>
          <cell r="AX2424">
            <v>0</v>
          </cell>
        </row>
        <row r="2425">
          <cell r="A2425" t="str">
            <v>23-C0902</v>
          </cell>
          <cell r="B2425" t="str">
            <v>SPAREPARTS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 t="str">
            <v>SPO</v>
          </cell>
          <cell r="W2425" t="str">
            <v>SA</v>
          </cell>
          <cell r="X2425">
            <v>45251</v>
          </cell>
          <cell r="Y2425">
            <v>45254</v>
          </cell>
          <cell r="Z2425" t="str">
            <v>n/a</v>
          </cell>
          <cell r="AA2425" t="str">
            <v>n/a</v>
          </cell>
          <cell r="AB2425">
            <v>45259</v>
          </cell>
          <cell r="AC2425" t="str">
            <v>n/a</v>
          </cell>
          <cell r="AD2425" t="str">
            <v>n/a</v>
          </cell>
          <cell r="AE2425">
            <v>45259</v>
          </cell>
          <cell r="AF2425">
            <v>0</v>
          </cell>
          <cell r="AG2425">
            <v>0</v>
          </cell>
          <cell r="AH2425">
            <v>0</v>
          </cell>
          <cell r="AI2425">
            <v>0</v>
          </cell>
          <cell r="AJ2425">
            <v>0</v>
          </cell>
          <cell r="AK2425">
            <v>53900</v>
          </cell>
          <cell r="AL2425">
            <v>53900</v>
          </cell>
          <cell r="AM2425">
            <v>0</v>
          </cell>
          <cell r="AN2425">
            <v>53900</v>
          </cell>
          <cell r="AO2425">
            <v>53900</v>
          </cell>
          <cell r="AP2425">
            <v>0</v>
          </cell>
          <cell r="AQ2425">
            <v>0</v>
          </cell>
          <cell r="AR2425" t="str">
            <v>n/a</v>
          </cell>
          <cell r="AS2425" t="str">
            <v>n/a</v>
          </cell>
          <cell r="AT2425" t="str">
            <v>n/a</v>
          </cell>
          <cell r="AU2425" t="str">
            <v>n/a</v>
          </cell>
          <cell r="AV2425" t="str">
            <v>n/a</v>
          </cell>
          <cell r="AW2425">
            <v>0</v>
          </cell>
          <cell r="AX2425">
            <v>0</v>
          </cell>
        </row>
        <row r="2426">
          <cell r="A2426">
            <v>23111333</v>
          </cell>
          <cell r="B2426">
            <v>0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0</v>
          </cell>
          <cell r="AA2426">
            <v>0</v>
          </cell>
          <cell r="AB2426">
            <v>0</v>
          </cell>
          <cell r="AC2426">
            <v>0</v>
          </cell>
          <cell r="AD2426">
            <v>0</v>
          </cell>
          <cell r="AE2426">
            <v>0</v>
          </cell>
          <cell r="AF2426">
            <v>0</v>
          </cell>
          <cell r="AG2426">
            <v>0</v>
          </cell>
          <cell r="AH2426">
            <v>0</v>
          </cell>
          <cell r="AI2426">
            <v>0</v>
          </cell>
          <cell r="AJ2426">
            <v>0</v>
          </cell>
          <cell r="AK2426">
            <v>0</v>
          </cell>
          <cell r="AL2426">
            <v>0</v>
          </cell>
          <cell r="AM2426">
            <v>0</v>
          </cell>
          <cell r="AN2426">
            <v>0</v>
          </cell>
          <cell r="AO2426">
            <v>0</v>
          </cell>
          <cell r="AP2426">
            <v>0</v>
          </cell>
          <cell r="AQ2426">
            <v>0</v>
          </cell>
          <cell r="AR2426">
            <v>0</v>
          </cell>
          <cell r="AS2426">
            <v>0</v>
          </cell>
          <cell r="AT2426">
            <v>0</v>
          </cell>
          <cell r="AU2426">
            <v>0</v>
          </cell>
          <cell r="AV2426">
            <v>0</v>
          </cell>
          <cell r="AW2426">
            <v>0</v>
          </cell>
          <cell r="AX2426">
            <v>0</v>
          </cell>
        </row>
        <row r="2427">
          <cell r="A2427">
            <v>0</v>
          </cell>
          <cell r="B2427">
            <v>0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0</v>
          </cell>
          <cell r="AA2427">
            <v>0</v>
          </cell>
          <cell r="AB2427">
            <v>0</v>
          </cell>
          <cell r="AC2427">
            <v>0</v>
          </cell>
          <cell r="AD2427">
            <v>0</v>
          </cell>
          <cell r="AE2427">
            <v>0</v>
          </cell>
          <cell r="AF2427">
            <v>0</v>
          </cell>
          <cell r="AG2427">
            <v>0</v>
          </cell>
          <cell r="AH2427">
            <v>0</v>
          </cell>
          <cell r="AI2427">
            <v>0</v>
          </cell>
          <cell r="AJ2427">
            <v>0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O2427">
            <v>0</v>
          </cell>
          <cell r="AP2427">
            <v>0</v>
          </cell>
          <cell r="AQ2427">
            <v>0</v>
          </cell>
          <cell r="AR2427">
            <v>0</v>
          </cell>
          <cell r="AS2427">
            <v>0</v>
          </cell>
          <cell r="AT2427">
            <v>0</v>
          </cell>
          <cell r="AU2427">
            <v>0</v>
          </cell>
          <cell r="AV2427">
            <v>0</v>
          </cell>
          <cell r="AW2427">
            <v>0</v>
          </cell>
          <cell r="AX2427">
            <v>0</v>
          </cell>
        </row>
        <row r="2428">
          <cell r="A2428" t="str">
            <v>23-5315</v>
          </cell>
          <cell r="B2428" t="str">
            <v>SPAREPARTS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 t="str">
            <v>SPO</v>
          </cell>
          <cell r="W2428" t="str">
            <v>SA</v>
          </cell>
          <cell r="X2428">
            <v>45251</v>
          </cell>
          <cell r="Y2428">
            <v>45254</v>
          </cell>
          <cell r="Z2428" t="str">
            <v>n/a</v>
          </cell>
          <cell r="AA2428" t="str">
            <v>n/a</v>
          </cell>
          <cell r="AB2428">
            <v>45259</v>
          </cell>
          <cell r="AC2428" t="str">
            <v>n/a</v>
          </cell>
          <cell r="AD2428" t="str">
            <v>n/a</v>
          </cell>
          <cell r="AE2428">
            <v>45259</v>
          </cell>
          <cell r="AF2428">
            <v>0</v>
          </cell>
          <cell r="AG2428">
            <v>0</v>
          </cell>
          <cell r="AH2428">
            <v>0</v>
          </cell>
          <cell r="AI2428">
            <v>0</v>
          </cell>
          <cell r="AJ2428">
            <v>0</v>
          </cell>
          <cell r="AK2428">
            <v>4000</v>
          </cell>
          <cell r="AL2428">
            <v>4000</v>
          </cell>
          <cell r="AM2428">
            <v>0</v>
          </cell>
          <cell r="AN2428">
            <v>4000</v>
          </cell>
          <cell r="AO2428">
            <v>4000</v>
          </cell>
          <cell r="AP2428">
            <v>0</v>
          </cell>
          <cell r="AQ2428">
            <v>0</v>
          </cell>
          <cell r="AR2428" t="str">
            <v>n/a</v>
          </cell>
          <cell r="AS2428" t="str">
            <v>n/a</v>
          </cell>
          <cell r="AT2428" t="str">
            <v>n/a</v>
          </cell>
          <cell r="AU2428" t="str">
            <v>n/a</v>
          </cell>
          <cell r="AV2428" t="str">
            <v>n/a</v>
          </cell>
          <cell r="AW2428">
            <v>0</v>
          </cell>
          <cell r="AX2428">
            <v>0</v>
          </cell>
        </row>
        <row r="2429">
          <cell r="A2429">
            <v>23111334</v>
          </cell>
          <cell r="B2429">
            <v>0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0</v>
          </cell>
          <cell r="AA2429">
            <v>0</v>
          </cell>
          <cell r="AB2429">
            <v>0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  <cell r="AG2429">
            <v>0</v>
          </cell>
          <cell r="AH2429">
            <v>0</v>
          </cell>
          <cell r="AI2429">
            <v>0</v>
          </cell>
          <cell r="AJ2429">
            <v>0</v>
          </cell>
          <cell r="AK2429">
            <v>0</v>
          </cell>
          <cell r="AL2429">
            <v>0</v>
          </cell>
          <cell r="AM2429">
            <v>0</v>
          </cell>
          <cell r="AN2429">
            <v>0</v>
          </cell>
          <cell r="AO2429">
            <v>0</v>
          </cell>
          <cell r="AP2429">
            <v>0</v>
          </cell>
          <cell r="AQ2429">
            <v>0</v>
          </cell>
          <cell r="AR2429">
            <v>0</v>
          </cell>
          <cell r="AS2429">
            <v>0</v>
          </cell>
          <cell r="AT2429">
            <v>0</v>
          </cell>
          <cell r="AU2429">
            <v>0</v>
          </cell>
          <cell r="AV2429">
            <v>0</v>
          </cell>
          <cell r="AW2429">
            <v>0</v>
          </cell>
          <cell r="AX2429">
            <v>0</v>
          </cell>
        </row>
        <row r="2430">
          <cell r="A2430">
            <v>0</v>
          </cell>
          <cell r="B2430">
            <v>0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0</v>
          </cell>
          <cell r="AA2430">
            <v>0</v>
          </cell>
          <cell r="AB2430">
            <v>0</v>
          </cell>
          <cell r="AC2430">
            <v>0</v>
          </cell>
          <cell r="AD2430">
            <v>0</v>
          </cell>
          <cell r="AE2430">
            <v>0</v>
          </cell>
          <cell r="AF2430">
            <v>0</v>
          </cell>
          <cell r="AG2430">
            <v>0</v>
          </cell>
          <cell r="AH2430">
            <v>0</v>
          </cell>
          <cell r="AI2430">
            <v>0</v>
          </cell>
          <cell r="AJ2430">
            <v>0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O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T2430">
            <v>0</v>
          </cell>
          <cell r="AU2430">
            <v>0</v>
          </cell>
          <cell r="AV2430">
            <v>0</v>
          </cell>
          <cell r="AW2430">
            <v>0</v>
          </cell>
          <cell r="AX2430">
            <v>0</v>
          </cell>
        </row>
        <row r="2431">
          <cell r="A2431" t="str">
            <v>23-5239</v>
          </cell>
          <cell r="B2431" t="str">
            <v>SPAREPARTS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 t="str">
            <v>SPO</v>
          </cell>
          <cell r="W2431" t="str">
            <v>SA</v>
          </cell>
          <cell r="X2431">
            <v>45245</v>
          </cell>
          <cell r="Y2431">
            <v>45247</v>
          </cell>
          <cell r="Z2431" t="str">
            <v>n/a</v>
          </cell>
          <cell r="AA2431" t="str">
            <v>n/a</v>
          </cell>
          <cell r="AB2431">
            <v>45259</v>
          </cell>
          <cell r="AC2431" t="str">
            <v>n/a</v>
          </cell>
          <cell r="AD2431" t="str">
            <v>n/a</v>
          </cell>
          <cell r="AE2431">
            <v>45259</v>
          </cell>
          <cell r="AF2431">
            <v>0</v>
          </cell>
          <cell r="AG2431">
            <v>0</v>
          </cell>
          <cell r="AH2431">
            <v>0</v>
          </cell>
          <cell r="AI2431">
            <v>0</v>
          </cell>
          <cell r="AJ2431">
            <v>0</v>
          </cell>
          <cell r="AK2431">
            <v>700</v>
          </cell>
          <cell r="AL2431">
            <v>700</v>
          </cell>
          <cell r="AM2431">
            <v>0</v>
          </cell>
          <cell r="AN2431">
            <v>700</v>
          </cell>
          <cell r="AO2431">
            <v>700</v>
          </cell>
          <cell r="AP2431">
            <v>0</v>
          </cell>
          <cell r="AQ2431">
            <v>0</v>
          </cell>
          <cell r="AR2431" t="str">
            <v>n/a</v>
          </cell>
          <cell r="AS2431" t="str">
            <v>n/a</v>
          </cell>
          <cell r="AT2431" t="str">
            <v>n/a</v>
          </cell>
          <cell r="AU2431" t="str">
            <v>n/a</v>
          </cell>
          <cell r="AV2431" t="str">
            <v>n/a</v>
          </cell>
          <cell r="AW2431">
            <v>0</v>
          </cell>
          <cell r="AX2431">
            <v>0</v>
          </cell>
        </row>
        <row r="2432">
          <cell r="A2432">
            <v>23111335</v>
          </cell>
          <cell r="B2432">
            <v>0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0</v>
          </cell>
          <cell r="AA2432">
            <v>0</v>
          </cell>
          <cell r="AB2432">
            <v>0</v>
          </cell>
          <cell r="AC2432">
            <v>0</v>
          </cell>
          <cell r="AD2432">
            <v>0</v>
          </cell>
          <cell r="AE2432">
            <v>0</v>
          </cell>
          <cell r="AF2432">
            <v>0</v>
          </cell>
          <cell r="AG2432">
            <v>0</v>
          </cell>
          <cell r="AH2432">
            <v>0</v>
          </cell>
          <cell r="AI2432">
            <v>0</v>
          </cell>
          <cell r="AJ2432">
            <v>0</v>
          </cell>
          <cell r="AK2432">
            <v>0</v>
          </cell>
          <cell r="AL2432">
            <v>0</v>
          </cell>
          <cell r="AM2432">
            <v>0</v>
          </cell>
          <cell r="AN2432">
            <v>0</v>
          </cell>
          <cell r="AO2432">
            <v>0</v>
          </cell>
          <cell r="AP2432">
            <v>0</v>
          </cell>
          <cell r="AQ2432">
            <v>0</v>
          </cell>
          <cell r="AR2432">
            <v>0</v>
          </cell>
          <cell r="AS2432">
            <v>0</v>
          </cell>
          <cell r="AT2432">
            <v>0</v>
          </cell>
          <cell r="AU2432">
            <v>0</v>
          </cell>
          <cell r="AV2432">
            <v>0</v>
          </cell>
          <cell r="AW2432">
            <v>0</v>
          </cell>
          <cell r="AX2432">
            <v>0</v>
          </cell>
        </row>
        <row r="2433">
          <cell r="A2433">
            <v>0</v>
          </cell>
          <cell r="B2433">
            <v>0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0</v>
          </cell>
          <cell r="AA2433">
            <v>0</v>
          </cell>
          <cell r="AB2433">
            <v>0</v>
          </cell>
          <cell r="AC2433">
            <v>0</v>
          </cell>
          <cell r="AD2433">
            <v>0</v>
          </cell>
          <cell r="AE2433">
            <v>0</v>
          </cell>
          <cell r="AF2433">
            <v>0</v>
          </cell>
          <cell r="AG2433">
            <v>0</v>
          </cell>
          <cell r="AH2433">
            <v>0</v>
          </cell>
          <cell r="AI2433">
            <v>0</v>
          </cell>
          <cell r="AJ2433">
            <v>0</v>
          </cell>
          <cell r="AK2433">
            <v>0</v>
          </cell>
          <cell r="AL2433">
            <v>0</v>
          </cell>
          <cell r="AM2433">
            <v>0</v>
          </cell>
          <cell r="AN2433">
            <v>0</v>
          </cell>
          <cell r="AO2433">
            <v>0</v>
          </cell>
          <cell r="AP2433">
            <v>0</v>
          </cell>
          <cell r="AQ2433">
            <v>0</v>
          </cell>
          <cell r="AR2433">
            <v>0</v>
          </cell>
          <cell r="AS2433">
            <v>0</v>
          </cell>
          <cell r="AT2433">
            <v>0</v>
          </cell>
          <cell r="AU2433">
            <v>0</v>
          </cell>
          <cell r="AV2433">
            <v>0</v>
          </cell>
          <cell r="AW2433">
            <v>0</v>
          </cell>
          <cell r="AX2433">
            <v>0</v>
          </cell>
        </row>
        <row r="2434">
          <cell r="A2434" t="str">
            <v>23-5238</v>
          </cell>
          <cell r="B2434" t="str">
            <v>SPAREPARTS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 t="str">
            <v>SPO</v>
          </cell>
          <cell r="W2434" t="str">
            <v>SA</v>
          </cell>
          <cell r="X2434">
            <v>45245</v>
          </cell>
          <cell r="Y2434">
            <v>45247</v>
          </cell>
          <cell r="Z2434" t="str">
            <v>n/a</v>
          </cell>
          <cell r="AA2434" t="str">
            <v>n/a</v>
          </cell>
          <cell r="AB2434">
            <v>45259</v>
          </cell>
          <cell r="AC2434" t="str">
            <v>n/a</v>
          </cell>
          <cell r="AD2434" t="str">
            <v>n/a</v>
          </cell>
          <cell r="AE2434">
            <v>45259</v>
          </cell>
          <cell r="AF2434">
            <v>0</v>
          </cell>
          <cell r="AG2434">
            <v>0</v>
          </cell>
          <cell r="AH2434">
            <v>0</v>
          </cell>
          <cell r="AI2434">
            <v>0</v>
          </cell>
          <cell r="AJ2434">
            <v>0</v>
          </cell>
          <cell r="AK2434">
            <v>4000</v>
          </cell>
          <cell r="AL2434">
            <v>4000</v>
          </cell>
          <cell r="AM2434">
            <v>0</v>
          </cell>
          <cell r="AN2434">
            <v>4000</v>
          </cell>
          <cell r="AO2434">
            <v>4000</v>
          </cell>
          <cell r="AP2434">
            <v>0</v>
          </cell>
          <cell r="AQ2434">
            <v>0</v>
          </cell>
          <cell r="AR2434" t="str">
            <v>n/a</v>
          </cell>
          <cell r="AS2434" t="str">
            <v>n/a</v>
          </cell>
          <cell r="AT2434" t="str">
            <v>n/a</v>
          </cell>
          <cell r="AU2434" t="str">
            <v>n/a</v>
          </cell>
          <cell r="AV2434" t="str">
            <v>n/a</v>
          </cell>
          <cell r="AW2434">
            <v>0</v>
          </cell>
          <cell r="AX2434">
            <v>0</v>
          </cell>
        </row>
        <row r="2435">
          <cell r="A2435">
            <v>23111336</v>
          </cell>
          <cell r="B2435">
            <v>0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0</v>
          </cell>
          <cell r="AA2435">
            <v>0</v>
          </cell>
          <cell r="AB2435">
            <v>0</v>
          </cell>
          <cell r="AC2435">
            <v>0</v>
          </cell>
          <cell r="AD2435">
            <v>0</v>
          </cell>
          <cell r="AE2435">
            <v>0</v>
          </cell>
          <cell r="AF2435">
            <v>0</v>
          </cell>
          <cell r="AG2435">
            <v>0</v>
          </cell>
          <cell r="AH2435">
            <v>0</v>
          </cell>
          <cell r="AI2435">
            <v>0</v>
          </cell>
          <cell r="AJ2435">
            <v>0</v>
          </cell>
          <cell r="AK2435">
            <v>0</v>
          </cell>
          <cell r="AL2435">
            <v>0</v>
          </cell>
          <cell r="AM2435">
            <v>0</v>
          </cell>
          <cell r="AN2435">
            <v>0</v>
          </cell>
          <cell r="AO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T2435">
            <v>0</v>
          </cell>
          <cell r="AU2435">
            <v>0</v>
          </cell>
          <cell r="AV2435">
            <v>0</v>
          </cell>
          <cell r="AW2435">
            <v>0</v>
          </cell>
          <cell r="AX2435">
            <v>0</v>
          </cell>
        </row>
        <row r="2436">
          <cell r="A2436">
            <v>0</v>
          </cell>
          <cell r="B2436">
            <v>0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0</v>
          </cell>
          <cell r="AA2436">
            <v>0</v>
          </cell>
          <cell r="AB2436">
            <v>0</v>
          </cell>
          <cell r="AC2436">
            <v>0</v>
          </cell>
          <cell r="AD2436">
            <v>0</v>
          </cell>
          <cell r="AE2436">
            <v>0</v>
          </cell>
          <cell r="AF2436">
            <v>0</v>
          </cell>
          <cell r="AG2436">
            <v>0</v>
          </cell>
          <cell r="AH2436">
            <v>0</v>
          </cell>
          <cell r="AI2436">
            <v>0</v>
          </cell>
          <cell r="AJ2436">
            <v>0</v>
          </cell>
          <cell r="AK2436">
            <v>0</v>
          </cell>
          <cell r="AL2436">
            <v>0</v>
          </cell>
          <cell r="AM2436">
            <v>0</v>
          </cell>
          <cell r="AN2436">
            <v>0</v>
          </cell>
          <cell r="AO2436">
            <v>0</v>
          </cell>
          <cell r="AP2436">
            <v>0</v>
          </cell>
          <cell r="AQ2436">
            <v>0</v>
          </cell>
          <cell r="AR2436">
            <v>0</v>
          </cell>
          <cell r="AS2436">
            <v>0</v>
          </cell>
          <cell r="AT2436">
            <v>0</v>
          </cell>
          <cell r="AU2436">
            <v>0</v>
          </cell>
          <cell r="AV2436">
            <v>0</v>
          </cell>
          <cell r="AW2436">
            <v>0</v>
          </cell>
          <cell r="AX2436">
            <v>0</v>
          </cell>
        </row>
        <row r="2437">
          <cell r="A2437" t="str">
            <v>23-4988</v>
          </cell>
          <cell r="B2437" t="str">
            <v>SPAREPARTS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S2437">
            <v>0</v>
          </cell>
          <cell r="T2437">
            <v>0</v>
          </cell>
          <cell r="U2437">
            <v>0</v>
          </cell>
          <cell r="V2437" t="str">
            <v>PGSO</v>
          </cell>
          <cell r="W2437" t="str">
            <v>SA</v>
          </cell>
          <cell r="X2437">
            <v>45245</v>
          </cell>
          <cell r="Y2437">
            <v>45247</v>
          </cell>
          <cell r="Z2437" t="str">
            <v>n/a</v>
          </cell>
          <cell r="AA2437" t="str">
            <v>n/a</v>
          </cell>
          <cell r="AB2437">
            <v>45259</v>
          </cell>
          <cell r="AC2437" t="str">
            <v>n/a</v>
          </cell>
          <cell r="AD2437" t="str">
            <v>n/a</v>
          </cell>
          <cell r="AE2437">
            <v>45259</v>
          </cell>
          <cell r="AF2437">
            <v>0</v>
          </cell>
          <cell r="AG2437">
            <v>0</v>
          </cell>
          <cell r="AH2437">
            <v>0</v>
          </cell>
          <cell r="AI2437">
            <v>0</v>
          </cell>
          <cell r="AJ2437">
            <v>0</v>
          </cell>
          <cell r="AK2437">
            <v>18950</v>
          </cell>
          <cell r="AL2437">
            <v>18950</v>
          </cell>
          <cell r="AM2437">
            <v>0</v>
          </cell>
          <cell r="AN2437">
            <v>18950</v>
          </cell>
          <cell r="AO2437">
            <v>18950</v>
          </cell>
          <cell r="AP2437">
            <v>0</v>
          </cell>
          <cell r="AQ2437">
            <v>0</v>
          </cell>
          <cell r="AR2437" t="str">
            <v>n/a</v>
          </cell>
          <cell r="AS2437" t="str">
            <v>n/a</v>
          </cell>
          <cell r="AT2437" t="str">
            <v>n/a</v>
          </cell>
          <cell r="AU2437" t="str">
            <v>n/a</v>
          </cell>
          <cell r="AV2437" t="str">
            <v>n/a</v>
          </cell>
          <cell r="AW2437">
            <v>0</v>
          </cell>
          <cell r="AX2437">
            <v>0</v>
          </cell>
        </row>
        <row r="2438">
          <cell r="A2438">
            <v>23111337</v>
          </cell>
          <cell r="B2438">
            <v>0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0</v>
          </cell>
          <cell r="AA2438">
            <v>0</v>
          </cell>
          <cell r="AB2438">
            <v>0</v>
          </cell>
          <cell r="AC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K2438">
            <v>0</v>
          </cell>
          <cell r="AL2438">
            <v>0</v>
          </cell>
          <cell r="AM2438">
            <v>0</v>
          </cell>
          <cell r="AN2438">
            <v>0</v>
          </cell>
          <cell r="AO2438">
            <v>0</v>
          </cell>
          <cell r="AP2438">
            <v>0</v>
          </cell>
          <cell r="AQ2438">
            <v>0</v>
          </cell>
          <cell r="AR2438">
            <v>0</v>
          </cell>
          <cell r="AS2438">
            <v>0</v>
          </cell>
          <cell r="AT2438">
            <v>0</v>
          </cell>
          <cell r="AU2438">
            <v>0</v>
          </cell>
          <cell r="AV2438">
            <v>0</v>
          </cell>
          <cell r="AW2438">
            <v>0</v>
          </cell>
          <cell r="AX2438">
            <v>0</v>
          </cell>
        </row>
        <row r="2439">
          <cell r="A2439">
            <v>0</v>
          </cell>
          <cell r="B2439">
            <v>0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0</v>
          </cell>
          <cell r="AA2439">
            <v>0</v>
          </cell>
          <cell r="AB2439">
            <v>0</v>
          </cell>
          <cell r="AC2439">
            <v>0</v>
          </cell>
          <cell r="AD2439">
            <v>0</v>
          </cell>
          <cell r="AE2439">
            <v>0</v>
          </cell>
          <cell r="AF2439">
            <v>0</v>
          </cell>
          <cell r="AG2439">
            <v>0</v>
          </cell>
          <cell r="AH2439">
            <v>0</v>
          </cell>
          <cell r="AI2439">
            <v>0</v>
          </cell>
          <cell r="AJ2439">
            <v>0</v>
          </cell>
          <cell r="AK2439">
            <v>0</v>
          </cell>
          <cell r="AL2439">
            <v>0</v>
          </cell>
          <cell r="AM2439">
            <v>0</v>
          </cell>
          <cell r="AN2439">
            <v>0</v>
          </cell>
          <cell r="AO2439">
            <v>0</v>
          </cell>
          <cell r="AP2439">
            <v>0</v>
          </cell>
          <cell r="AQ2439">
            <v>0</v>
          </cell>
          <cell r="AR2439">
            <v>0</v>
          </cell>
          <cell r="AS2439">
            <v>0</v>
          </cell>
          <cell r="AT2439">
            <v>0</v>
          </cell>
          <cell r="AU2439">
            <v>0</v>
          </cell>
          <cell r="AV2439">
            <v>0</v>
          </cell>
          <cell r="AW2439">
            <v>0</v>
          </cell>
          <cell r="AX2439">
            <v>0</v>
          </cell>
        </row>
        <row r="2440">
          <cell r="A2440" t="str">
            <v>23-4981</v>
          </cell>
          <cell r="B2440" t="str">
            <v>SPAREPARTS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 t="str">
            <v>PGSO</v>
          </cell>
          <cell r="W2440" t="str">
            <v>SA</v>
          </cell>
          <cell r="X2440">
            <v>45245</v>
          </cell>
          <cell r="Y2440">
            <v>45248</v>
          </cell>
          <cell r="Z2440" t="str">
            <v>n/a</v>
          </cell>
          <cell r="AA2440" t="str">
            <v>n/a</v>
          </cell>
          <cell r="AB2440">
            <v>45259</v>
          </cell>
          <cell r="AC2440" t="str">
            <v>n/a</v>
          </cell>
          <cell r="AD2440" t="str">
            <v>n/a</v>
          </cell>
          <cell r="AE2440">
            <v>45259</v>
          </cell>
          <cell r="AF2440">
            <v>0</v>
          </cell>
          <cell r="AG2440">
            <v>0</v>
          </cell>
          <cell r="AH2440">
            <v>0</v>
          </cell>
          <cell r="AI2440">
            <v>0</v>
          </cell>
          <cell r="AJ2440">
            <v>0</v>
          </cell>
          <cell r="AK2440">
            <v>7497</v>
          </cell>
          <cell r="AL2440">
            <v>7497</v>
          </cell>
          <cell r="AM2440">
            <v>0</v>
          </cell>
          <cell r="AN2440">
            <v>7497</v>
          </cell>
          <cell r="AO2440">
            <v>7497</v>
          </cell>
          <cell r="AP2440">
            <v>0</v>
          </cell>
          <cell r="AQ2440">
            <v>0</v>
          </cell>
          <cell r="AR2440" t="str">
            <v>n/a</v>
          </cell>
          <cell r="AS2440" t="str">
            <v>n/a</v>
          </cell>
          <cell r="AT2440" t="str">
            <v>n/a</v>
          </cell>
          <cell r="AU2440" t="str">
            <v>n/a</v>
          </cell>
          <cell r="AV2440" t="str">
            <v>n/a</v>
          </cell>
          <cell r="AW2440">
            <v>0</v>
          </cell>
          <cell r="AX2440">
            <v>0</v>
          </cell>
        </row>
        <row r="2441">
          <cell r="A2441">
            <v>23111338</v>
          </cell>
          <cell r="B2441">
            <v>0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0</v>
          </cell>
          <cell r="AA2441">
            <v>0</v>
          </cell>
          <cell r="AB2441">
            <v>0</v>
          </cell>
          <cell r="AC2441">
            <v>0</v>
          </cell>
          <cell r="AD2441">
            <v>0</v>
          </cell>
          <cell r="AE2441">
            <v>0</v>
          </cell>
          <cell r="AF2441">
            <v>0</v>
          </cell>
          <cell r="AG2441">
            <v>0</v>
          </cell>
          <cell r="AH2441">
            <v>0</v>
          </cell>
          <cell r="AI2441">
            <v>0</v>
          </cell>
          <cell r="AJ2441">
            <v>0</v>
          </cell>
          <cell r="AK2441">
            <v>0</v>
          </cell>
          <cell r="AL2441">
            <v>0</v>
          </cell>
          <cell r="AM2441">
            <v>0</v>
          </cell>
          <cell r="AN2441">
            <v>0</v>
          </cell>
          <cell r="AO2441">
            <v>0</v>
          </cell>
          <cell r="AP2441">
            <v>0</v>
          </cell>
          <cell r="AQ2441">
            <v>0</v>
          </cell>
          <cell r="AR2441">
            <v>0</v>
          </cell>
          <cell r="AS2441">
            <v>0</v>
          </cell>
          <cell r="AT2441">
            <v>0</v>
          </cell>
          <cell r="AU2441">
            <v>0</v>
          </cell>
          <cell r="AV2441">
            <v>0</v>
          </cell>
          <cell r="AW2441">
            <v>0</v>
          </cell>
          <cell r="AX2441">
            <v>0</v>
          </cell>
        </row>
        <row r="2442">
          <cell r="A2442">
            <v>0</v>
          </cell>
          <cell r="B2442">
            <v>0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0</v>
          </cell>
          <cell r="W2442">
            <v>0</v>
          </cell>
          <cell r="X2442">
            <v>0</v>
          </cell>
          <cell r="Y2442">
            <v>0</v>
          </cell>
          <cell r="Z2442">
            <v>0</v>
          </cell>
          <cell r="AA2442">
            <v>0</v>
          </cell>
          <cell r="AB2442">
            <v>0</v>
          </cell>
          <cell r="AC2442">
            <v>0</v>
          </cell>
          <cell r="AD2442">
            <v>0</v>
          </cell>
          <cell r="AE2442">
            <v>0</v>
          </cell>
          <cell r="AF2442">
            <v>0</v>
          </cell>
          <cell r="AG2442">
            <v>0</v>
          </cell>
          <cell r="AH2442">
            <v>0</v>
          </cell>
          <cell r="AI2442">
            <v>0</v>
          </cell>
          <cell r="AJ2442">
            <v>0</v>
          </cell>
          <cell r="AK2442">
            <v>0</v>
          </cell>
          <cell r="AL2442">
            <v>0</v>
          </cell>
          <cell r="AM2442">
            <v>0</v>
          </cell>
          <cell r="AN2442">
            <v>0</v>
          </cell>
          <cell r="AO2442">
            <v>0</v>
          </cell>
          <cell r="AP2442">
            <v>0</v>
          </cell>
          <cell r="AQ2442">
            <v>0</v>
          </cell>
          <cell r="AR2442">
            <v>0</v>
          </cell>
          <cell r="AS2442">
            <v>0</v>
          </cell>
          <cell r="AT2442">
            <v>0</v>
          </cell>
          <cell r="AU2442">
            <v>0</v>
          </cell>
          <cell r="AV2442">
            <v>0</v>
          </cell>
          <cell r="AW2442">
            <v>0</v>
          </cell>
          <cell r="AX2442">
            <v>0</v>
          </cell>
        </row>
        <row r="2443">
          <cell r="A2443" t="str">
            <v>23-4878</v>
          </cell>
          <cell r="B2443" t="str">
            <v>SPAREPARTS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 t="str">
            <v>PGSO</v>
          </cell>
          <cell r="W2443" t="str">
            <v>SA</v>
          </cell>
          <cell r="X2443">
            <v>45245</v>
          </cell>
          <cell r="Y2443">
            <v>45248</v>
          </cell>
          <cell r="Z2443" t="str">
            <v>n/a</v>
          </cell>
          <cell r="AA2443" t="str">
            <v>n/a</v>
          </cell>
          <cell r="AB2443">
            <v>45259</v>
          </cell>
          <cell r="AC2443" t="str">
            <v>n/a</v>
          </cell>
          <cell r="AD2443" t="str">
            <v>n/a</v>
          </cell>
          <cell r="AE2443">
            <v>45259</v>
          </cell>
          <cell r="AF2443">
            <v>0</v>
          </cell>
          <cell r="AG2443">
            <v>0</v>
          </cell>
          <cell r="AH2443">
            <v>0</v>
          </cell>
          <cell r="AI2443">
            <v>0</v>
          </cell>
          <cell r="AJ2443">
            <v>0</v>
          </cell>
          <cell r="AK2443">
            <v>13400</v>
          </cell>
          <cell r="AL2443">
            <v>13400</v>
          </cell>
          <cell r="AM2443">
            <v>0</v>
          </cell>
          <cell r="AN2443">
            <v>13400</v>
          </cell>
          <cell r="AO2443">
            <v>13400</v>
          </cell>
          <cell r="AP2443">
            <v>0</v>
          </cell>
          <cell r="AQ2443">
            <v>0</v>
          </cell>
          <cell r="AR2443" t="str">
            <v>n/a</v>
          </cell>
          <cell r="AS2443" t="str">
            <v>n/a</v>
          </cell>
          <cell r="AT2443" t="str">
            <v>n/a</v>
          </cell>
          <cell r="AU2443" t="str">
            <v>n/a</v>
          </cell>
          <cell r="AV2443" t="str">
            <v>n/a</v>
          </cell>
          <cell r="AW2443">
            <v>0</v>
          </cell>
          <cell r="AX2443">
            <v>0</v>
          </cell>
        </row>
        <row r="2444">
          <cell r="A2444">
            <v>23111339</v>
          </cell>
          <cell r="B2444">
            <v>0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0</v>
          </cell>
          <cell r="AA2444">
            <v>0</v>
          </cell>
          <cell r="AB2444">
            <v>0</v>
          </cell>
          <cell r="AC2444">
            <v>0</v>
          </cell>
          <cell r="AD2444">
            <v>0</v>
          </cell>
          <cell r="AE2444">
            <v>0</v>
          </cell>
          <cell r="AF2444">
            <v>0</v>
          </cell>
          <cell r="AG2444">
            <v>0</v>
          </cell>
          <cell r="AH2444">
            <v>0</v>
          </cell>
          <cell r="AI2444">
            <v>0</v>
          </cell>
          <cell r="AJ2444">
            <v>0</v>
          </cell>
          <cell r="AK2444">
            <v>0</v>
          </cell>
          <cell r="AL2444">
            <v>0</v>
          </cell>
          <cell r="AM2444">
            <v>0</v>
          </cell>
          <cell r="AN2444">
            <v>0</v>
          </cell>
          <cell r="AO2444">
            <v>0</v>
          </cell>
          <cell r="AP2444">
            <v>0</v>
          </cell>
          <cell r="AQ2444">
            <v>0</v>
          </cell>
          <cell r="AR2444">
            <v>0</v>
          </cell>
          <cell r="AS2444">
            <v>0</v>
          </cell>
          <cell r="AT2444">
            <v>0</v>
          </cell>
          <cell r="AU2444">
            <v>0</v>
          </cell>
          <cell r="AV2444">
            <v>0</v>
          </cell>
          <cell r="AW2444">
            <v>0</v>
          </cell>
          <cell r="AX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0</v>
          </cell>
          <cell r="AA2445">
            <v>0</v>
          </cell>
          <cell r="AB2445">
            <v>0</v>
          </cell>
          <cell r="AC2445">
            <v>0</v>
          </cell>
          <cell r="AD2445">
            <v>0</v>
          </cell>
          <cell r="AE2445">
            <v>0</v>
          </cell>
          <cell r="AF2445">
            <v>0</v>
          </cell>
          <cell r="AG2445">
            <v>0</v>
          </cell>
          <cell r="AH2445">
            <v>0</v>
          </cell>
          <cell r="AI2445">
            <v>0</v>
          </cell>
          <cell r="AJ2445">
            <v>0</v>
          </cell>
          <cell r="AK2445">
            <v>0</v>
          </cell>
          <cell r="AL2445">
            <v>0</v>
          </cell>
          <cell r="AM2445">
            <v>0</v>
          </cell>
          <cell r="AN2445">
            <v>0</v>
          </cell>
          <cell r="AO2445">
            <v>0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T2445">
            <v>0</v>
          </cell>
          <cell r="AU2445">
            <v>0</v>
          </cell>
          <cell r="AV2445">
            <v>0</v>
          </cell>
          <cell r="AW2445">
            <v>0</v>
          </cell>
          <cell r="AX2445">
            <v>0</v>
          </cell>
        </row>
        <row r="2446">
          <cell r="A2446" t="str">
            <v>23-5351</v>
          </cell>
          <cell r="B2446" t="str">
            <v>SPAREPARTS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 t="str">
            <v>PGSO</v>
          </cell>
          <cell r="W2446" t="str">
            <v>SA</v>
          </cell>
          <cell r="X2446">
            <v>45251</v>
          </cell>
          <cell r="Y2446">
            <v>45254</v>
          </cell>
          <cell r="Z2446" t="str">
            <v>n/a</v>
          </cell>
          <cell r="AA2446" t="str">
            <v>n/a</v>
          </cell>
          <cell r="AB2446">
            <v>45259</v>
          </cell>
          <cell r="AC2446" t="str">
            <v>n/a</v>
          </cell>
          <cell r="AD2446" t="str">
            <v>n/a</v>
          </cell>
          <cell r="AE2446">
            <v>45259</v>
          </cell>
          <cell r="AF2446">
            <v>0</v>
          </cell>
          <cell r="AG2446">
            <v>0</v>
          </cell>
          <cell r="AH2446">
            <v>0</v>
          </cell>
          <cell r="AI2446">
            <v>0</v>
          </cell>
          <cell r="AJ2446">
            <v>0</v>
          </cell>
          <cell r="AK2446">
            <v>3200</v>
          </cell>
          <cell r="AL2446">
            <v>3200</v>
          </cell>
          <cell r="AM2446">
            <v>0</v>
          </cell>
          <cell r="AN2446">
            <v>3200</v>
          </cell>
          <cell r="AO2446">
            <v>3200</v>
          </cell>
          <cell r="AP2446">
            <v>0</v>
          </cell>
          <cell r="AQ2446">
            <v>0</v>
          </cell>
          <cell r="AR2446" t="str">
            <v>n/a</v>
          </cell>
          <cell r="AS2446" t="str">
            <v>n/a</v>
          </cell>
          <cell r="AT2446" t="str">
            <v>n/a</v>
          </cell>
          <cell r="AU2446" t="str">
            <v>n/a</v>
          </cell>
          <cell r="AV2446" t="str">
            <v>n/a</v>
          </cell>
          <cell r="AW2446">
            <v>0</v>
          </cell>
          <cell r="AX2446">
            <v>0</v>
          </cell>
        </row>
        <row r="2447">
          <cell r="A2447">
            <v>23111340</v>
          </cell>
          <cell r="B2447">
            <v>0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  <cell r="AG2447">
            <v>0</v>
          </cell>
          <cell r="AH2447">
            <v>0</v>
          </cell>
          <cell r="AI2447">
            <v>0</v>
          </cell>
          <cell r="AJ2447">
            <v>0</v>
          </cell>
          <cell r="AK2447">
            <v>0</v>
          </cell>
          <cell r="AL2447">
            <v>0</v>
          </cell>
          <cell r="AM2447">
            <v>0</v>
          </cell>
          <cell r="AN2447">
            <v>0</v>
          </cell>
          <cell r="AO2447">
            <v>0</v>
          </cell>
          <cell r="AP2447">
            <v>0</v>
          </cell>
          <cell r="AQ2447">
            <v>0</v>
          </cell>
          <cell r="AR2447">
            <v>0</v>
          </cell>
          <cell r="AS2447">
            <v>0</v>
          </cell>
          <cell r="AT2447">
            <v>0</v>
          </cell>
          <cell r="AU2447">
            <v>0</v>
          </cell>
          <cell r="AV2447">
            <v>0</v>
          </cell>
          <cell r="AW2447">
            <v>0</v>
          </cell>
          <cell r="AX2447">
            <v>0</v>
          </cell>
        </row>
        <row r="2448">
          <cell r="A2448">
            <v>0</v>
          </cell>
          <cell r="B2448">
            <v>0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0</v>
          </cell>
          <cell r="AA2448">
            <v>0</v>
          </cell>
          <cell r="AB2448">
            <v>0</v>
          </cell>
          <cell r="AC2448">
            <v>0</v>
          </cell>
          <cell r="AD2448">
            <v>0</v>
          </cell>
          <cell r="AE2448">
            <v>0</v>
          </cell>
          <cell r="AF2448">
            <v>0</v>
          </cell>
          <cell r="AG2448">
            <v>0</v>
          </cell>
          <cell r="AH2448">
            <v>0</v>
          </cell>
          <cell r="AI2448">
            <v>0</v>
          </cell>
          <cell r="AJ2448">
            <v>0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O2448">
            <v>0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T2448">
            <v>0</v>
          </cell>
          <cell r="AU2448">
            <v>0</v>
          </cell>
          <cell r="AV2448">
            <v>0</v>
          </cell>
          <cell r="AW2448">
            <v>0</v>
          </cell>
          <cell r="AX2448">
            <v>0</v>
          </cell>
        </row>
        <row r="2449">
          <cell r="A2449" t="str">
            <v>23-5343</v>
          </cell>
          <cell r="B2449" t="str">
            <v>SPAREPARTS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 t="str">
            <v>PGSO</v>
          </cell>
          <cell r="W2449" t="str">
            <v>SA</v>
          </cell>
          <cell r="X2449">
            <v>45251</v>
          </cell>
          <cell r="Y2449">
            <v>45254</v>
          </cell>
          <cell r="Z2449" t="str">
            <v>n/a</v>
          </cell>
          <cell r="AA2449" t="str">
            <v>n/a</v>
          </cell>
          <cell r="AB2449">
            <v>45259</v>
          </cell>
          <cell r="AC2449" t="str">
            <v>n/a</v>
          </cell>
          <cell r="AD2449" t="str">
            <v>n/a</v>
          </cell>
          <cell r="AE2449">
            <v>45259</v>
          </cell>
          <cell r="AF2449">
            <v>0</v>
          </cell>
          <cell r="AG2449">
            <v>0</v>
          </cell>
          <cell r="AH2449">
            <v>0</v>
          </cell>
          <cell r="AI2449">
            <v>0</v>
          </cell>
          <cell r="AJ2449">
            <v>0</v>
          </cell>
          <cell r="AK2449">
            <v>14500</v>
          </cell>
          <cell r="AL2449">
            <v>14500</v>
          </cell>
          <cell r="AM2449">
            <v>0</v>
          </cell>
          <cell r="AN2449">
            <v>14500</v>
          </cell>
          <cell r="AO2449">
            <v>14500</v>
          </cell>
          <cell r="AP2449">
            <v>0</v>
          </cell>
          <cell r="AQ2449">
            <v>0</v>
          </cell>
          <cell r="AR2449" t="str">
            <v>n/a</v>
          </cell>
          <cell r="AS2449" t="str">
            <v>n/a</v>
          </cell>
          <cell r="AT2449" t="str">
            <v>n/a</v>
          </cell>
          <cell r="AU2449" t="str">
            <v>n/a</v>
          </cell>
          <cell r="AV2449" t="str">
            <v>n/a</v>
          </cell>
          <cell r="AW2449">
            <v>0</v>
          </cell>
          <cell r="AX2449">
            <v>0</v>
          </cell>
        </row>
        <row r="2450">
          <cell r="A2450">
            <v>23111341</v>
          </cell>
          <cell r="B2450">
            <v>0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0</v>
          </cell>
          <cell r="AA2450">
            <v>0</v>
          </cell>
          <cell r="AB2450">
            <v>0</v>
          </cell>
          <cell r="AC2450">
            <v>0</v>
          </cell>
          <cell r="AD2450">
            <v>0</v>
          </cell>
          <cell r="AE2450">
            <v>0</v>
          </cell>
          <cell r="AF2450">
            <v>0</v>
          </cell>
          <cell r="AG2450">
            <v>0</v>
          </cell>
          <cell r="AH2450">
            <v>0</v>
          </cell>
          <cell r="AI2450">
            <v>0</v>
          </cell>
          <cell r="AJ2450">
            <v>0</v>
          </cell>
          <cell r="AK2450">
            <v>0</v>
          </cell>
          <cell r="AL2450">
            <v>0</v>
          </cell>
          <cell r="AM2450">
            <v>0</v>
          </cell>
          <cell r="AN2450">
            <v>0</v>
          </cell>
          <cell r="AO2450">
            <v>0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T2450">
            <v>0</v>
          </cell>
          <cell r="AU2450">
            <v>0</v>
          </cell>
          <cell r="AV2450">
            <v>0</v>
          </cell>
          <cell r="AW2450">
            <v>0</v>
          </cell>
          <cell r="AX2450">
            <v>0</v>
          </cell>
        </row>
        <row r="2451">
          <cell r="A2451">
            <v>0</v>
          </cell>
          <cell r="B2451">
            <v>0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0</v>
          </cell>
          <cell r="AA2451">
            <v>0</v>
          </cell>
          <cell r="AB2451">
            <v>0</v>
          </cell>
          <cell r="AC2451">
            <v>0</v>
          </cell>
          <cell r="AD2451">
            <v>0</v>
          </cell>
          <cell r="AE2451">
            <v>0</v>
          </cell>
          <cell r="AF2451">
            <v>0</v>
          </cell>
          <cell r="AG2451">
            <v>0</v>
          </cell>
          <cell r="AH2451">
            <v>0</v>
          </cell>
          <cell r="AI2451">
            <v>0</v>
          </cell>
          <cell r="AJ2451">
            <v>0</v>
          </cell>
          <cell r="AK2451">
            <v>0</v>
          </cell>
          <cell r="AL2451">
            <v>0</v>
          </cell>
          <cell r="AM2451">
            <v>0</v>
          </cell>
          <cell r="AN2451">
            <v>0</v>
          </cell>
          <cell r="AO2451">
            <v>0</v>
          </cell>
          <cell r="AP2451">
            <v>0</v>
          </cell>
          <cell r="AQ2451">
            <v>0</v>
          </cell>
          <cell r="AR2451">
            <v>0</v>
          </cell>
          <cell r="AS2451">
            <v>0</v>
          </cell>
          <cell r="AT2451">
            <v>0</v>
          </cell>
          <cell r="AU2451">
            <v>0</v>
          </cell>
          <cell r="AV2451">
            <v>0</v>
          </cell>
          <cell r="AW2451">
            <v>0</v>
          </cell>
          <cell r="AX2451">
            <v>0</v>
          </cell>
        </row>
        <row r="2452">
          <cell r="A2452" t="str">
            <v>23-5348</v>
          </cell>
          <cell r="B2452" t="str">
            <v>SPAREPARTS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 t="str">
            <v>PGSO</v>
          </cell>
          <cell r="W2452" t="str">
            <v>SA</v>
          </cell>
          <cell r="X2452">
            <v>45251</v>
          </cell>
          <cell r="Y2452">
            <v>45254</v>
          </cell>
          <cell r="Z2452" t="str">
            <v>n/a</v>
          </cell>
          <cell r="AA2452" t="str">
            <v>n/a</v>
          </cell>
          <cell r="AB2452">
            <v>45259</v>
          </cell>
          <cell r="AC2452" t="str">
            <v>n/a</v>
          </cell>
          <cell r="AD2452" t="str">
            <v>n/a</v>
          </cell>
          <cell r="AE2452">
            <v>45259</v>
          </cell>
          <cell r="AF2452">
            <v>0</v>
          </cell>
          <cell r="AG2452">
            <v>0</v>
          </cell>
          <cell r="AH2452">
            <v>0</v>
          </cell>
          <cell r="AI2452">
            <v>0</v>
          </cell>
          <cell r="AJ2452">
            <v>0</v>
          </cell>
          <cell r="AK2452">
            <v>4910</v>
          </cell>
          <cell r="AL2452">
            <v>4910</v>
          </cell>
          <cell r="AM2452">
            <v>0</v>
          </cell>
          <cell r="AN2452">
            <v>4910</v>
          </cell>
          <cell r="AO2452">
            <v>4910</v>
          </cell>
          <cell r="AP2452">
            <v>0</v>
          </cell>
          <cell r="AQ2452">
            <v>0</v>
          </cell>
          <cell r="AR2452" t="str">
            <v>n/a</v>
          </cell>
          <cell r="AS2452" t="str">
            <v>n/a</v>
          </cell>
          <cell r="AT2452" t="str">
            <v>n/a</v>
          </cell>
          <cell r="AU2452" t="str">
            <v>n/a</v>
          </cell>
          <cell r="AV2452" t="str">
            <v>n/a</v>
          </cell>
          <cell r="AW2452">
            <v>0</v>
          </cell>
          <cell r="AX2452">
            <v>0</v>
          </cell>
        </row>
        <row r="2453">
          <cell r="A2453">
            <v>23111342</v>
          </cell>
          <cell r="B2453">
            <v>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H2453">
            <v>0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0</v>
          </cell>
          <cell r="AV2453">
            <v>0</v>
          </cell>
          <cell r="AW2453">
            <v>0</v>
          </cell>
          <cell r="AX2453">
            <v>0</v>
          </cell>
        </row>
        <row r="2454">
          <cell r="A2454">
            <v>0</v>
          </cell>
          <cell r="B2454">
            <v>0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0</v>
          </cell>
          <cell r="AA2454">
            <v>0</v>
          </cell>
          <cell r="AB2454">
            <v>0</v>
          </cell>
          <cell r="AC2454">
            <v>0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H2454">
            <v>0</v>
          </cell>
          <cell r="AI2454">
            <v>0</v>
          </cell>
          <cell r="AJ2454">
            <v>0</v>
          </cell>
          <cell r="AK2454">
            <v>0</v>
          </cell>
          <cell r="AL2454">
            <v>0</v>
          </cell>
          <cell r="AM2454">
            <v>0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0</v>
          </cell>
          <cell r="AV2454">
            <v>0</v>
          </cell>
          <cell r="AW2454">
            <v>0</v>
          </cell>
          <cell r="AX2454">
            <v>0</v>
          </cell>
        </row>
        <row r="2455">
          <cell r="A2455" t="str">
            <v>23-5275</v>
          </cell>
          <cell r="B2455" t="str">
            <v>SPAREPARTS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 t="str">
            <v>PGSO</v>
          </cell>
          <cell r="W2455" t="str">
            <v>SA</v>
          </cell>
          <cell r="X2455">
            <v>45251</v>
          </cell>
          <cell r="Y2455">
            <v>45254</v>
          </cell>
          <cell r="Z2455" t="str">
            <v>n/a</v>
          </cell>
          <cell r="AA2455" t="str">
            <v>n/a</v>
          </cell>
          <cell r="AB2455">
            <v>45259</v>
          </cell>
          <cell r="AC2455" t="str">
            <v>n/a</v>
          </cell>
          <cell r="AD2455" t="str">
            <v>n/a</v>
          </cell>
          <cell r="AE2455">
            <v>45259</v>
          </cell>
          <cell r="AF2455">
            <v>0</v>
          </cell>
          <cell r="AG2455">
            <v>0</v>
          </cell>
          <cell r="AH2455">
            <v>0</v>
          </cell>
          <cell r="AI2455">
            <v>0</v>
          </cell>
          <cell r="AJ2455">
            <v>0</v>
          </cell>
          <cell r="AK2455">
            <v>1800</v>
          </cell>
          <cell r="AL2455">
            <v>1800</v>
          </cell>
          <cell r="AM2455">
            <v>0</v>
          </cell>
          <cell r="AN2455">
            <v>1800</v>
          </cell>
          <cell r="AO2455">
            <v>1800</v>
          </cell>
          <cell r="AP2455">
            <v>0</v>
          </cell>
          <cell r="AQ2455">
            <v>0</v>
          </cell>
          <cell r="AR2455" t="str">
            <v>n/a</v>
          </cell>
          <cell r="AS2455" t="str">
            <v>n/a</v>
          </cell>
          <cell r="AT2455" t="str">
            <v>n/a</v>
          </cell>
          <cell r="AU2455" t="str">
            <v>n/a</v>
          </cell>
          <cell r="AV2455" t="str">
            <v>n/a</v>
          </cell>
          <cell r="AW2455">
            <v>0</v>
          </cell>
          <cell r="AX2455">
            <v>0</v>
          </cell>
        </row>
        <row r="2456">
          <cell r="A2456">
            <v>23111343</v>
          </cell>
          <cell r="B2456">
            <v>0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0</v>
          </cell>
          <cell r="AA2456">
            <v>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  <cell r="AG2456">
            <v>0</v>
          </cell>
          <cell r="AH2456">
            <v>0</v>
          </cell>
          <cell r="AI2456">
            <v>0</v>
          </cell>
          <cell r="AJ2456">
            <v>0</v>
          </cell>
          <cell r="AK2456">
            <v>0</v>
          </cell>
          <cell r="AL2456">
            <v>0</v>
          </cell>
          <cell r="AM2456">
            <v>0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AS2456">
            <v>0</v>
          </cell>
          <cell r="AT2456">
            <v>0</v>
          </cell>
          <cell r="AU2456">
            <v>0</v>
          </cell>
          <cell r="AV2456">
            <v>0</v>
          </cell>
          <cell r="AW2456">
            <v>0</v>
          </cell>
          <cell r="AX2456">
            <v>0</v>
          </cell>
        </row>
        <row r="2457">
          <cell r="A2457">
            <v>0</v>
          </cell>
          <cell r="B2457">
            <v>0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H2457">
            <v>0</v>
          </cell>
          <cell r="AI2457">
            <v>0</v>
          </cell>
          <cell r="AJ2457">
            <v>0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O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0</v>
          </cell>
          <cell r="AV2457">
            <v>0</v>
          </cell>
          <cell r="AW2457">
            <v>0</v>
          </cell>
          <cell r="AX2457">
            <v>0</v>
          </cell>
        </row>
        <row r="2458">
          <cell r="A2458" t="str">
            <v>23-4662</v>
          </cell>
          <cell r="B2458" t="str">
            <v>GAS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 t="str">
            <v>PEO</v>
          </cell>
          <cell r="W2458" t="str">
            <v>DC</v>
          </cell>
          <cell r="X2458">
            <v>45208</v>
          </cell>
          <cell r="Y2458">
            <v>45222</v>
          </cell>
          <cell r="Z2458" t="str">
            <v>n/a</v>
          </cell>
          <cell r="AA2458" t="str">
            <v>n/a</v>
          </cell>
          <cell r="AB2458">
            <v>45259</v>
          </cell>
          <cell r="AC2458" t="str">
            <v>n/a</v>
          </cell>
          <cell r="AD2458" t="str">
            <v>n/a</v>
          </cell>
          <cell r="AE2458">
            <v>45259</v>
          </cell>
          <cell r="AF2458">
            <v>0</v>
          </cell>
          <cell r="AG2458">
            <v>0</v>
          </cell>
          <cell r="AH2458">
            <v>0</v>
          </cell>
          <cell r="AI2458">
            <v>0</v>
          </cell>
          <cell r="AJ2458">
            <v>0</v>
          </cell>
          <cell r="AK2458">
            <v>45075</v>
          </cell>
          <cell r="AL2458">
            <v>45075</v>
          </cell>
          <cell r="AM2458">
            <v>0</v>
          </cell>
          <cell r="AN2458">
            <v>45075</v>
          </cell>
          <cell r="AO2458">
            <v>45075</v>
          </cell>
          <cell r="AP2458">
            <v>0</v>
          </cell>
          <cell r="AQ2458">
            <v>0</v>
          </cell>
          <cell r="AR2458" t="str">
            <v>n/a</v>
          </cell>
          <cell r="AS2458" t="str">
            <v>n/a</v>
          </cell>
          <cell r="AT2458" t="str">
            <v>n/a</v>
          </cell>
          <cell r="AU2458" t="str">
            <v>n/a</v>
          </cell>
          <cell r="AV2458" t="str">
            <v>n/a</v>
          </cell>
          <cell r="AW2458">
            <v>0</v>
          </cell>
          <cell r="AX2458">
            <v>0</v>
          </cell>
        </row>
        <row r="2459">
          <cell r="A2459">
            <v>23111326</v>
          </cell>
          <cell r="B2459">
            <v>0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0</v>
          </cell>
          <cell r="AA2459">
            <v>0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H2459">
            <v>0</v>
          </cell>
          <cell r="AI2459">
            <v>0</v>
          </cell>
          <cell r="AJ2459">
            <v>0</v>
          </cell>
          <cell r="AK2459">
            <v>0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0</v>
          </cell>
          <cell r="AV2459">
            <v>0</v>
          </cell>
          <cell r="AW2459">
            <v>0</v>
          </cell>
          <cell r="AX2459">
            <v>0</v>
          </cell>
        </row>
        <row r="2460">
          <cell r="A2460">
            <v>0</v>
          </cell>
          <cell r="B2460">
            <v>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0</v>
          </cell>
          <cell r="AA2460">
            <v>0</v>
          </cell>
          <cell r="AB2460">
            <v>0</v>
          </cell>
          <cell r="AC2460">
            <v>0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H2460">
            <v>0</v>
          </cell>
          <cell r="AI2460">
            <v>0</v>
          </cell>
          <cell r="AJ2460">
            <v>0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0</v>
          </cell>
          <cell r="AV2460">
            <v>0</v>
          </cell>
          <cell r="AW2460">
            <v>0</v>
          </cell>
          <cell r="AX2460">
            <v>0</v>
          </cell>
        </row>
        <row r="2461">
          <cell r="A2461" t="str">
            <v>23-4613</v>
          </cell>
          <cell r="B2461" t="str">
            <v>DUPLICATING PRODUCTS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 t="str">
            <v>VGO</v>
          </cell>
          <cell r="W2461" t="str">
            <v>DC</v>
          </cell>
          <cell r="X2461">
            <v>45216</v>
          </cell>
          <cell r="Y2461">
            <v>45222</v>
          </cell>
          <cell r="Z2461" t="str">
            <v>n/a</v>
          </cell>
          <cell r="AA2461" t="str">
            <v>n/a</v>
          </cell>
          <cell r="AB2461">
            <v>45259</v>
          </cell>
          <cell r="AC2461" t="str">
            <v>n/a</v>
          </cell>
          <cell r="AD2461" t="str">
            <v>n/a</v>
          </cell>
          <cell r="AE2461">
            <v>45259</v>
          </cell>
          <cell r="AF2461">
            <v>0</v>
          </cell>
          <cell r="AG2461">
            <v>0</v>
          </cell>
          <cell r="AH2461">
            <v>0</v>
          </cell>
          <cell r="AI2461">
            <v>0</v>
          </cell>
          <cell r="AJ2461">
            <v>0</v>
          </cell>
          <cell r="AK2461">
            <v>5115</v>
          </cell>
          <cell r="AL2461">
            <v>5115</v>
          </cell>
          <cell r="AM2461">
            <v>0</v>
          </cell>
          <cell r="AN2461">
            <v>5115</v>
          </cell>
          <cell r="AO2461">
            <v>5115</v>
          </cell>
          <cell r="AP2461">
            <v>0</v>
          </cell>
          <cell r="AQ2461">
            <v>0</v>
          </cell>
          <cell r="AR2461" t="str">
            <v>n/a</v>
          </cell>
          <cell r="AS2461" t="str">
            <v>n/a</v>
          </cell>
          <cell r="AT2461" t="str">
            <v>n/a</v>
          </cell>
          <cell r="AU2461" t="str">
            <v>n/a</v>
          </cell>
          <cell r="AV2461" t="str">
            <v>n/a</v>
          </cell>
          <cell r="AW2461">
            <v>0</v>
          </cell>
          <cell r="AX2461">
            <v>0</v>
          </cell>
        </row>
        <row r="2462">
          <cell r="A2462">
            <v>23111327</v>
          </cell>
          <cell r="B2462">
            <v>0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0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  <cell r="AG2462">
            <v>0</v>
          </cell>
          <cell r="AH2462">
            <v>0</v>
          </cell>
          <cell r="AI2462">
            <v>0</v>
          </cell>
          <cell r="AJ2462">
            <v>0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0</v>
          </cell>
          <cell r="AV2462">
            <v>0</v>
          </cell>
          <cell r="AW2462">
            <v>0</v>
          </cell>
          <cell r="AX2462">
            <v>0</v>
          </cell>
        </row>
        <row r="2463">
          <cell r="A2463">
            <v>0</v>
          </cell>
          <cell r="B2463">
            <v>0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H2463">
            <v>0</v>
          </cell>
          <cell r="AI2463">
            <v>0</v>
          </cell>
          <cell r="AJ2463">
            <v>0</v>
          </cell>
          <cell r="AK2463">
            <v>0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0</v>
          </cell>
          <cell r="AV2463">
            <v>0</v>
          </cell>
          <cell r="AW2463">
            <v>0</v>
          </cell>
          <cell r="AX2463">
            <v>0</v>
          </cell>
        </row>
        <row r="2464">
          <cell r="A2464" t="str">
            <v>23-4578</v>
          </cell>
          <cell r="B2464" t="str">
            <v>ELECTRICAL SUPPLIES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 t="str">
            <v>PGSO</v>
          </cell>
          <cell r="W2464" t="str">
            <v>SVP</v>
          </cell>
          <cell r="X2464">
            <v>45251</v>
          </cell>
          <cell r="Y2464">
            <v>0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  <cell r="AG2464">
            <v>0</v>
          </cell>
          <cell r="AH2464">
            <v>0</v>
          </cell>
          <cell r="AI2464">
            <v>0</v>
          </cell>
          <cell r="AJ2464">
            <v>0</v>
          </cell>
          <cell r="AK2464">
            <v>250500</v>
          </cell>
          <cell r="AL2464">
            <v>250500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0</v>
          </cell>
          <cell r="AV2464">
            <v>0</v>
          </cell>
          <cell r="AW2464">
            <v>0</v>
          </cell>
          <cell r="AX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H2465">
            <v>0</v>
          </cell>
          <cell r="AI2465">
            <v>0</v>
          </cell>
          <cell r="AJ2465">
            <v>0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0</v>
          </cell>
          <cell r="AR2465">
            <v>0</v>
          </cell>
          <cell r="AS2465">
            <v>0</v>
          </cell>
          <cell r="AT2465">
            <v>0</v>
          </cell>
          <cell r="AU2465">
            <v>0</v>
          </cell>
          <cell r="AV2465">
            <v>0</v>
          </cell>
          <cell r="AW2465">
            <v>0</v>
          </cell>
          <cell r="AX2465">
            <v>0</v>
          </cell>
        </row>
        <row r="2466">
          <cell r="A2466">
            <v>0</v>
          </cell>
          <cell r="B2466">
            <v>0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  <cell r="AG2466">
            <v>0</v>
          </cell>
          <cell r="AH2466">
            <v>0</v>
          </cell>
          <cell r="AI2466">
            <v>0</v>
          </cell>
          <cell r="AJ2466">
            <v>0</v>
          </cell>
          <cell r="AK2466">
            <v>0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0</v>
          </cell>
          <cell r="AV2466">
            <v>0</v>
          </cell>
          <cell r="AW2466">
            <v>0</v>
          </cell>
          <cell r="AX2466">
            <v>0</v>
          </cell>
        </row>
        <row r="2467">
          <cell r="A2467" t="str">
            <v>23-5274</v>
          </cell>
          <cell r="B2467" t="str">
            <v>SPAREPARTS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 t="str">
            <v>PGSO</v>
          </cell>
          <cell r="W2467" t="str">
            <v>SA</v>
          </cell>
          <cell r="X2467">
            <v>45251</v>
          </cell>
          <cell r="Y2467">
            <v>0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  <cell r="AK2467">
            <v>35800</v>
          </cell>
          <cell r="AL2467">
            <v>35800</v>
          </cell>
          <cell r="AM2467">
            <v>0</v>
          </cell>
          <cell r="AN2467">
            <v>0</v>
          </cell>
          <cell r="AO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0</v>
          </cell>
          <cell r="AV2467">
            <v>0</v>
          </cell>
          <cell r="AW2467">
            <v>0</v>
          </cell>
          <cell r="AX2467">
            <v>0</v>
          </cell>
        </row>
        <row r="2468">
          <cell r="A2468">
            <v>0</v>
          </cell>
          <cell r="B2468">
            <v>0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0</v>
          </cell>
          <cell r="AH2468">
            <v>0</v>
          </cell>
          <cell r="AI2468">
            <v>0</v>
          </cell>
          <cell r="AJ2468">
            <v>0</v>
          </cell>
          <cell r="AK2468">
            <v>0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0</v>
          </cell>
          <cell r="AV2468">
            <v>0</v>
          </cell>
          <cell r="AW2468">
            <v>0</v>
          </cell>
          <cell r="AX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0</v>
          </cell>
          <cell r="AA2469">
            <v>0</v>
          </cell>
          <cell r="AB2469">
            <v>0</v>
          </cell>
          <cell r="AC2469">
            <v>0</v>
          </cell>
          <cell r="AD2469">
            <v>0</v>
          </cell>
          <cell r="AE2469">
            <v>0</v>
          </cell>
          <cell r="AF2469">
            <v>0</v>
          </cell>
          <cell r="AG2469">
            <v>0</v>
          </cell>
          <cell r="AH2469">
            <v>0</v>
          </cell>
          <cell r="AI2469">
            <v>0</v>
          </cell>
          <cell r="AJ2469">
            <v>0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O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T2469">
            <v>0</v>
          </cell>
          <cell r="AU2469">
            <v>0</v>
          </cell>
          <cell r="AV2469">
            <v>0</v>
          </cell>
          <cell r="AW2469">
            <v>0</v>
          </cell>
          <cell r="AX2469">
            <v>0</v>
          </cell>
        </row>
        <row r="2470">
          <cell r="A2470" t="str">
            <v>23-4947</v>
          </cell>
          <cell r="B2470" t="str">
            <v>SPAREPARTS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 t="str">
            <v>PGSO</v>
          </cell>
          <cell r="W2470" t="str">
            <v>SA</v>
          </cell>
          <cell r="X2470">
            <v>45251</v>
          </cell>
          <cell r="Y2470">
            <v>0</v>
          </cell>
          <cell r="Z2470">
            <v>0</v>
          </cell>
          <cell r="AA2470">
            <v>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K2470">
            <v>42400</v>
          </cell>
          <cell r="AL2470">
            <v>42400</v>
          </cell>
          <cell r="AM2470">
            <v>0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AS2470">
            <v>0</v>
          </cell>
          <cell r="AT2470">
            <v>0</v>
          </cell>
          <cell r="AU2470">
            <v>0</v>
          </cell>
          <cell r="AV2470">
            <v>0</v>
          </cell>
          <cell r="AW2470">
            <v>0</v>
          </cell>
          <cell r="AX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K2471">
            <v>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0</v>
          </cell>
          <cell r="AV2471">
            <v>0</v>
          </cell>
          <cell r="AW2471">
            <v>0</v>
          </cell>
          <cell r="AX2471">
            <v>0</v>
          </cell>
        </row>
        <row r="2472">
          <cell r="A2472">
            <v>0</v>
          </cell>
          <cell r="B2472">
            <v>0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O2472">
            <v>0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0</v>
          </cell>
          <cell r="AV2472">
            <v>0</v>
          </cell>
          <cell r="AW2472">
            <v>0</v>
          </cell>
          <cell r="AX2472">
            <v>0</v>
          </cell>
        </row>
        <row r="2473">
          <cell r="A2473" t="str">
            <v>23-4981</v>
          </cell>
          <cell r="B2473" t="str">
            <v>SPAREPARTS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 t="str">
            <v>PGSO</v>
          </cell>
          <cell r="W2473" t="str">
            <v>SA</v>
          </cell>
          <cell r="X2473">
            <v>45251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K2473">
            <v>7497</v>
          </cell>
          <cell r="AL2473">
            <v>7497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0</v>
          </cell>
          <cell r="AV2473">
            <v>0</v>
          </cell>
          <cell r="AW2473">
            <v>0</v>
          </cell>
          <cell r="AX2473">
            <v>0</v>
          </cell>
        </row>
        <row r="2474">
          <cell r="A2474">
            <v>0</v>
          </cell>
          <cell r="B2474">
            <v>0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0</v>
          </cell>
          <cell r="AV2474">
            <v>0</v>
          </cell>
          <cell r="AW2474">
            <v>0</v>
          </cell>
          <cell r="AX2474">
            <v>0</v>
          </cell>
        </row>
        <row r="2475">
          <cell r="A2475">
            <v>0</v>
          </cell>
          <cell r="B2475">
            <v>0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K2475">
            <v>0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0</v>
          </cell>
          <cell r="AV2475">
            <v>0</v>
          </cell>
          <cell r="AW2475">
            <v>0</v>
          </cell>
          <cell r="AX2475">
            <v>0</v>
          </cell>
        </row>
        <row r="2476">
          <cell r="A2476" t="str">
            <v>23-4988</v>
          </cell>
          <cell r="B2476" t="str">
            <v>SPAREPARTS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 t="str">
            <v>PGSO</v>
          </cell>
          <cell r="W2476" t="str">
            <v>SA</v>
          </cell>
          <cell r="X2476">
            <v>45251</v>
          </cell>
          <cell r="Y2476">
            <v>0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K2476">
            <v>18950</v>
          </cell>
          <cell r="AL2476">
            <v>18950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0</v>
          </cell>
          <cell r="AV2476">
            <v>0</v>
          </cell>
          <cell r="AW2476">
            <v>0</v>
          </cell>
          <cell r="AX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0</v>
          </cell>
          <cell r="AR2477">
            <v>0</v>
          </cell>
          <cell r="AS2477">
            <v>0</v>
          </cell>
          <cell r="AT2477">
            <v>0</v>
          </cell>
          <cell r="AU2477">
            <v>0</v>
          </cell>
          <cell r="AV2477">
            <v>0</v>
          </cell>
          <cell r="AW2477">
            <v>0</v>
          </cell>
          <cell r="AX2477">
            <v>0</v>
          </cell>
        </row>
        <row r="2478">
          <cell r="A2478">
            <v>0</v>
          </cell>
          <cell r="B2478">
            <v>0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K2478">
            <v>0</v>
          </cell>
          <cell r="AL2478">
            <v>0</v>
          </cell>
          <cell r="AM2478">
            <v>0</v>
          </cell>
          <cell r="AN2478">
            <v>0</v>
          </cell>
          <cell r="AO2478">
            <v>0</v>
          </cell>
          <cell r="AP2478">
            <v>0</v>
          </cell>
          <cell r="AQ2478">
            <v>0</v>
          </cell>
          <cell r="AR2478">
            <v>0</v>
          </cell>
          <cell r="AS2478">
            <v>0</v>
          </cell>
          <cell r="AT2478">
            <v>0</v>
          </cell>
          <cell r="AU2478">
            <v>0</v>
          </cell>
          <cell r="AV2478">
            <v>0</v>
          </cell>
          <cell r="AW2478">
            <v>0</v>
          </cell>
          <cell r="AX2478">
            <v>0</v>
          </cell>
        </row>
        <row r="2479">
          <cell r="A2479" t="str">
            <v>23-4893</v>
          </cell>
          <cell r="B2479" t="str">
            <v>EXTERNAL USB 3.0 PORTABLE HARD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 t="str">
            <v>PGSO</v>
          </cell>
          <cell r="W2479" t="str">
            <v>SVP</v>
          </cell>
          <cell r="X2479">
            <v>45251</v>
          </cell>
          <cell r="Y2479">
            <v>0</v>
          </cell>
          <cell r="Z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H2479">
            <v>0</v>
          </cell>
          <cell r="AI2479">
            <v>0</v>
          </cell>
          <cell r="AJ2479">
            <v>0</v>
          </cell>
          <cell r="AK2479">
            <v>44000</v>
          </cell>
          <cell r="AL2479">
            <v>44000</v>
          </cell>
          <cell r="AM2479">
            <v>0</v>
          </cell>
          <cell r="AN2479">
            <v>0</v>
          </cell>
          <cell r="AO2479">
            <v>0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T2479">
            <v>0</v>
          </cell>
          <cell r="AU2479">
            <v>0</v>
          </cell>
          <cell r="AV2479">
            <v>0</v>
          </cell>
          <cell r="AW2479">
            <v>0</v>
          </cell>
          <cell r="AX2479">
            <v>0</v>
          </cell>
        </row>
        <row r="2480">
          <cell r="A2480">
            <v>0</v>
          </cell>
          <cell r="B2480" t="str">
            <v>DRIVE, ITB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H2480">
            <v>0</v>
          </cell>
          <cell r="AI2480">
            <v>0</v>
          </cell>
          <cell r="AJ2480">
            <v>0</v>
          </cell>
          <cell r="AK2480">
            <v>0</v>
          </cell>
          <cell r="AL2480">
            <v>0</v>
          </cell>
          <cell r="AM2480">
            <v>0</v>
          </cell>
          <cell r="AN2480">
            <v>0</v>
          </cell>
          <cell r="AO2480">
            <v>0</v>
          </cell>
          <cell r="AP2480">
            <v>0</v>
          </cell>
          <cell r="AQ2480">
            <v>0</v>
          </cell>
          <cell r="AR2480">
            <v>0</v>
          </cell>
          <cell r="AS2480">
            <v>0</v>
          </cell>
          <cell r="AT2480">
            <v>0</v>
          </cell>
          <cell r="AU2480">
            <v>0</v>
          </cell>
          <cell r="AV2480">
            <v>0</v>
          </cell>
          <cell r="AW2480">
            <v>0</v>
          </cell>
          <cell r="AX2480">
            <v>0</v>
          </cell>
        </row>
        <row r="2481">
          <cell r="A2481">
            <v>0</v>
          </cell>
          <cell r="B2481">
            <v>0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0</v>
          </cell>
          <cell r="W2481">
            <v>0</v>
          </cell>
          <cell r="X2481">
            <v>0</v>
          </cell>
          <cell r="Y2481">
            <v>0</v>
          </cell>
          <cell r="Z2481">
            <v>0</v>
          </cell>
          <cell r="AA2481">
            <v>0</v>
          </cell>
          <cell r="AB2481">
            <v>0</v>
          </cell>
          <cell r="AC2481">
            <v>0</v>
          </cell>
          <cell r="AD2481">
            <v>0</v>
          </cell>
          <cell r="AE2481">
            <v>0</v>
          </cell>
          <cell r="AF2481">
            <v>0</v>
          </cell>
          <cell r="AG2481">
            <v>0</v>
          </cell>
          <cell r="AH2481">
            <v>0</v>
          </cell>
          <cell r="AI2481">
            <v>0</v>
          </cell>
          <cell r="AJ2481">
            <v>0</v>
          </cell>
          <cell r="AK2481">
            <v>0</v>
          </cell>
          <cell r="AL2481">
            <v>0</v>
          </cell>
          <cell r="AM2481">
            <v>0</v>
          </cell>
          <cell r="AN2481">
            <v>0</v>
          </cell>
          <cell r="AO2481">
            <v>0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T2481">
            <v>0</v>
          </cell>
          <cell r="AU2481">
            <v>0</v>
          </cell>
          <cell r="AV2481">
            <v>0</v>
          </cell>
          <cell r="AW2481">
            <v>0</v>
          </cell>
          <cell r="AX2481">
            <v>0</v>
          </cell>
        </row>
        <row r="2482">
          <cell r="A2482" t="str">
            <v>23-4896</v>
          </cell>
          <cell r="B2482" t="str">
            <v>OFFICE SUPPLIES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 t="str">
            <v>PGO</v>
          </cell>
          <cell r="W2482" t="str">
            <v>SB</v>
          </cell>
          <cell r="X2482">
            <v>45251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  <cell r="AG2482">
            <v>0</v>
          </cell>
          <cell r="AH2482">
            <v>0</v>
          </cell>
          <cell r="AI2482">
            <v>0</v>
          </cell>
          <cell r="AJ2482">
            <v>0</v>
          </cell>
          <cell r="AK2482">
            <v>43090</v>
          </cell>
          <cell r="AL2482">
            <v>43090</v>
          </cell>
          <cell r="AM2482">
            <v>0</v>
          </cell>
          <cell r="AN2482">
            <v>0</v>
          </cell>
          <cell r="AO2482">
            <v>0</v>
          </cell>
          <cell r="AP2482">
            <v>0</v>
          </cell>
          <cell r="AQ2482">
            <v>0</v>
          </cell>
          <cell r="AR2482">
            <v>0</v>
          </cell>
          <cell r="AS2482">
            <v>0</v>
          </cell>
          <cell r="AT2482">
            <v>0</v>
          </cell>
          <cell r="AU2482">
            <v>0</v>
          </cell>
          <cell r="AV2482">
            <v>0</v>
          </cell>
          <cell r="AW2482">
            <v>0</v>
          </cell>
          <cell r="AX2482">
            <v>0</v>
          </cell>
        </row>
        <row r="2483">
          <cell r="A2483">
            <v>0</v>
          </cell>
          <cell r="B2483">
            <v>0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0</v>
          </cell>
          <cell r="AA2483">
            <v>0</v>
          </cell>
          <cell r="AB2483">
            <v>0</v>
          </cell>
          <cell r="AC2483">
            <v>0</v>
          </cell>
          <cell r="AD2483">
            <v>0</v>
          </cell>
          <cell r="AE2483">
            <v>0</v>
          </cell>
          <cell r="AF2483">
            <v>0</v>
          </cell>
          <cell r="AG2483">
            <v>0</v>
          </cell>
          <cell r="AH2483">
            <v>0</v>
          </cell>
          <cell r="AI2483">
            <v>0</v>
          </cell>
          <cell r="AJ2483">
            <v>0</v>
          </cell>
          <cell r="AK2483">
            <v>0</v>
          </cell>
          <cell r="AL2483">
            <v>0</v>
          </cell>
          <cell r="AM2483">
            <v>0</v>
          </cell>
          <cell r="AN2483">
            <v>0</v>
          </cell>
          <cell r="AO2483">
            <v>0</v>
          </cell>
          <cell r="AP2483">
            <v>0</v>
          </cell>
          <cell r="AQ2483">
            <v>0</v>
          </cell>
          <cell r="AR2483">
            <v>0</v>
          </cell>
          <cell r="AS2483">
            <v>0</v>
          </cell>
          <cell r="AT2483">
            <v>0</v>
          </cell>
          <cell r="AU2483">
            <v>0</v>
          </cell>
          <cell r="AV2483">
            <v>0</v>
          </cell>
          <cell r="AW2483">
            <v>0</v>
          </cell>
          <cell r="AX2483">
            <v>0</v>
          </cell>
        </row>
        <row r="2484">
          <cell r="A2484">
            <v>0</v>
          </cell>
          <cell r="B2484">
            <v>0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  <cell r="AG2484">
            <v>0</v>
          </cell>
          <cell r="AH2484">
            <v>0</v>
          </cell>
          <cell r="AI2484">
            <v>0</v>
          </cell>
          <cell r="AJ2484">
            <v>0</v>
          </cell>
          <cell r="AK2484">
            <v>0</v>
          </cell>
          <cell r="AL2484">
            <v>0</v>
          </cell>
          <cell r="AM2484">
            <v>0</v>
          </cell>
          <cell r="AN2484">
            <v>0</v>
          </cell>
          <cell r="AO2484">
            <v>0</v>
          </cell>
          <cell r="AP2484">
            <v>0</v>
          </cell>
          <cell r="AQ2484">
            <v>0</v>
          </cell>
          <cell r="AR2484">
            <v>0</v>
          </cell>
          <cell r="AS2484">
            <v>0</v>
          </cell>
          <cell r="AT2484">
            <v>0</v>
          </cell>
          <cell r="AU2484">
            <v>0</v>
          </cell>
          <cell r="AV2484">
            <v>0</v>
          </cell>
          <cell r="AW2484">
            <v>0</v>
          </cell>
          <cell r="AX2484">
            <v>0</v>
          </cell>
        </row>
        <row r="2485">
          <cell r="A2485" t="str">
            <v>23-4895</v>
          </cell>
          <cell r="B2485" t="str">
            <v>TARPAULIN-AS PER DESIGN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 t="str">
            <v>PGO</v>
          </cell>
          <cell r="W2485" t="str">
            <v>SVP</v>
          </cell>
          <cell r="X2485">
            <v>45251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  <cell r="AG2485">
            <v>0</v>
          </cell>
          <cell r="AH2485">
            <v>0</v>
          </cell>
          <cell r="AI2485">
            <v>0</v>
          </cell>
          <cell r="AJ2485">
            <v>0</v>
          </cell>
          <cell r="AK2485">
            <v>32480</v>
          </cell>
          <cell r="AL2485">
            <v>32480</v>
          </cell>
          <cell r="AM2485">
            <v>0</v>
          </cell>
          <cell r="AN2485">
            <v>0</v>
          </cell>
          <cell r="AO2485">
            <v>0</v>
          </cell>
          <cell r="AP2485">
            <v>0</v>
          </cell>
          <cell r="AQ2485">
            <v>0</v>
          </cell>
          <cell r="AR2485">
            <v>0</v>
          </cell>
          <cell r="AS2485">
            <v>0</v>
          </cell>
          <cell r="AT2485">
            <v>0</v>
          </cell>
          <cell r="AU2485">
            <v>0</v>
          </cell>
          <cell r="AV2485">
            <v>0</v>
          </cell>
          <cell r="AW2485">
            <v>0</v>
          </cell>
          <cell r="AX2485">
            <v>0</v>
          </cell>
        </row>
        <row r="2486">
          <cell r="A2486">
            <v>0</v>
          </cell>
          <cell r="B2486">
            <v>0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0</v>
          </cell>
          <cell r="AA2486">
            <v>0</v>
          </cell>
          <cell r="AB2486">
            <v>0</v>
          </cell>
          <cell r="AC2486">
            <v>0</v>
          </cell>
          <cell r="AD2486">
            <v>0</v>
          </cell>
          <cell r="AE2486">
            <v>0</v>
          </cell>
          <cell r="AF2486">
            <v>0</v>
          </cell>
          <cell r="AG2486">
            <v>0</v>
          </cell>
          <cell r="AH2486">
            <v>0</v>
          </cell>
          <cell r="AI2486">
            <v>0</v>
          </cell>
          <cell r="AJ2486">
            <v>0</v>
          </cell>
          <cell r="AK2486">
            <v>0</v>
          </cell>
          <cell r="AL2486">
            <v>0</v>
          </cell>
          <cell r="AM2486">
            <v>0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AS2486">
            <v>0</v>
          </cell>
          <cell r="AT2486">
            <v>0</v>
          </cell>
          <cell r="AU2486">
            <v>0</v>
          </cell>
          <cell r="AV2486">
            <v>0</v>
          </cell>
          <cell r="AW2486">
            <v>0</v>
          </cell>
          <cell r="AX2486">
            <v>0</v>
          </cell>
        </row>
        <row r="2487">
          <cell r="A2487">
            <v>0</v>
          </cell>
          <cell r="B2487">
            <v>0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0</v>
          </cell>
          <cell r="AA2487">
            <v>0</v>
          </cell>
          <cell r="AB2487">
            <v>0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0</v>
          </cell>
          <cell r="AH2487">
            <v>0</v>
          </cell>
          <cell r="AI2487">
            <v>0</v>
          </cell>
          <cell r="AJ2487">
            <v>0</v>
          </cell>
          <cell r="AK2487">
            <v>0</v>
          </cell>
          <cell r="AL2487">
            <v>0</v>
          </cell>
          <cell r="AM2487">
            <v>0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AS2487">
            <v>0</v>
          </cell>
          <cell r="AT2487">
            <v>0</v>
          </cell>
          <cell r="AU2487">
            <v>0</v>
          </cell>
          <cell r="AV2487">
            <v>0</v>
          </cell>
          <cell r="AW2487">
            <v>0</v>
          </cell>
          <cell r="AX2487">
            <v>0</v>
          </cell>
        </row>
        <row r="2488">
          <cell r="A2488" t="str">
            <v>23-4898</v>
          </cell>
          <cell r="B2488" t="str">
            <v>RIBBON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 t="str">
            <v>PGO</v>
          </cell>
          <cell r="W2488" t="str">
            <v>SVP</v>
          </cell>
          <cell r="X2488">
            <v>45251</v>
          </cell>
          <cell r="Y2488">
            <v>0</v>
          </cell>
          <cell r="Z2488">
            <v>0</v>
          </cell>
          <cell r="AA2488">
            <v>0</v>
          </cell>
          <cell r="AB2488">
            <v>0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0</v>
          </cell>
          <cell r="AH2488">
            <v>0</v>
          </cell>
          <cell r="AI2488">
            <v>0</v>
          </cell>
          <cell r="AJ2488">
            <v>0</v>
          </cell>
          <cell r="AK2488">
            <v>2400</v>
          </cell>
          <cell r="AL2488">
            <v>2400</v>
          </cell>
          <cell r="AM2488">
            <v>0</v>
          </cell>
          <cell r="AN2488">
            <v>0</v>
          </cell>
          <cell r="AO2488">
            <v>0</v>
          </cell>
          <cell r="AP2488">
            <v>0</v>
          </cell>
          <cell r="AQ2488">
            <v>0</v>
          </cell>
          <cell r="AR2488">
            <v>0</v>
          </cell>
          <cell r="AS2488">
            <v>0</v>
          </cell>
          <cell r="AT2488">
            <v>0</v>
          </cell>
          <cell r="AU2488">
            <v>0</v>
          </cell>
          <cell r="AV2488">
            <v>0</v>
          </cell>
          <cell r="AW2488">
            <v>0</v>
          </cell>
          <cell r="AX2488">
            <v>0</v>
          </cell>
        </row>
        <row r="2489">
          <cell r="A2489">
            <v>0</v>
          </cell>
          <cell r="B2489">
            <v>0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0</v>
          </cell>
          <cell r="AA2489">
            <v>0</v>
          </cell>
          <cell r="AB2489">
            <v>0</v>
          </cell>
          <cell r="AC2489">
            <v>0</v>
          </cell>
          <cell r="AD2489">
            <v>0</v>
          </cell>
          <cell r="AE2489">
            <v>0</v>
          </cell>
          <cell r="AF2489">
            <v>0</v>
          </cell>
          <cell r="AG2489">
            <v>0</v>
          </cell>
          <cell r="AH2489">
            <v>0</v>
          </cell>
          <cell r="AI2489">
            <v>0</v>
          </cell>
          <cell r="AJ2489">
            <v>0</v>
          </cell>
          <cell r="AK2489">
            <v>0</v>
          </cell>
          <cell r="AL2489">
            <v>0</v>
          </cell>
          <cell r="AM2489">
            <v>0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T2489">
            <v>0</v>
          </cell>
          <cell r="AU2489">
            <v>0</v>
          </cell>
          <cell r="AV2489">
            <v>0</v>
          </cell>
          <cell r="AW2489">
            <v>0</v>
          </cell>
          <cell r="AX2489">
            <v>0</v>
          </cell>
        </row>
        <row r="2490">
          <cell r="A2490">
            <v>0</v>
          </cell>
          <cell r="B2490">
            <v>0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0</v>
          </cell>
          <cell r="AA2490">
            <v>0</v>
          </cell>
          <cell r="AB2490">
            <v>0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H2490">
            <v>0</v>
          </cell>
          <cell r="AI2490">
            <v>0</v>
          </cell>
          <cell r="AJ2490">
            <v>0</v>
          </cell>
          <cell r="AK2490">
            <v>0</v>
          </cell>
          <cell r="AL2490">
            <v>0</v>
          </cell>
          <cell r="AM2490">
            <v>0</v>
          </cell>
          <cell r="AN2490">
            <v>0</v>
          </cell>
          <cell r="AO2490">
            <v>0</v>
          </cell>
          <cell r="AP2490">
            <v>0</v>
          </cell>
          <cell r="AQ2490">
            <v>0</v>
          </cell>
          <cell r="AR2490">
            <v>0</v>
          </cell>
          <cell r="AS2490">
            <v>0</v>
          </cell>
          <cell r="AT2490">
            <v>0</v>
          </cell>
          <cell r="AU2490">
            <v>0</v>
          </cell>
          <cell r="AV2490">
            <v>0</v>
          </cell>
          <cell r="AW2490">
            <v>0</v>
          </cell>
          <cell r="AX2490">
            <v>0</v>
          </cell>
        </row>
        <row r="2491">
          <cell r="A2491" t="str">
            <v>23-C0870</v>
          </cell>
          <cell r="B2491" t="str">
            <v>LABORATORY MATERIALS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 t="str">
            <v>PEEMO</v>
          </cell>
          <cell r="W2491" t="str">
            <v>PB</v>
          </cell>
          <cell r="X2491">
            <v>45251</v>
          </cell>
          <cell r="Y2491">
            <v>0</v>
          </cell>
          <cell r="Z2491">
            <v>0</v>
          </cell>
          <cell r="AA2491">
            <v>0</v>
          </cell>
          <cell r="AB2491">
            <v>0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H2491">
            <v>0</v>
          </cell>
          <cell r="AI2491">
            <v>0</v>
          </cell>
          <cell r="AJ2491">
            <v>0</v>
          </cell>
          <cell r="AK2491">
            <v>2449925</v>
          </cell>
          <cell r="AL2491">
            <v>2449925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  <cell r="AU2491">
            <v>0</v>
          </cell>
          <cell r="AV2491">
            <v>0</v>
          </cell>
          <cell r="AW2491">
            <v>0</v>
          </cell>
          <cell r="AX2491">
            <v>0</v>
          </cell>
        </row>
        <row r="2492">
          <cell r="A2492">
            <v>0</v>
          </cell>
          <cell r="B2492">
            <v>0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0</v>
          </cell>
          <cell r="AA2492">
            <v>0</v>
          </cell>
          <cell r="AB2492">
            <v>0</v>
          </cell>
          <cell r="AC2492">
            <v>0</v>
          </cell>
          <cell r="AD2492">
            <v>0</v>
          </cell>
          <cell r="AE2492">
            <v>0</v>
          </cell>
          <cell r="AF2492">
            <v>0</v>
          </cell>
          <cell r="AG2492">
            <v>0</v>
          </cell>
          <cell r="AH2492">
            <v>0</v>
          </cell>
          <cell r="AI2492">
            <v>0</v>
          </cell>
          <cell r="AJ2492">
            <v>0</v>
          </cell>
          <cell r="AK2492">
            <v>0</v>
          </cell>
          <cell r="AL2492">
            <v>0</v>
          </cell>
          <cell r="AM2492">
            <v>0</v>
          </cell>
          <cell r="AN2492">
            <v>0</v>
          </cell>
          <cell r="AO2492">
            <v>0</v>
          </cell>
          <cell r="AP2492">
            <v>0</v>
          </cell>
          <cell r="AQ2492">
            <v>0</v>
          </cell>
          <cell r="AR2492">
            <v>0</v>
          </cell>
          <cell r="AS2492">
            <v>0</v>
          </cell>
          <cell r="AT2492">
            <v>0</v>
          </cell>
          <cell r="AU2492">
            <v>0</v>
          </cell>
          <cell r="AV2492">
            <v>0</v>
          </cell>
          <cell r="AW2492">
            <v>0</v>
          </cell>
          <cell r="AX2492">
            <v>0</v>
          </cell>
        </row>
        <row r="2493">
          <cell r="A2493">
            <v>0</v>
          </cell>
          <cell r="B2493">
            <v>0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0</v>
          </cell>
          <cell r="AA2493">
            <v>0</v>
          </cell>
          <cell r="AB2493">
            <v>0</v>
          </cell>
          <cell r="AC2493">
            <v>0</v>
          </cell>
          <cell r="AD2493">
            <v>0</v>
          </cell>
          <cell r="AE2493">
            <v>0</v>
          </cell>
          <cell r="AF2493">
            <v>0</v>
          </cell>
          <cell r="AG2493">
            <v>0</v>
          </cell>
          <cell r="AH2493">
            <v>0</v>
          </cell>
          <cell r="AI2493">
            <v>0</v>
          </cell>
          <cell r="AJ2493">
            <v>0</v>
          </cell>
          <cell r="AK2493">
            <v>0</v>
          </cell>
          <cell r="AL2493">
            <v>0</v>
          </cell>
          <cell r="AM2493">
            <v>0</v>
          </cell>
          <cell r="AN2493">
            <v>0</v>
          </cell>
          <cell r="AO2493">
            <v>0</v>
          </cell>
          <cell r="AP2493">
            <v>0</v>
          </cell>
          <cell r="AQ2493">
            <v>0</v>
          </cell>
          <cell r="AR2493">
            <v>0</v>
          </cell>
          <cell r="AS2493">
            <v>0</v>
          </cell>
          <cell r="AT2493">
            <v>0</v>
          </cell>
          <cell r="AU2493">
            <v>0</v>
          </cell>
          <cell r="AV2493">
            <v>0</v>
          </cell>
          <cell r="AW2493">
            <v>0</v>
          </cell>
          <cell r="AX2493">
            <v>0</v>
          </cell>
        </row>
        <row r="2494">
          <cell r="A2494" t="str">
            <v>23-4712</v>
          </cell>
          <cell r="B2494" t="str">
            <v>ACETYLENE AND INDUSTRIAL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 t="str">
            <v>PDRRMO</v>
          </cell>
          <cell r="W2494" t="str">
            <v>DC</v>
          </cell>
          <cell r="X2494">
            <v>45251</v>
          </cell>
          <cell r="Y2494">
            <v>0</v>
          </cell>
          <cell r="Z2494">
            <v>0</v>
          </cell>
          <cell r="AA2494">
            <v>0</v>
          </cell>
          <cell r="AB2494">
            <v>0</v>
          </cell>
          <cell r="AC2494">
            <v>0</v>
          </cell>
          <cell r="AD2494">
            <v>0</v>
          </cell>
          <cell r="AE2494">
            <v>0</v>
          </cell>
          <cell r="AF2494">
            <v>0</v>
          </cell>
          <cell r="AG2494">
            <v>0</v>
          </cell>
          <cell r="AH2494">
            <v>0</v>
          </cell>
          <cell r="AI2494">
            <v>0</v>
          </cell>
          <cell r="AJ2494">
            <v>0</v>
          </cell>
          <cell r="AK2494">
            <v>2900</v>
          </cell>
          <cell r="AL2494">
            <v>2900</v>
          </cell>
          <cell r="AM2494">
            <v>0</v>
          </cell>
          <cell r="AN2494">
            <v>0</v>
          </cell>
          <cell r="AO2494">
            <v>0</v>
          </cell>
          <cell r="AP2494">
            <v>0</v>
          </cell>
          <cell r="AQ2494">
            <v>0</v>
          </cell>
          <cell r="AR2494">
            <v>0</v>
          </cell>
          <cell r="AS2494">
            <v>0</v>
          </cell>
          <cell r="AT2494">
            <v>0</v>
          </cell>
          <cell r="AU2494">
            <v>0</v>
          </cell>
          <cell r="AV2494">
            <v>0</v>
          </cell>
          <cell r="AW2494">
            <v>0</v>
          </cell>
          <cell r="AX2494">
            <v>0</v>
          </cell>
        </row>
        <row r="2495">
          <cell r="A2495">
            <v>0</v>
          </cell>
          <cell r="B2495" t="str">
            <v>OXYGEN REFILL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0</v>
          </cell>
          <cell r="AA2495">
            <v>0</v>
          </cell>
          <cell r="AB2495">
            <v>0</v>
          </cell>
          <cell r="AC2495">
            <v>0</v>
          </cell>
          <cell r="AD2495">
            <v>0</v>
          </cell>
          <cell r="AE2495">
            <v>0</v>
          </cell>
          <cell r="AF2495">
            <v>0</v>
          </cell>
          <cell r="AG2495">
            <v>0</v>
          </cell>
          <cell r="AH2495">
            <v>0</v>
          </cell>
          <cell r="AI2495">
            <v>0</v>
          </cell>
          <cell r="AJ2495">
            <v>0</v>
          </cell>
          <cell r="AK2495">
            <v>0</v>
          </cell>
          <cell r="AL2495">
            <v>0</v>
          </cell>
          <cell r="AM2495">
            <v>0</v>
          </cell>
          <cell r="AN2495">
            <v>0</v>
          </cell>
          <cell r="AO2495">
            <v>0</v>
          </cell>
          <cell r="AP2495">
            <v>0</v>
          </cell>
          <cell r="AQ2495">
            <v>0</v>
          </cell>
          <cell r="AR2495">
            <v>0</v>
          </cell>
          <cell r="AS2495">
            <v>0</v>
          </cell>
          <cell r="AT2495">
            <v>0</v>
          </cell>
          <cell r="AU2495">
            <v>0</v>
          </cell>
          <cell r="AV2495">
            <v>0</v>
          </cell>
          <cell r="AW2495">
            <v>0</v>
          </cell>
          <cell r="AX2495">
            <v>0</v>
          </cell>
        </row>
        <row r="2496">
          <cell r="A2496">
            <v>0</v>
          </cell>
          <cell r="B2496">
            <v>0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0</v>
          </cell>
          <cell r="AA2496">
            <v>0</v>
          </cell>
          <cell r="AB2496">
            <v>0</v>
          </cell>
          <cell r="AC2496">
            <v>0</v>
          </cell>
          <cell r="AD2496">
            <v>0</v>
          </cell>
          <cell r="AE2496">
            <v>0</v>
          </cell>
          <cell r="AF2496">
            <v>0</v>
          </cell>
          <cell r="AG2496">
            <v>0</v>
          </cell>
          <cell r="AH2496">
            <v>0</v>
          </cell>
          <cell r="AI2496">
            <v>0</v>
          </cell>
          <cell r="AJ2496">
            <v>0</v>
          </cell>
          <cell r="AK2496">
            <v>0</v>
          </cell>
          <cell r="AL2496">
            <v>0</v>
          </cell>
          <cell r="AM2496">
            <v>0</v>
          </cell>
          <cell r="AN2496">
            <v>0</v>
          </cell>
          <cell r="AO2496">
            <v>0</v>
          </cell>
          <cell r="AP2496">
            <v>0</v>
          </cell>
          <cell r="AQ2496">
            <v>0</v>
          </cell>
          <cell r="AR2496">
            <v>0</v>
          </cell>
          <cell r="AS2496">
            <v>0</v>
          </cell>
          <cell r="AT2496">
            <v>0</v>
          </cell>
          <cell r="AU2496">
            <v>0</v>
          </cell>
          <cell r="AV2496">
            <v>0</v>
          </cell>
          <cell r="AW2496">
            <v>0</v>
          </cell>
          <cell r="AX2496">
            <v>0</v>
          </cell>
        </row>
        <row r="2497">
          <cell r="A2497" t="str">
            <v>23-4837</v>
          </cell>
          <cell r="B2497" t="str">
            <v>COMBAT SHOES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 t="str">
            <v>PDRRMO</v>
          </cell>
          <cell r="W2497" t="str">
            <v>SVP</v>
          </cell>
          <cell r="X2497">
            <v>45251</v>
          </cell>
          <cell r="Y2497">
            <v>0</v>
          </cell>
          <cell r="Z2497">
            <v>0</v>
          </cell>
          <cell r="AA2497">
            <v>0</v>
          </cell>
          <cell r="AB2497">
            <v>0</v>
          </cell>
          <cell r="AC2497">
            <v>0</v>
          </cell>
          <cell r="AD2497">
            <v>0</v>
          </cell>
          <cell r="AE2497">
            <v>0</v>
          </cell>
          <cell r="AF2497">
            <v>0</v>
          </cell>
          <cell r="AG2497">
            <v>0</v>
          </cell>
          <cell r="AH2497">
            <v>0</v>
          </cell>
          <cell r="AI2497">
            <v>0</v>
          </cell>
          <cell r="AJ2497">
            <v>0</v>
          </cell>
          <cell r="AK2497">
            <v>223800</v>
          </cell>
          <cell r="AL2497">
            <v>223800</v>
          </cell>
          <cell r="AM2497">
            <v>0</v>
          </cell>
          <cell r="AN2497">
            <v>0</v>
          </cell>
          <cell r="AO2497">
            <v>0</v>
          </cell>
          <cell r="AP2497">
            <v>0</v>
          </cell>
          <cell r="AQ2497">
            <v>0</v>
          </cell>
          <cell r="AR2497">
            <v>0</v>
          </cell>
          <cell r="AS2497">
            <v>0</v>
          </cell>
          <cell r="AT2497">
            <v>0</v>
          </cell>
          <cell r="AU2497">
            <v>0</v>
          </cell>
          <cell r="AV2497">
            <v>0</v>
          </cell>
          <cell r="AW2497">
            <v>0</v>
          </cell>
          <cell r="AX2497">
            <v>0</v>
          </cell>
        </row>
        <row r="2498">
          <cell r="A2498">
            <v>0</v>
          </cell>
          <cell r="B2498">
            <v>0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0</v>
          </cell>
          <cell r="AA2498">
            <v>0</v>
          </cell>
          <cell r="AB2498">
            <v>0</v>
          </cell>
          <cell r="AC2498">
            <v>0</v>
          </cell>
          <cell r="AD2498">
            <v>0</v>
          </cell>
          <cell r="AE2498">
            <v>0</v>
          </cell>
          <cell r="AF2498">
            <v>0</v>
          </cell>
          <cell r="AG2498">
            <v>0</v>
          </cell>
          <cell r="AH2498">
            <v>0</v>
          </cell>
          <cell r="AI2498">
            <v>0</v>
          </cell>
          <cell r="AJ2498">
            <v>0</v>
          </cell>
          <cell r="AK2498">
            <v>0</v>
          </cell>
          <cell r="AL2498">
            <v>0</v>
          </cell>
          <cell r="AM2498">
            <v>0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T2498">
            <v>0</v>
          </cell>
          <cell r="AU2498">
            <v>0</v>
          </cell>
          <cell r="AV2498">
            <v>0</v>
          </cell>
          <cell r="AW2498">
            <v>0</v>
          </cell>
          <cell r="AX2498">
            <v>0</v>
          </cell>
        </row>
        <row r="2499">
          <cell r="A2499">
            <v>0</v>
          </cell>
          <cell r="B2499">
            <v>0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0</v>
          </cell>
          <cell r="AA2499">
            <v>0</v>
          </cell>
          <cell r="AB2499">
            <v>0</v>
          </cell>
          <cell r="AC2499">
            <v>0</v>
          </cell>
          <cell r="AD2499">
            <v>0</v>
          </cell>
          <cell r="AE2499">
            <v>0</v>
          </cell>
          <cell r="AF2499">
            <v>0</v>
          </cell>
          <cell r="AG2499">
            <v>0</v>
          </cell>
          <cell r="AH2499">
            <v>0</v>
          </cell>
          <cell r="AI2499">
            <v>0</v>
          </cell>
          <cell r="AJ2499">
            <v>0</v>
          </cell>
          <cell r="AK2499">
            <v>0</v>
          </cell>
          <cell r="AL2499">
            <v>0</v>
          </cell>
          <cell r="AM2499">
            <v>0</v>
          </cell>
          <cell r="AN2499">
            <v>0</v>
          </cell>
          <cell r="AO2499">
            <v>0</v>
          </cell>
          <cell r="AP2499">
            <v>0</v>
          </cell>
          <cell r="AQ2499">
            <v>0</v>
          </cell>
          <cell r="AR2499">
            <v>0</v>
          </cell>
          <cell r="AS2499">
            <v>0</v>
          </cell>
          <cell r="AT2499">
            <v>0</v>
          </cell>
          <cell r="AU2499">
            <v>0</v>
          </cell>
          <cell r="AV2499">
            <v>0</v>
          </cell>
          <cell r="AW2499">
            <v>0</v>
          </cell>
          <cell r="AX2499">
            <v>0</v>
          </cell>
        </row>
        <row r="2500">
          <cell r="A2500" t="str">
            <v>23-4993</v>
          </cell>
          <cell r="B2500" t="str">
            <v>CLEAR GLASS WITH FRAME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 t="str">
            <v>PDRRMO</v>
          </cell>
          <cell r="W2500" t="str">
            <v>SVP</v>
          </cell>
          <cell r="X2500">
            <v>45251</v>
          </cell>
          <cell r="Y2500">
            <v>0</v>
          </cell>
          <cell r="Z2500">
            <v>0</v>
          </cell>
          <cell r="AA2500">
            <v>0</v>
          </cell>
          <cell r="AB2500">
            <v>0</v>
          </cell>
          <cell r="AC2500">
            <v>0</v>
          </cell>
          <cell r="AD2500">
            <v>0</v>
          </cell>
          <cell r="AE2500">
            <v>0</v>
          </cell>
          <cell r="AF2500">
            <v>0</v>
          </cell>
          <cell r="AG2500">
            <v>0</v>
          </cell>
          <cell r="AH2500">
            <v>0</v>
          </cell>
          <cell r="AI2500">
            <v>0</v>
          </cell>
          <cell r="AJ2500">
            <v>0</v>
          </cell>
          <cell r="AK2500">
            <v>4950</v>
          </cell>
          <cell r="AL2500">
            <v>4950</v>
          </cell>
          <cell r="AM2500">
            <v>0</v>
          </cell>
          <cell r="AN2500">
            <v>0</v>
          </cell>
          <cell r="AO2500">
            <v>0</v>
          </cell>
          <cell r="AP2500">
            <v>0</v>
          </cell>
          <cell r="AQ2500">
            <v>0</v>
          </cell>
          <cell r="AR2500">
            <v>0</v>
          </cell>
          <cell r="AS2500">
            <v>0</v>
          </cell>
          <cell r="AT2500">
            <v>0</v>
          </cell>
          <cell r="AU2500">
            <v>0</v>
          </cell>
          <cell r="AV2500">
            <v>0</v>
          </cell>
          <cell r="AW2500">
            <v>0</v>
          </cell>
          <cell r="AX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0</v>
          </cell>
          <cell r="AA2501">
            <v>0</v>
          </cell>
          <cell r="AB2501">
            <v>0</v>
          </cell>
          <cell r="AC2501">
            <v>0</v>
          </cell>
          <cell r="AD2501">
            <v>0</v>
          </cell>
          <cell r="AE2501">
            <v>0</v>
          </cell>
          <cell r="AF2501">
            <v>0</v>
          </cell>
          <cell r="AG2501">
            <v>0</v>
          </cell>
          <cell r="AH2501">
            <v>0</v>
          </cell>
          <cell r="AI2501">
            <v>0</v>
          </cell>
          <cell r="AJ2501">
            <v>0</v>
          </cell>
          <cell r="AK2501">
            <v>0</v>
          </cell>
          <cell r="AL2501">
            <v>0</v>
          </cell>
          <cell r="AM2501">
            <v>0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AS2501">
            <v>0</v>
          </cell>
          <cell r="AT2501">
            <v>0</v>
          </cell>
          <cell r="AU2501">
            <v>0</v>
          </cell>
          <cell r="AV2501">
            <v>0</v>
          </cell>
          <cell r="AW2501">
            <v>0</v>
          </cell>
          <cell r="AX2501">
            <v>0</v>
          </cell>
        </row>
        <row r="2502">
          <cell r="A2502">
            <v>0</v>
          </cell>
          <cell r="B2502">
            <v>0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0</v>
          </cell>
          <cell r="AA2502">
            <v>0</v>
          </cell>
          <cell r="AB2502">
            <v>0</v>
          </cell>
          <cell r="AC2502">
            <v>0</v>
          </cell>
          <cell r="AD2502">
            <v>0</v>
          </cell>
          <cell r="AE2502">
            <v>0</v>
          </cell>
          <cell r="AF2502">
            <v>0</v>
          </cell>
          <cell r="AG2502">
            <v>0</v>
          </cell>
          <cell r="AH2502">
            <v>0</v>
          </cell>
          <cell r="AI2502">
            <v>0</v>
          </cell>
          <cell r="AJ2502">
            <v>0</v>
          </cell>
          <cell r="AK2502">
            <v>0</v>
          </cell>
          <cell r="AL2502">
            <v>0</v>
          </cell>
          <cell r="AM2502">
            <v>0</v>
          </cell>
          <cell r="AN2502">
            <v>0</v>
          </cell>
          <cell r="AO2502">
            <v>0</v>
          </cell>
          <cell r="AP2502">
            <v>0</v>
          </cell>
          <cell r="AQ2502">
            <v>0</v>
          </cell>
          <cell r="AR2502">
            <v>0</v>
          </cell>
          <cell r="AS2502">
            <v>0</v>
          </cell>
          <cell r="AT2502">
            <v>0</v>
          </cell>
          <cell r="AU2502">
            <v>0</v>
          </cell>
          <cell r="AV2502">
            <v>0</v>
          </cell>
          <cell r="AW2502">
            <v>0</v>
          </cell>
          <cell r="AX2502">
            <v>0</v>
          </cell>
        </row>
        <row r="2503">
          <cell r="A2503" t="str">
            <v>23-5254</v>
          </cell>
          <cell r="B2503" t="str">
            <v>DOOR HANDLE &amp; HEADLIGHT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 t="str">
            <v>COA</v>
          </cell>
          <cell r="W2503" t="str">
            <v>SA</v>
          </cell>
          <cell r="X2503">
            <v>45251</v>
          </cell>
          <cell r="Y2503">
            <v>0</v>
          </cell>
          <cell r="Z2503">
            <v>0</v>
          </cell>
          <cell r="AA2503">
            <v>0</v>
          </cell>
          <cell r="AB2503">
            <v>0</v>
          </cell>
          <cell r="AC2503">
            <v>0</v>
          </cell>
          <cell r="AD2503">
            <v>0</v>
          </cell>
          <cell r="AE2503">
            <v>0</v>
          </cell>
          <cell r="AF2503">
            <v>0</v>
          </cell>
          <cell r="AG2503">
            <v>0</v>
          </cell>
          <cell r="AH2503">
            <v>0</v>
          </cell>
          <cell r="AI2503">
            <v>0</v>
          </cell>
          <cell r="AJ2503">
            <v>0</v>
          </cell>
          <cell r="AK2503">
            <v>5700</v>
          </cell>
          <cell r="AL2503">
            <v>5700</v>
          </cell>
          <cell r="AM2503">
            <v>0</v>
          </cell>
          <cell r="AN2503">
            <v>0</v>
          </cell>
          <cell r="AO2503">
            <v>0</v>
          </cell>
          <cell r="AP2503">
            <v>0</v>
          </cell>
          <cell r="AQ2503">
            <v>0</v>
          </cell>
          <cell r="AR2503">
            <v>0</v>
          </cell>
          <cell r="AS2503">
            <v>0</v>
          </cell>
          <cell r="AT2503">
            <v>0</v>
          </cell>
          <cell r="AU2503">
            <v>0</v>
          </cell>
          <cell r="AV2503">
            <v>0</v>
          </cell>
          <cell r="AW2503">
            <v>0</v>
          </cell>
          <cell r="AX2503">
            <v>0</v>
          </cell>
        </row>
        <row r="2504">
          <cell r="A2504">
            <v>0</v>
          </cell>
          <cell r="B2504">
            <v>0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0</v>
          </cell>
          <cell r="W2504">
            <v>0</v>
          </cell>
          <cell r="X2504">
            <v>0</v>
          </cell>
          <cell r="Y2504">
            <v>0</v>
          </cell>
          <cell r="Z2504">
            <v>0</v>
          </cell>
          <cell r="AA2504">
            <v>0</v>
          </cell>
          <cell r="AB2504">
            <v>0</v>
          </cell>
          <cell r="AC2504">
            <v>0</v>
          </cell>
          <cell r="AD2504">
            <v>0</v>
          </cell>
          <cell r="AE2504">
            <v>0</v>
          </cell>
          <cell r="AF2504">
            <v>0</v>
          </cell>
          <cell r="AG2504">
            <v>0</v>
          </cell>
          <cell r="AH2504">
            <v>0</v>
          </cell>
          <cell r="AI2504">
            <v>0</v>
          </cell>
          <cell r="AJ2504">
            <v>0</v>
          </cell>
          <cell r="AK2504">
            <v>0</v>
          </cell>
          <cell r="AL2504">
            <v>0</v>
          </cell>
          <cell r="AM2504">
            <v>0</v>
          </cell>
          <cell r="AN2504">
            <v>0</v>
          </cell>
          <cell r="AO2504">
            <v>0</v>
          </cell>
          <cell r="AP2504">
            <v>0</v>
          </cell>
          <cell r="AQ2504">
            <v>0</v>
          </cell>
          <cell r="AR2504">
            <v>0</v>
          </cell>
          <cell r="AS2504">
            <v>0</v>
          </cell>
          <cell r="AT2504">
            <v>0</v>
          </cell>
          <cell r="AU2504">
            <v>0</v>
          </cell>
          <cell r="AV2504">
            <v>0</v>
          </cell>
          <cell r="AW2504">
            <v>0</v>
          </cell>
          <cell r="AX2504">
            <v>0</v>
          </cell>
        </row>
        <row r="2505">
          <cell r="A2505">
            <v>0</v>
          </cell>
          <cell r="B2505">
            <v>0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0</v>
          </cell>
          <cell r="W2505">
            <v>0</v>
          </cell>
          <cell r="X2505">
            <v>0</v>
          </cell>
          <cell r="Y2505">
            <v>0</v>
          </cell>
          <cell r="Z2505">
            <v>0</v>
          </cell>
          <cell r="AA2505">
            <v>0</v>
          </cell>
          <cell r="AB2505">
            <v>0</v>
          </cell>
          <cell r="AC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0</v>
          </cell>
          <cell r="AK2505">
            <v>0</v>
          </cell>
          <cell r="AL2505">
            <v>0</v>
          </cell>
          <cell r="AM2505">
            <v>0</v>
          </cell>
          <cell r="AN2505">
            <v>0</v>
          </cell>
          <cell r="AO2505">
            <v>0</v>
          </cell>
          <cell r="AP2505">
            <v>0</v>
          </cell>
          <cell r="AQ2505">
            <v>0</v>
          </cell>
          <cell r="AR2505">
            <v>0</v>
          </cell>
          <cell r="AS2505">
            <v>0</v>
          </cell>
          <cell r="AT2505">
            <v>0</v>
          </cell>
          <cell r="AU2505">
            <v>0</v>
          </cell>
          <cell r="AV2505">
            <v>0</v>
          </cell>
          <cell r="AW2505">
            <v>0</v>
          </cell>
          <cell r="AX2505">
            <v>0</v>
          </cell>
        </row>
        <row r="2506">
          <cell r="A2506" t="str">
            <v>23-5126</v>
          </cell>
          <cell r="B2506" t="str">
            <v>COMPUTER UNIT SYSTEM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 t="str">
            <v>PASSO</v>
          </cell>
          <cell r="W2506" t="str">
            <v>PB</v>
          </cell>
          <cell r="X2506">
            <v>45251</v>
          </cell>
          <cell r="Y2506">
            <v>0</v>
          </cell>
          <cell r="Z2506">
            <v>0</v>
          </cell>
          <cell r="AA2506">
            <v>0</v>
          </cell>
          <cell r="AB2506">
            <v>0</v>
          </cell>
          <cell r="AC2506">
            <v>0</v>
          </cell>
          <cell r="AD2506">
            <v>0</v>
          </cell>
          <cell r="AE2506">
            <v>0</v>
          </cell>
          <cell r="AF2506">
            <v>0</v>
          </cell>
          <cell r="AG2506">
            <v>0</v>
          </cell>
          <cell r="AH2506">
            <v>0</v>
          </cell>
          <cell r="AI2506">
            <v>0</v>
          </cell>
          <cell r="AJ2506">
            <v>0</v>
          </cell>
          <cell r="AK2506">
            <v>313929</v>
          </cell>
          <cell r="AL2506">
            <v>313929</v>
          </cell>
          <cell r="AM2506">
            <v>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R2506">
            <v>0</v>
          </cell>
          <cell r="AS2506">
            <v>0</v>
          </cell>
          <cell r="AT2506">
            <v>0</v>
          </cell>
          <cell r="AU2506">
            <v>0</v>
          </cell>
          <cell r="AV2506">
            <v>0</v>
          </cell>
          <cell r="AW2506">
            <v>0</v>
          </cell>
          <cell r="AX2506">
            <v>0</v>
          </cell>
        </row>
        <row r="2507">
          <cell r="A2507">
            <v>0</v>
          </cell>
          <cell r="B2507">
            <v>0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0</v>
          </cell>
          <cell r="AH2507">
            <v>0</v>
          </cell>
          <cell r="AI2507">
            <v>0</v>
          </cell>
          <cell r="AJ2507">
            <v>0</v>
          </cell>
          <cell r="AK2507">
            <v>0</v>
          </cell>
          <cell r="AL2507">
            <v>0</v>
          </cell>
          <cell r="AM2507">
            <v>0</v>
          </cell>
          <cell r="AN2507">
            <v>0</v>
          </cell>
          <cell r="AO2507">
            <v>0</v>
          </cell>
          <cell r="AP2507">
            <v>0</v>
          </cell>
          <cell r="AQ2507">
            <v>0</v>
          </cell>
          <cell r="AR2507">
            <v>0</v>
          </cell>
          <cell r="AS2507">
            <v>0</v>
          </cell>
          <cell r="AT2507">
            <v>0</v>
          </cell>
          <cell r="AU2507">
            <v>0</v>
          </cell>
          <cell r="AV2507">
            <v>0</v>
          </cell>
          <cell r="AW2507">
            <v>0</v>
          </cell>
          <cell r="AX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0</v>
          </cell>
          <cell r="W2508">
            <v>0</v>
          </cell>
          <cell r="X2508">
            <v>0</v>
          </cell>
          <cell r="Y2508">
            <v>0</v>
          </cell>
          <cell r="Z2508">
            <v>0</v>
          </cell>
          <cell r="AA2508">
            <v>0</v>
          </cell>
          <cell r="AB2508">
            <v>0</v>
          </cell>
          <cell r="AC2508">
            <v>0</v>
          </cell>
          <cell r="AD2508">
            <v>0</v>
          </cell>
          <cell r="AE2508">
            <v>0</v>
          </cell>
          <cell r="AF2508">
            <v>0</v>
          </cell>
          <cell r="AG2508">
            <v>0</v>
          </cell>
          <cell r="AH2508">
            <v>0</v>
          </cell>
          <cell r="AI2508">
            <v>0</v>
          </cell>
          <cell r="AJ2508">
            <v>0</v>
          </cell>
          <cell r="AK2508">
            <v>0</v>
          </cell>
          <cell r="AL2508">
            <v>0</v>
          </cell>
          <cell r="AM2508">
            <v>0</v>
          </cell>
          <cell r="AN2508">
            <v>0</v>
          </cell>
          <cell r="AO2508">
            <v>0</v>
          </cell>
          <cell r="AP2508">
            <v>0</v>
          </cell>
          <cell r="AQ2508">
            <v>0</v>
          </cell>
          <cell r="AR2508">
            <v>0</v>
          </cell>
          <cell r="AS2508">
            <v>0</v>
          </cell>
          <cell r="AT2508">
            <v>0</v>
          </cell>
          <cell r="AU2508">
            <v>0</v>
          </cell>
          <cell r="AV2508">
            <v>0</v>
          </cell>
          <cell r="AW2508">
            <v>0</v>
          </cell>
          <cell r="AX2508">
            <v>0</v>
          </cell>
        </row>
        <row r="2509">
          <cell r="A2509" t="str">
            <v>23-4971</v>
          </cell>
          <cell r="B2509" t="str">
            <v>MAGAZINE PRINTING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 t="str">
            <v>PAO-</v>
          </cell>
          <cell r="W2509" t="str">
            <v>SVP</v>
          </cell>
          <cell r="X2509">
            <v>45251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  <cell r="AG2509">
            <v>0</v>
          </cell>
          <cell r="AH2509">
            <v>0</v>
          </cell>
          <cell r="AI2509">
            <v>0</v>
          </cell>
          <cell r="AJ2509">
            <v>0</v>
          </cell>
          <cell r="AK2509">
            <v>270000</v>
          </cell>
          <cell r="AL2509">
            <v>270000</v>
          </cell>
          <cell r="AM2509">
            <v>0</v>
          </cell>
          <cell r="AN2509">
            <v>0</v>
          </cell>
          <cell r="AO2509">
            <v>0</v>
          </cell>
          <cell r="AP2509">
            <v>0</v>
          </cell>
          <cell r="AQ2509">
            <v>0</v>
          </cell>
          <cell r="AR2509">
            <v>0</v>
          </cell>
          <cell r="AS2509">
            <v>0</v>
          </cell>
          <cell r="AT2509">
            <v>0</v>
          </cell>
          <cell r="AU2509">
            <v>0</v>
          </cell>
          <cell r="AV2509">
            <v>0</v>
          </cell>
          <cell r="AW2509">
            <v>0</v>
          </cell>
          <cell r="AX2509">
            <v>0</v>
          </cell>
        </row>
        <row r="2510">
          <cell r="A2510">
            <v>0</v>
          </cell>
          <cell r="B2510" t="str">
            <v>AND POSTER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 t="str">
            <v>IPRD</v>
          </cell>
          <cell r="W2510">
            <v>0</v>
          </cell>
          <cell r="X2510">
            <v>0</v>
          </cell>
          <cell r="Y2510">
            <v>0</v>
          </cell>
          <cell r="Z2510">
            <v>0</v>
          </cell>
          <cell r="AA2510">
            <v>0</v>
          </cell>
          <cell r="AB2510">
            <v>0</v>
          </cell>
          <cell r="AC2510">
            <v>0</v>
          </cell>
          <cell r="AD2510">
            <v>0</v>
          </cell>
          <cell r="AE2510">
            <v>0</v>
          </cell>
          <cell r="AF2510">
            <v>0</v>
          </cell>
          <cell r="AG2510">
            <v>0</v>
          </cell>
          <cell r="AH2510">
            <v>0</v>
          </cell>
          <cell r="AI2510">
            <v>0</v>
          </cell>
          <cell r="AJ2510">
            <v>0</v>
          </cell>
          <cell r="AK2510">
            <v>0</v>
          </cell>
          <cell r="AL2510">
            <v>0</v>
          </cell>
          <cell r="AM2510">
            <v>0</v>
          </cell>
          <cell r="AN2510">
            <v>0</v>
          </cell>
          <cell r="AO2510">
            <v>0</v>
          </cell>
          <cell r="AP2510">
            <v>0</v>
          </cell>
          <cell r="AQ2510">
            <v>0</v>
          </cell>
          <cell r="AR2510">
            <v>0</v>
          </cell>
          <cell r="AS2510">
            <v>0</v>
          </cell>
          <cell r="AT2510">
            <v>0</v>
          </cell>
          <cell r="AU2510">
            <v>0</v>
          </cell>
          <cell r="AV2510">
            <v>0</v>
          </cell>
          <cell r="AW2510">
            <v>0</v>
          </cell>
          <cell r="AX2510">
            <v>0</v>
          </cell>
        </row>
        <row r="2511">
          <cell r="A2511">
            <v>0</v>
          </cell>
          <cell r="B2511">
            <v>0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0</v>
          </cell>
          <cell r="AA2511">
            <v>0</v>
          </cell>
          <cell r="AB2511">
            <v>0</v>
          </cell>
          <cell r="AC2511">
            <v>0</v>
          </cell>
          <cell r="AD2511">
            <v>0</v>
          </cell>
          <cell r="AE2511">
            <v>0</v>
          </cell>
          <cell r="AF2511">
            <v>0</v>
          </cell>
          <cell r="AG2511">
            <v>0</v>
          </cell>
          <cell r="AH2511">
            <v>0</v>
          </cell>
          <cell r="AI2511">
            <v>0</v>
          </cell>
          <cell r="AJ2511">
            <v>0</v>
          </cell>
          <cell r="AK2511">
            <v>0</v>
          </cell>
          <cell r="AL2511">
            <v>0</v>
          </cell>
          <cell r="AM2511">
            <v>0</v>
          </cell>
          <cell r="AN2511">
            <v>0</v>
          </cell>
          <cell r="AO2511">
            <v>0</v>
          </cell>
          <cell r="AP2511">
            <v>0</v>
          </cell>
          <cell r="AQ2511">
            <v>0</v>
          </cell>
          <cell r="AR2511">
            <v>0</v>
          </cell>
          <cell r="AS2511">
            <v>0</v>
          </cell>
          <cell r="AT2511">
            <v>0</v>
          </cell>
          <cell r="AU2511">
            <v>0</v>
          </cell>
          <cell r="AV2511">
            <v>0</v>
          </cell>
          <cell r="AW2511">
            <v>0</v>
          </cell>
          <cell r="AX2511">
            <v>0</v>
          </cell>
        </row>
        <row r="2512">
          <cell r="A2512" t="str">
            <v>23-C0792</v>
          </cell>
          <cell r="B2512" t="str">
            <v>MINERAL WATER, 5GAL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 t="str">
            <v>PGO</v>
          </cell>
          <cell r="W2512" t="str">
            <v>SVP</v>
          </cell>
          <cell r="X2512">
            <v>45251</v>
          </cell>
          <cell r="Y2512">
            <v>0</v>
          </cell>
          <cell r="Z2512">
            <v>0</v>
          </cell>
          <cell r="AA2512">
            <v>0</v>
          </cell>
          <cell r="AB2512">
            <v>0</v>
          </cell>
          <cell r="AC2512">
            <v>0</v>
          </cell>
          <cell r="AD2512">
            <v>0</v>
          </cell>
          <cell r="AE2512">
            <v>0</v>
          </cell>
          <cell r="AF2512">
            <v>0</v>
          </cell>
          <cell r="AG2512">
            <v>0</v>
          </cell>
          <cell r="AH2512">
            <v>0</v>
          </cell>
          <cell r="AI2512">
            <v>0</v>
          </cell>
          <cell r="AJ2512">
            <v>0</v>
          </cell>
          <cell r="AK2512">
            <v>0</v>
          </cell>
          <cell r="AL2512">
            <v>0</v>
          </cell>
          <cell r="AM2512">
            <v>0</v>
          </cell>
          <cell r="AN2512">
            <v>0</v>
          </cell>
          <cell r="AO2512">
            <v>0</v>
          </cell>
          <cell r="AP2512">
            <v>0</v>
          </cell>
          <cell r="AQ2512">
            <v>0</v>
          </cell>
          <cell r="AR2512">
            <v>0</v>
          </cell>
          <cell r="AS2512">
            <v>0</v>
          </cell>
          <cell r="AT2512">
            <v>0</v>
          </cell>
          <cell r="AU2512">
            <v>0</v>
          </cell>
          <cell r="AV2512">
            <v>0</v>
          </cell>
          <cell r="AW2512">
            <v>0</v>
          </cell>
          <cell r="AX2512">
            <v>0</v>
          </cell>
        </row>
        <row r="2513">
          <cell r="A2513">
            <v>0</v>
          </cell>
          <cell r="B2513">
            <v>0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  <cell r="AC2513">
            <v>0</v>
          </cell>
          <cell r="AD2513">
            <v>0</v>
          </cell>
          <cell r="AE2513">
            <v>0</v>
          </cell>
          <cell r="AF2513">
            <v>0</v>
          </cell>
          <cell r="AG2513">
            <v>0</v>
          </cell>
          <cell r="AH2513">
            <v>0</v>
          </cell>
          <cell r="AI2513">
            <v>0</v>
          </cell>
          <cell r="AJ2513">
            <v>0</v>
          </cell>
          <cell r="AK2513">
            <v>0</v>
          </cell>
          <cell r="AL2513">
            <v>0</v>
          </cell>
          <cell r="AM2513">
            <v>0</v>
          </cell>
          <cell r="AN2513">
            <v>0</v>
          </cell>
          <cell r="AO2513">
            <v>0</v>
          </cell>
          <cell r="AP2513">
            <v>0</v>
          </cell>
          <cell r="AQ2513">
            <v>0</v>
          </cell>
          <cell r="AR2513">
            <v>0</v>
          </cell>
          <cell r="AS2513">
            <v>0</v>
          </cell>
          <cell r="AT2513">
            <v>0</v>
          </cell>
          <cell r="AU2513">
            <v>0</v>
          </cell>
          <cell r="AV2513">
            <v>0</v>
          </cell>
          <cell r="AW2513">
            <v>0</v>
          </cell>
          <cell r="AX2513">
            <v>0</v>
          </cell>
        </row>
        <row r="2514">
          <cell r="A2514">
            <v>0</v>
          </cell>
          <cell r="B2514">
            <v>0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0</v>
          </cell>
          <cell r="AA2514">
            <v>0</v>
          </cell>
          <cell r="AB2514">
            <v>0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  <cell r="AG2514">
            <v>0</v>
          </cell>
          <cell r="AH2514">
            <v>0</v>
          </cell>
          <cell r="AI2514">
            <v>0</v>
          </cell>
          <cell r="AJ2514">
            <v>0</v>
          </cell>
          <cell r="AK2514">
            <v>0</v>
          </cell>
          <cell r="AL2514">
            <v>0</v>
          </cell>
          <cell r="AM2514">
            <v>0</v>
          </cell>
          <cell r="AN2514">
            <v>0</v>
          </cell>
          <cell r="AO2514">
            <v>0</v>
          </cell>
          <cell r="AP2514">
            <v>0</v>
          </cell>
          <cell r="AQ2514">
            <v>0</v>
          </cell>
          <cell r="AR2514">
            <v>0</v>
          </cell>
          <cell r="AS2514">
            <v>0</v>
          </cell>
          <cell r="AT2514">
            <v>0</v>
          </cell>
          <cell r="AU2514">
            <v>0</v>
          </cell>
          <cell r="AV2514">
            <v>0</v>
          </cell>
          <cell r="AW2514">
            <v>0</v>
          </cell>
          <cell r="AX2514">
            <v>0</v>
          </cell>
        </row>
        <row r="2515">
          <cell r="A2515">
            <v>0</v>
          </cell>
          <cell r="B2515">
            <v>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0</v>
          </cell>
          <cell r="W2515">
            <v>0</v>
          </cell>
          <cell r="X2515">
            <v>0</v>
          </cell>
          <cell r="Y2515">
            <v>0</v>
          </cell>
          <cell r="Z2515">
            <v>0</v>
          </cell>
          <cell r="AA2515">
            <v>0</v>
          </cell>
          <cell r="AB2515">
            <v>0</v>
          </cell>
          <cell r="AC2515">
            <v>0</v>
          </cell>
          <cell r="AD2515">
            <v>0</v>
          </cell>
          <cell r="AE2515">
            <v>0</v>
          </cell>
          <cell r="AF2515">
            <v>0</v>
          </cell>
          <cell r="AG2515">
            <v>0</v>
          </cell>
          <cell r="AH2515">
            <v>0</v>
          </cell>
          <cell r="AI2515">
            <v>0</v>
          </cell>
          <cell r="AJ2515">
            <v>0</v>
          </cell>
          <cell r="AK2515">
            <v>0</v>
          </cell>
          <cell r="AL2515">
            <v>0</v>
          </cell>
          <cell r="AM2515">
            <v>0</v>
          </cell>
          <cell r="AN2515">
            <v>0</v>
          </cell>
          <cell r="AO2515">
            <v>0</v>
          </cell>
          <cell r="AP2515">
            <v>0</v>
          </cell>
          <cell r="AQ2515">
            <v>0</v>
          </cell>
          <cell r="AR2515">
            <v>0</v>
          </cell>
          <cell r="AS2515">
            <v>0</v>
          </cell>
          <cell r="AT2515">
            <v>0</v>
          </cell>
          <cell r="AU2515">
            <v>0</v>
          </cell>
          <cell r="AV2515">
            <v>0</v>
          </cell>
          <cell r="AW2515">
            <v>0</v>
          </cell>
          <cell r="AX2515">
            <v>0</v>
          </cell>
        </row>
        <row r="2516">
          <cell r="A2516">
            <v>0</v>
          </cell>
          <cell r="B2516">
            <v>0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0</v>
          </cell>
          <cell r="W2516">
            <v>0</v>
          </cell>
          <cell r="X2516">
            <v>0</v>
          </cell>
          <cell r="Y2516">
            <v>0</v>
          </cell>
          <cell r="Z2516">
            <v>0</v>
          </cell>
          <cell r="AA2516">
            <v>0</v>
          </cell>
          <cell r="AB2516">
            <v>0</v>
          </cell>
          <cell r="AC2516">
            <v>0</v>
          </cell>
          <cell r="AD2516">
            <v>0</v>
          </cell>
          <cell r="AE2516">
            <v>0</v>
          </cell>
          <cell r="AF2516">
            <v>0</v>
          </cell>
          <cell r="AG2516">
            <v>0</v>
          </cell>
          <cell r="AH2516">
            <v>0</v>
          </cell>
          <cell r="AI2516">
            <v>0</v>
          </cell>
          <cell r="AJ2516">
            <v>0</v>
          </cell>
          <cell r="AK2516">
            <v>0</v>
          </cell>
          <cell r="AL2516">
            <v>0</v>
          </cell>
          <cell r="AM2516">
            <v>0</v>
          </cell>
          <cell r="AN2516">
            <v>0</v>
          </cell>
          <cell r="AO2516">
            <v>0</v>
          </cell>
          <cell r="AP2516">
            <v>0</v>
          </cell>
          <cell r="AQ2516">
            <v>0</v>
          </cell>
          <cell r="AR2516">
            <v>0</v>
          </cell>
          <cell r="AS2516">
            <v>0</v>
          </cell>
          <cell r="AT2516">
            <v>0</v>
          </cell>
          <cell r="AU2516">
            <v>0</v>
          </cell>
          <cell r="AV2516">
            <v>0</v>
          </cell>
          <cell r="AW2516">
            <v>0</v>
          </cell>
          <cell r="AX2516">
            <v>0</v>
          </cell>
        </row>
        <row r="2517">
          <cell r="A2517">
            <v>0</v>
          </cell>
          <cell r="B2517">
            <v>0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0</v>
          </cell>
          <cell r="W2517">
            <v>0</v>
          </cell>
          <cell r="X2517">
            <v>0</v>
          </cell>
          <cell r="Y2517">
            <v>0</v>
          </cell>
          <cell r="Z2517">
            <v>0</v>
          </cell>
          <cell r="AA2517">
            <v>0</v>
          </cell>
          <cell r="AB2517">
            <v>0</v>
          </cell>
          <cell r="AC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K2517">
            <v>0</v>
          </cell>
          <cell r="AL2517">
            <v>0</v>
          </cell>
          <cell r="AM2517">
            <v>0</v>
          </cell>
          <cell r="AN2517">
            <v>0</v>
          </cell>
          <cell r="AO2517">
            <v>0</v>
          </cell>
          <cell r="AP2517">
            <v>0</v>
          </cell>
          <cell r="AQ2517">
            <v>0</v>
          </cell>
          <cell r="AR2517">
            <v>0</v>
          </cell>
          <cell r="AS2517">
            <v>0</v>
          </cell>
          <cell r="AT2517">
            <v>0</v>
          </cell>
          <cell r="AU2517">
            <v>0</v>
          </cell>
          <cell r="AV2517">
            <v>0</v>
          </cell>
          <cell r="AW2517">
            <v>0</v>
          </cell>
          <cell r="AX2517">
            <v>0</v>
          </cell>
        </row>
        <row r="2518">
          <cell r="A2518">
            <v>0</v>
          </cell>
          <cell r="B2518">
            <v>0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0</v>
          </cell>
          <cell r="W2518">
            <v>0</v>
          </cell>
          <cell r="X2518">
            <v>0</v>
          </cell>
          <cell r="Y2518">
            <v>0</v>
          </cell>
          <cell r="Z2518">
            <v>0</v>
          </cell>
          <cell r="AA2518">
            <v>0</v>
          </cell>
          <cell r="AB2518">
            <v>0</v>
          </cell>
          <cell r="AC2518">
            <v>0</v>
          </cell>
          <cell r="AD2518">
            <v>0</v>
          </cell>
          <cell r="AE2518">
            <v>0</v>
          </cell>
          <cell r="AF2518">
            <v>0</v>
          </cell>
          <cell r="AG2518">
            <v>0</v>
          </cell>
          <cell r="AH2518">
            <v>0</v>
          </cell>
          <cell r="AI2518">
            <v>0</v>
          </cell>
          <cell r="AJ2518">
            <v>0</v>
          </cell>
          <cell r="AK2518">
            <v>0</v>
          </cell>
          <cell r="AL2518">
            <v>0</v>
          </cell>
          <cell r="AM2518">
            <v>0</v>
          </cell>
          <cell r="AN2518">
            <v>0</v>
          </cell>
          <cell r="AO2518">
            <v>0</v>
          </cell>
          <cell r="AP2518">
            <v>0</v>
          </cell>
          <cell r="AQ2518">
            <v>0</v>
          </cell>
          <cell r="AR2518">
            <v>0</v>
          </cell>
          <cell r="AS2518">
            <v>0</v>
          </cell>
          <cell r="AT2518">
            <v>0</v>
          </cell>
          <cell r="AU2518">
            <v>0</v>
          </cell>
          <cell r="AV2518">
            <v>0</v>
          </cell>
          <cell r="AW2518">
            <v>0</v>
          </cell>
          <cell r="AX2518">
            <v>0</v>
          </cell>
        </row>
        <row r="2519">
          <cell r="A2519">
            <v>0</v>
          </cell>
          <cell r="B2519">
            <v>0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0</v>
          </cell>
          <cell r="W2519">
            <v>0</v>
          </cell>
          <cell r="X2519">
            <v>0</v>
          </cell>
          <cell r="Y2519">
            <v>0</v>
          </cell>
          <cell r="Z2519">
            <v>0</v>
          </cell>
          <cell r="AA2519">
            <v>0</v>
          </cell>
          <cell r="AB2519">
            <v>0</v>
          </cell>
          <cell r="AC2519">
            <v>0</v>
          </cell>
          <cell r="AD2519">
            <v>0</v>
          </cell>
          <cell r="AE2519">
            <v>0</v>
          </cell>
          <cell r="AF2519">
            <v>0</v>
          </cell>
          <cell r="AG2519">
            <v>0</v>
          </cell>
          <cell r="AH2519">
            <v>0</v>
          </cell>
          <cell r="AI2519">
            <v>0</v>
          </cell>
          <cell r="AJ2519">
            <v>0</v>
          </cell>
          <cell r="AK2519">
            <v>0</v>
          </cell>
          <cell r="AL2519">
            <v>0</v>
          </cell>
          <cell r="AM2519">
            <v>0</v>
          </cell>
          <cell r="AN2519">
            <v>0</v>
          </cell>
          <cell r="AO2519">
            <v>0</v>
          </cell>
          <cell r="AP2519">
            <v>0</v>
          </cell>
          <cell r="AQ2519">
            <v>0</v>
          </cell>
          <cell r="AR2519">
            <v>0</v>
          </cell>
          <cell r="AS2519">
            <v>0</v>
          </cell>
          <cell r="AT2519">
            <v>0</v>
          </cell>
          <cell r="AU2519">
            <v>0</v>
          </cell>
          <cell r="AV2519">
            <v>0</v>
          </cell>
          <cell r="AW2519">
            <v>0</v>
          </cell>
          <cell r="AX2519">
            <v>0</v>
          </cell>
        </row>
        <row r="2520">
          <cell r="A2520">
            <v>0</v>
          </cell>
          <cell r="B2520">
            <v>0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0</v>
          </cell>
          <cell r="AA2520">
            <v>0</v>
          </cell>
          <cell r="AB2520">
            <v>0</v>
          </cell>
          <cell r="AC2520">
            <v>0</v>
          </cell>
          <cell r="AD2520">
            <v>0</v>
          </cell>
          <cell r="AE2520">
            <v>0</v>
          </cell>
          <cell r="AF2520">
            <v>0</v>
          </cell>
          <cell r="AG2520">
            <v>0</v>
          </cell>
          <cell r="AH2520">
            <v>0</v>
          </cell>
          <cell r="AI2520">
            <v>0</v>
          </cell>
          <cell r="AJ2520">
            <v>0</v>
          </cell>
          <cell r="AK2520">
            <v>0</v>
          </cell>
          <cell r="AL2520">
            <v>0</v>
          </cell>
          <cell r="AM2520">
            <v>0</v>
          </cell>
          <cell r="AN2520">
            <v>0</v>
          </cell>
          <cell r="AO2520">
            <v>0</v>
          </cell>
          <cell r="AP2520">
            <v>0</v>
          </cell>
          <cell r="AQ2520">
            <v>0</v>
          </cell>
          <cell r="AR2520">
            <v>0</v>
          </cell>
          <cell r="AS2520">
            <v>0</v>
          </cell>
          <cell r="AT2520">
            <v>0</v>
          </cell>
          <cell r="AU2520">
            <v>0</v>
          </cell>
          <cell r="AV2520">
            <v>0</v>
          </cell>
          <cell r="AW2520">
            <v>0</v>
          </cell>
          <cell r="AX2520">
            <v>0</v>
          </cell>
        </row>
        <row r="2521">
          <cell r="A2521">
            <v>0</v>
          </cell>
          <cell r="B2521">
            <v>0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0</v>
          </cell>
          <cell r="AA2521">
            <v>0</v>
          </cell>
          <cell r="AB2521">
            <v>0</v>
          </cell>
          <cell r="AC2521">
            <v>0</v>
          </cell>
          <cell r="AD2521">
            <v>0</v>
          </cell>
          <cell r="AE2521">
            <v>0</v>
          </cell>
          <cell r="AF2521">
            <v>0</v>
          </cell>
          <cell r="AG2521">
            <v>0</v>
          </cell>
          <cell r="AH2521">
            <v>0</v>
          </cell>
          <cell r="AI2521">
            <v>0</v>
          </cell>
          <cell r="AJ2521">
            <v>0</v>
          </cell>
          <cell r="AK2521">
            <v>0</v>
          </cell>
          <cell r="AL2521">
            <v>0</v>
          </cell>
          <cell r="AM2521">
            <v>0</v>
          </cell>
          <cell r="AN2521">
            <v>0</v>
          </cell>
          <cell r="AO2521">
            <v>0</v>
          </cell>
          <cell r="AP2521">
            <v>0</v>
          </cell>
          <cell r="AQ2521">
            <v>0</v>
          </cell>
          <cell r="AR2521">
            <v>0</v>
          </cell>
          <cell r="AS2521">
            <v>0</v>
          </cell>
          <cell r="AT2521">
            <v>0</v>
          </cell>
          <cell r="AU2521">
            <v>0</v>
          </cell>
          <cell r="AV2521">
            <v>0</v>
          </cell>
          <cell r="AW2521">
            <v>0</v>
          </cell>
          <cell r="AX2521">
            <v>0</v>
          </cell>
        </row>
        <row r="2522">
          <cell r="A2522">
            <v>0</v>
          </cell>
          <cell r="B2522">
            <v>0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0</v>
          </cell>
          <cell r="AA2522">
            <v>0</v>
          </cell>
          <cell r="AB2522">
            <v>0</v>
          </cell>
          <cell r="AC2522">
            <v>0</v>
          </cell>
          <cell r="AD2522">
            <v>0</v>
          </cell>
          <cell r="AE2522">
            <v>0</v>
          </cell>
          <cell r="AF2522">
            <v>0</v>
          </cell>
          <cell r="AG2522">
            <v>0</v>
          </cell>
          <cell r="AH2522">
            <v>0</v>
          </cell>
          <cell r="AI2522">
            <v>0</v>
          </cell>
          <cell r="AJ2522">
            <v>0</v>
          </cell>
          <cell r="AK2522">
            <v>0</v>
          </cell>
          <cell r="AL2522">
            <v>0</v>
          </cell>
          <cell r="AM2522">
            <v>0</v>
          </cell>
          <cell r="AN2522">
            <v>0</v>
          </cell>
          <cell r="AO2522">
            <v>0</v>
          </cell>
          <cell r="AP2522">
            <v>0</v>
          </cell>
          <cell r="AQ2522">
            <v>0</v>
          </cell>
          <cell r="AR2522">
            <v>0</v>
          </cell>
          <cell r="AS2522">
            <v>0</v>
          </cell>
          <cell r="AT2522">
            <v>0</v>
          </cell>
          <cell r="AU2522">
            <v>0</v>
          </cell>
          <cell r="AV2522">
            <v>0</v>
          </cell>
          <cell r="AW2522">
            <v>0</v>
          </cell>
          <cell r="AX2522">
            <v>0</v>
          </cell>
        </row>
        <row r="2523">
          <cell r="A2523">
            <v>0</v>
          </cell>
          <cell r="B2523">
            <v>0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X2523">
            <v>0</v>
          </cell>
          <cell r="Y2523">
            <v>0</v>
          </cell>
          <cell r="Z2523">
            <v>0</v>
          </cell>
          <cell r="AA2523">
            <v>0</v>
          </cell>
          <cell r="AB2523">
            <v>0</v>
          </cell>
          <cell r="AC2523">
            <v>0</v>
          </cell>
          <cell r="AD2523">
            <v>0</v>
          </cell>
          <cell r="AE2523">
            <v>0</v>
          </cell>
          <cell r="AF2523">
            <v>0</v>
          </cell>
          <cell r="AG2523">
            <v>0</v>
          </cell>
          <cell r="AH2523">
            <v>0</v>
          </cell>
          <cell r="AI2523">
            <v>0</v>
          </cell>
          <cell r="AJ2523">
            <v>0</v>
          </cell>
          <cell r="AK2523">
            <v>0</v>
          </cell>
          <cell r="AL2523">
            <v>0</v>
          </cell>
          <cell r="AM2523">
            <v>0</v>
          </cell>
          <cell r="AN2523">
            <v>0</v>
          </cell>
          <cell r="AO2523">
            <v>0</v>
          </cell>
          <cell r="AP2523">
            <v>0</v>
          </cell>
          <cell r="AQ2523">
            <v>0</v>
          </cell>
          <cell r="AR2523">
            <v>0</v>
          </cell>
          <cell r="AS2523">
            <v>0</v>
          </cell>
          <cell r="AT2523">
            <v>0</v>
          </cell>
          <cell r="AU2523">
            <v>0</v>
          </cell>
          <cell r="AV2523">
            <v>0</v>
          </cell>
          <cell r="AW2523">
            <v>0</v>
          </cell>
          <cell r="AX2523">
            <v>0</v>
          </cell>
        </row>
        <row r="2524">
          <cell r="A2524">
            <v>0</v>
          </cell>
          <cell r="B2524">
            <v>0</v>
          </cell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0</v>
          </cell>
          <cell r="AA2524">
            <v>0</v>
          </cell>
          <cell r="AB2524">
            <v>0</v>
          </cell>
          <cell r="AC2524">
            <v>0</v>
          </cell>
          <cell r="AD2524">
            <v>0</v>
          </cell>
          <cell r="AE2524">
            <v>0</v>
          </cell>
          <cell r="AF2524">
            <v>0</v>
          </cell>
          <cell r="AG2524">
            <v>0</v>
          </cell>
          <cell r="AH2524">
            <v>0</v>
          </cell>
          <cell r="AI2524">
            <v>0</v>
          </cell>
          <cell r="AJ2524">
            <v>0</v>
          </cell>
          <cell r="AK2524">
            <v>0</v>
          </cell>
          <cell r="AL2524">
            <v>0</v>
          </cell>
          <cell r="AM2524">
            <v>0</v>
          </cell>
          <cell r="AN2524">
            <v>0</v>
          </cell>
          <cell r="AO2524">
            <v>0</v>
          </cell>
          <cell r="AP2524">
            <v>0</v>
          </cell>
          <cell r="AQ2524">
            <v>0</v>
          </cell>
          <cell r="AR2524">
            <v>0</v>
          </cell>
          <cell r="AS2524">
            <v>0</v>
          </cell>
          <cell r="AT2524">
            <v>0</v>
          </cell>
          <cell r="AU2524">
            <v>0</v>
          </cell>
          <cell r="AV2524">
            <v>0</v>
          </cell>
          <cell r="AW2524">
            <v>0</v>
          </cell>
          <cell r="AX2524">
            <v>0</v>
          </cell>
        </row>
        <row r="2525">
          <cell r="A2525">
            <v>0</v>
          </cell>
          <cell r="B2525">
            <v>0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0</v>
          </cell>
          <cell r="AA2525">
            <v>0</v>
          </cell>
          <cell r="AB2525">
            <v>0</v>
          </cell>
          <cell r="AC2525">
            <v>0</v>
          </cell>
          <cell r="AD2525">
            <v>0</v>
          </cell>
          <cell r="AE2525">
            <v>0</v>
          </cell>
          <cell r="AF2525">
            <v>0</v>
          </cell>
          <cell r="AG2525">
            <v>0</v>
          </cell>
          <cell r="AH2525">
            <v>0</v>
          </cell>
          <cell r="AI2525">
            <v>0</v>
          </cell>
          <cell r="AJ2525">
            <v>0</v>
          </cell>
          <cell r="AK2525">
            <v>0</v>
          </cell>
          <cell r="AL2525">
            <v>0</v>
          </cell>
          <cell r="AM2525">
            <v>0</v>
          </cell>
          <cell r="AN2525">
            <v>0</v>
          </cell>
          <cell r="AO2525">
            <v>0</v>
          </cell>
          <cell r="AP2525">
            <v>0</v>
          </cell>
          <cell r="AQ2525">
            <v>0</v>
          </cell>
          <cell r="AR2525">
            <v>0</v>
          </cell>
          <cell r="AS2525">
            <v>0</v>
          </cell>
          <cell r="AT2525">
            <v>0</v>
          </cell>
          <cell r="AU2525">
            <v>0</v>
          </cell>
          <cell r="AV2525">
            <v>0</v>
          </cell>
          <cell r="AW2525">
            <v>0</v>
          </cell>
          <cell r="AX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0</v>
          </cell>
          <cell r="W2526">
            <v>0</v>
          </cell>
          <cell r="X2526">
            <v>0</v>
          </cell>
          <cell r="Y2526">
            <v>0</v>
          </cell>
          <cell r="Z2526">
            <v>0</v>
          </cell>
          <cell r="AA2526">
            <v>0</v>
          </cell>
          <cell r="AB2526">
            <v>0</v>
          </cell>
          <cell r="AC2526">
            <v>0</v>
          </cell>
          <cell r="AD2526">
            <v>0</v>
          </cell>
          <cell r="AE2526">
            <v>0</v>
          </cell>
          <cell r="AF2526">
            <v>0</v>
          </cell>
          <cell r="AG2526">
            <v>0</v>
          </cell>
          <cell r="AH2526">
            <v>0</v>
          </cell>
          <cell r="AI2526">
            <v>0</v>
          </cell>
          <cell r="AJ2526">
            <v>0</v>
          </cell>
          <cell r="AK2526">
            <v>0</v>
          </cell>
          <cell r="AL2526">
            <v>0</v>
          </cell>
          <cell r="AM2526">
            <v>0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AS2526">
            <v>0</v>
          </cell>
          <cell r="AT2526">
            <v>0</v>
          </cell>
          <cell r="AU2526">
            <v>0</v>
          </cell>
          <cell r="AV2526">
            <v>0</v>
          </cell>
          <cell r="AW2526">
            <v>0</v>
          </cell>
          <cell r="AX2526">
            <v>0</v>
          </cell>
        </row>
        <row r="2527">
          <cell r="A2527">
            <v>0</v>
          </cell>
          <cell r="B2527">
            <v>0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0</v>
          </cell>
          <cell r="AA2527">
            <v>0</v>
          </cell>
          <cell r="AB2527">
            <v>0</v>
          </cell>
          <cell r="AC2527">
            <v>0</v>
          </cell>
          <cell r="AD2527">
            <v>0</v>
          </cell>
          <cell r="AE2527">
            <v>0</v>
          </cell>
          <cell r="AF2527">
            <v>0</v>
          </cell>
          <cell r="AG2527">
            <v>0</v>
          </cell>
          <cell r="AH2527">
            <v>0</v>
          </cell>
          <cell r="AI2527">
            <v>0</v>
          </cell>
          <cell r="AJ2527">
            <v>0</v>
          </cell>
          <cell r="AK2527">
            <v>0</v>
          </cell>
          <cell r="AL2527">
            <v>0</v>
          </cell>
          <cell r="AM2527">
            <v>0</v>
          </cell>
          <cell r="AN2527">
            <v>0</v>
          </cell>
          <cell r="AO2527">
            <v>0</v>
          </cell>
          <cell r="AP2527">
            <v>0</v>
          </cell>
          <cell r="AQ2527">
            <v>0</v>
          </cell>
          <cell r="AR2527">
            <v>0</v>
          </cell>
          <cell r="AS2527">
            <v>0</v>
          </cell>
          <cell r="AT2527">
            <v>0</v>
          </cell>
          <cell r="AU2527">
            <v>0</v>
          </cell>
          <cell r="AV2527">
            <v>0</v>
          </cell>
          <cell r="AW2527">
            <v>0</v>
          </cell>
          <cell r="AX2527">
            <v>0</v>
          </cell>
        </row>
        <row r="2528">
          <cell r="A2528">
            <v>0</v>
          </cell>
          <cell r="B2528">
            <v>0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  <cell r="X2528">
            <v>0</v>
          </cell>
          <cell r="Y2528">
            <v>0</v>
          </cell>
          <cell r="Z2528">
            <v>0</v>
          </cell>
          <cell r="AA2528">
            <v>0</v>
          </cell>
          <cell r="AB2528">
            <v>0</v>
          </cell>
          <cell r="AC2528">
            <v>0</v>
          </cell>
          <cell r="AD2528">
            <v>0</v>
          </cell>
          <cell r="AE2528">
            <v>0</v>
          </cell>
          <cell r="AF2528">
            <v>0</v>
          </cell>
          <cell r="AG2528">
            <v>0</v>
          </cell>
          <cell r="AH2528">
            <v>0</v>
          </cell>
          <cell r="AI2528">
            <v>0</v>
          </cell>
          <cell r="AJ2528">
            <v>0</v>
          </cell>
          <cell r="AK2528">
            <v>0</v>
          </cell>
          <cell r="AL2528">
            <v>0</v>
          </cell>
          <cell r="AM2528">
            <v>0</v>
          </cell>
          <cell r="AN2528">
            <v>0</v>
          </cell>
          <cell r="AO2528">
            <v>0</v>
          </cell>
          <cell r="AP2528">
            <v>0</v>
          </cell>
          <cell r="AQ2528">
            <v>0</v>
          </cell>
          <cell r="AR2528">
            <v>0</v>
          </cell>
          <cell r="AS2528">
            <v>0</v>
          </cell>
          <cell r="AT2528">
            <v>0</v>
          </cell>
          <cell r="AU2528">
            <v>0</v>
          </cell>
          <cell r="AV2528">
            <v>0</v>
          </cell>
          <cell r="AW2528">
            <v>0</v>
          </cell>
          <cell r="AX2528">
            <v>0</v>
          </cell>
        </row>
        <row r="2529">
          <cell r="A2529">
            <v>0</v>
          </cell>
          <cell r="B2529">
            <v>0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K2529">
            <v>0</v>
          </cell>
          <cell r="AL2529">
            <v>0</v>
          </cell>
          <cell r="AM2529">
            <v>0</v>
          </cell>
          <cell r="AN2529">
            <v>0</v>
          </cell>
          <cell r="AO2529">
            <v>0</v>
          </cell>
          <cell r="AP2529">
            <v>0</v>
          </cell>
          <cell r="AQ2529">
            <v>0</v>
          </cell>
          <cell r="AR2529">
            <v>0</v>
          </cell>
          <cell r="AS2529">
            <v>0</v>
          </cell>
          <cell r="AT2529">
            <v>0</v>
          </cell>
          <cell r="AU2529">
            <v>0</v>
          </cell>
          <cell r="AV2529">
            <v>0</v>
          </cell>
          <cell r="AW2529">
            <v>0</v>
          </cell>
          <cell r="AX2529">
            <v>0</v>
          </cell>
        </row>
        <row r="2530">
          <cell r="A2530">
            <v>0</v>
          </cell>
          <cell r="B2530">
            <v>0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0</v>
          </cell>
          <cell r="W2530">
            <v>0</v>
          </cell>
          <cell r="X2530">
            <v>0</v>
          </cell>
          <cell r="Y2530">
            <v>0</v>
          </cell>
          <cell r="Z2530">
            <v>0</v>
          </cell>
          <cell r="AA2530">
            <v>0</v>
          </cell>
          <cell r="AB2530">
            <v>0</v>
          </cell>
          <cell r="AC2530">
            <v>0</v>
          </cell>
          <cell r="AD2530">
            <v>0</v>
          </cell>
          <cell r="AE2530">
            <v>0</v>
          </cell>
          <cell r="AF2530">
            <v>0</v>
          </cell>
          <cell r="AG2530">
            <v>0</v>
          </cell>
          <cell r="AH2530">
            <v>0</v>
          </cell>
          <cell r="AI2530">
            <v>0</v>
          </cell>
          <cell r="AJ2530">
            <v>0</v>
          </cell>
          <cell r="AK2530">
            <v>0</v>
          </cell>
          <cell r="AL2530">
            <v>0</v>
          </cell>
          <cell r="AM2530">
            <v>0</v>
          </cell>
          <cell r="AN2530">
            <v>0</v>
          </cell>
          <cell r="AO2530">
            <v>0</v>
          </cell>
          <cell r="AP2530">
            <v>0</v>
          </cell>
          <cell r="AQ2530">
            <v>0</v>
          </cell>
          <cell r="AR2530">
            <v>0</v>
          </cell>
          <cell r="AS2530">
            <v>0</v>
          </cell>
          <cell r="AT2530">
            <v>0</v>
          </cell>
          <cell r="AU2530">
            <v>0</v>
          </cell>
          <cell r="AV2530">
            <v>0</v>
          </cell>
          <cell r="AW2530">
            <v>0</v>
          </cell>
          <cell r="AX2530">
            <v>0</v>
          </cell>
        </row>
        <row r="2531">
          <cell r="A2531">
            <v>0</v>
          </cell>
          <cell r="B2531">
            <v>0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0</v>
          </cell>
          <cell r="W2531">
            <v>0</v>
          </cell>
          <cell r="X2531">
            <v>0</v>
          </cell>
          <cell r="Y2531">
            <v>0</v>
          </cell>
          <cell r="Z2531">
            <v>0</v>
          </cell>
          <cell r="AA2531">
            <v>0</v>
          </cell>
          <cell r="AB2531">
            <v>0</v>
          </cell>
          <cell r="AC2531">
            <v>0</v>
          </cell>
          <cell r="AD2531">
            <v>0</v>
          </cell>
          <cell r="AE2531">
            <v>0</v>
          </cell>
          <cell r="AF2531">
            <v>0</v>
          </cell>
          <cell r="AG2531">
            <v>0</v>
          </cell>
          <cell r="AH2531">
            <v>0</v>
          </cell>
          <cell r="AI2531">
            <v>0</v>
          </cell>
          <cell r="AJ2531">
            <v>0</v>
          </cell>
          <cell r="AK2531">
            <v>0</v>
          </cell>
          <cell r="AL2531">
            <v>0</v>
          </cell>
          <cell r="AM2531">
            <v>0</v>
          </cell>
          <cell r="AN2531">
            <v>0</v>
          </cell>
          <cell r="AO2531">
            <v>0</v>
          </cell>
          <cell r="AP2531">
            <v>0</v>
          </cell>
          <cell r="AQ2531">
            <v>0</v>
          </cell>
          <cell r="AR2531">
            <v>0</v>
          </cell>
          <cell r="AS2531">
            <v>0</v>
          </cell>
          <cell r="AT2531">
            <v>0</v>
          </cell>
          <cell r="AU2531">
            <v>0</v>
          </cell>
          <cell r="AV2531">
            <v>0</v>
          </cell>
          <cell r="AW2531">
            <v>0</v>
          </cell>
          <cell r="AX2531">
            <v>0</v>
          </cell>
        </row>
        <row r="2532">
          <cell r="A2532">
            <v>0</v>
          </cell>
          <cell r="B2532">
            <v>0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0</v>
          </cell>
          <cell r="W2532">
            <v>0</v>
          </cell>
          <cell r="X2532">
            <v>0</v>
          </cell>
          <cell r="Y2532">
            <v>0</v>
          </cell>
          <cell r="Z2532">
            <v>0</v>
          </cell>
          <cell r="AA2532">
            <v>0</v>
          </cell>
          <cell r="AB2532">
            <v>0</v>
          </cell>
          <cell r="AC2532">
            <v>0</v>
          </cell>
          <cell r="AD2532">
            <v>0</v>
          </cell>
          <cell r="AE2532">
            <v>0</v>
          </cell>
          <cell r="AF2532">
            <v>0</v>
          </cell>
          <cell r="AG2532">
            <v>0</v>
          </cell>
          <cell r="AH2532">
            <v>0</v>
          </cell>
          <cell r="AI2532">
            <v>0</v>
          </cell>
          <cell r="AJ2532">
            <v>0</v>
          </cell>
          <cell r="AK2532">
            <v>0</v>
          </cell>
          <cell r="AL2532">
            <v>0</v>
          </cell>
          <cell r="AM2532">
            <v>0</v>
          </cell>
          <cell r="AN2532">
            <v>0</v>
          </cell>
          <cell r="AO2532">
            <v>0</v>
          </cell>
          <cell r="AP2532">
            <v>0</v>
          </cell>
          <cell r="AQ2532">
            <v>0</v>
          </cell>
          <cell r="AR2532">
            <v>0</v>
          </cell>
          <cell r="AS2532">
            <v>0</v>
          </cell>
          <cell r="AT2532">
            <v>0</v>
          </cell>
          <cell r="AU2532">
            <v>0</v>
          </cell>
          <cell r="AV2532">
            <v>0</v>
          </cell>
          <cell r="AW2532">
            <v>0</v>
          </cell>
          <cell r="AX2532">
            <v>0</v>
          </cell>
        </row>
        <row r="2533">
          <cell r="A2533">
            <v>0</v>
          </cell>
          <cell r="B2533">
            <v>0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0</v>
          </cell>
          <cell r="AA2533">
            <v>0</v>
          </cell>
          <cell r="AB2533">
            <v>0</v>
          </cell>
          <cell r="AC2533">
            <v>0</v>
          </cell>
          <cell r="AD2533">
            <v>0</v>
          </cell>
          <cell r="AE2533">
            <v>0</v>
          </cell>
          <cell r="AF2533">
            <v>0</v>
          </cell>
          <cell r="AG2533">
            <v>0</v>
          </cell>
          <cell r="AH2533">
            <v>0</v>
          </cell>
          <cell r="AI2533">
            <v>0</v>
          </cell>
          <cell r="AJ2533">
            <v>0</v>
          </cell>
          <cell r="AK2533">
            <v>0</v>
          </cell>
          <cell r="AL2533">
            <v>0</v>
          </cell>
          <cell r="AM2533">
            <v>0</v>
          </cell>
          <cell r="AN2533">
            <v>0</v>
          </cell>
          <cell r="AO2533">
            <v>0</v>
          </cell>
          <cell r="AP2533">
            <v>0</v>
          </cell>
          <cell r="AQ2533">
            <v>0</v>
          </cell>
          <cell r="AR2533">
            <v>0</v>
          </cell>
          <cell r="AS2533">
            <v>0</v>
          </cell>
          <cell r="AT2533">
            <v>0</v>
          </cell>
          <cell r="AU2533">
            <v>0</v>
          </cell>
          <cell r="AV2533">
            <v>0</v>
          </cell>
          <cell r="AW2533">
            <v>0</v>
          </cell>
          <cell r="AX2533">
            <v>0</v>
          </cell>
        </row>
        <row r="2534">
          <cell r="A2534">
            <v>0</v>
          </cell>
          <cell r="B2534">
            <v>0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0</v>
          </cell>
          <cell r="AA2534">
            <v>0</v>
          </cell>
          <cell r="AB2534">
            <v>0</v>
          </cell>
          <cell r="AC2534">
            <v>0</v>
          </cell>
          <cell r="AD2534">
            <v>0</v>
          </cell>
          <cell r="AE2534">
            <v>0</v>
          </cell>
          <cell r="AF2534">
            <v>0</v>
          </cell>
          <cell r="AG2534">
            <v>0</v>
          </cell>
          <cell r="AH2534">
            <v>0</v>
          </cell>
          <cell r="AI2534">
            <v>0</v>
          </cell>
          <cell r="AJ2534">
            <v>0</v>
          </cell>
          <cell r="AK2534">
            <v>0</v>
          </cell>
          <cell r="AL2534">
            <v>0</v>
          </cell>
          <cell r="AM2534">
            <v>0</v>
          </cell>
          <cell r="AN2534">
            <v>0</v>
          </cell>
          <cell r="AO2534">
            <v>0</v>
          </cell>
          <cell r="AP2534">
            <v>0</v>
          </cell>
          <cell r="AQ2534">
            <v>0</v>
          </cell>
          <cell r="AR2534">
            <v>0</v>
          </cell>
          <cell r="AS2534">
            <v>0</v>
          </cell>
          <cell r="AT2534">
            <v>0</v>
          </cell>
          <cell r="AU2534">
            <v>0</v>
          </cell>
          <cell r="AV2534">
            <v>0</v>
          </cell>
          <cell r="AW2534">
            <v>0</v>
          </cell>
          <cell r="AX2534">
            <v>0</v>
          </cell>
        </row>
        <row r="2535">
          <cell r="A2535">
            <v>0</v>
          </cell>
          <cell r="B2535">
            <v>0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  <cell r="AC2535">
            <v>0</v>
          </cell>
          <cell r="AD2535">
            <v>0</v>
          </cell>
          <cell r="AE2535">
            <v>0</v>
          </cell>
          <cell r="AF2535">
            <v>0</v>
          </cell>
          <cell r="AG2535">
            <v>0</v>
          </cell>
          <cell r="AH2535">
            <v>0</v>
          </cell>
          <cell r="AI2535">
            <v>0</v>
          </cell>
          <cell r="AJ2535">
            <v>0</v>
          </cell>
          <cell r="AK2535">
            <v>0</v>
          </cell>
          <cell r="AL2535">
            <v>0</v>
          </cell>
          <cell r="AM2535">
            <v>0</v>
          </cell>
          <cell r="AN2535">
            <v>0</v>
          </cell>
          <cell r="AO2535">
            <v>0</v>
          </cell>
          <cell r="AP2535">
            <v>0</v>
          </cell>
          <cell r="AQ2535">
            <v>0</v>
          </cell>
          <cell r="AR2535">
            <v>0</v>
          </cell>
          <cell r="AS2535">
            <v>0</v>
          </cell>
          <cell r="AT2535">
            <v>0</v>
          </cell>
          <cell r="AU2535">
            <v>0</v>
          </cell>
          <cell r="AV2535">
            <v>0</v>
          </cell>
          <cell r="AW2535">
            <v>0</v>
          </cell>
          <cell r="AX2535">
            <v>0</v>
          </cell>
        </row>
        <row r="2536">
          <cell r="A2536">
            <v>0</v>
          </cell>
          <cell r="B2536">
            <v>0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0</v>
          </cell>
          <cell r="AA2536">
            <v>0</v>
          </cell>
          <cell r="AB2536">
            <v>0</v>
          </cell>
          <cell r="AC2536">
            <v>0</v>
          </cell>
          <cell r="AD2536">
            <v>0</v>
          </cell>
          <cell r="AE2536">
            <v>0</v>
          </cell>
          <cell r="AF2536">
            <v>0</v>
          </cell>
          <cell r="AG2536">
            <v>0</v>
          </cell>
          <cell r="AH2536">
            <v>0</v>
          </cell>
          <cell r="AI2536">
            <v>0</v>
          </cell>
          <cell r="AJ2536">
            <v>0</v>
          </cell>
          <cell r="AK2536">
            <v>0</v>
          </cell>
          <cell r="AL2536">
            <v>0</v>
          </cell>
          <cell r="AM2536">
            <v>0</v>
          </cell>
          <cell r="AN2536">
            <v>0</v>
          </cell>
          <cell r="AO2536">
            <v>0</v>
          </cell>
          <cell r="AP2536">
            <v>0</v>
          </cell>
          <cell r="AQ2536">
            <v>0</v>
          </cell>
          <cell r="AR2536">
            <v>0</v>
          </cell>
          <cell r="AS2536">
            <v>0</v>
          </cell>
          <cell r="AT2536">
            <v>0</v>
          </cell>
          <cell r="AU2536">
            <v>0</v>
          </cell>
          <cell r="AV2536">
            <v>0</v>
          </cell>
          <cell r="AW2536">
            <v>0</v>
          </cell>
          <cell r="AX2536">
            <v>0</v>
          </cell>
        </row>
        <row r="2537">
          <cell r="A2537">
            <v>0</v>
          </cell>
          <cell r="B2537">
            <v>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0</v>
          </cell>
          <cell r="AA2537">
            <v>0</v>
          </cell>
          <cell r="AB2537">
            <v>0</v>
          </cell>
          <cell r="AC2537">
            <v>0</v>
          </cell>
          <cell r="AD2537">
            <v>0</v>
          </cell>
          <cell r="AE2537">
            <v>0</v>
          </cell>
          <cell r="AF2537">
            <v>0</v>
          </cell>
          <cell r="AG2537">
            <v>0</v>
          </cell>
          <cell r="AH2537">
            <v>0</v>
          </cell>
          <cell r="AI2537">
            <v>0</v>
          </cell>
          <cell r="AJ2537">
            <v>0</v>
          </cell>
          <cell r="AK2537">
            <v>0</v>
          </cell>
          <cell r="AL2537">
            <v>0</v>
          </cell>
          <cell r="AM2537">
            <v>0</v>
          </cell>
          <cell r="AN2537">
            <v>0</v>
          </cell>
          <cell r="AO2537">
            <v>0</v>
          </cell>
          <cell r="AP2537">
            <v>0</v>
          </cell>
          <cell r="AQ2537">
            <v>0</v>
          </cell>
          <cell r="AR2537">
            <v>0</v>
          </cell>
          <cell r="AS2537">
            <v>0</v>
          </cell>
          <cell r="AT2537">
            <v>0</v>
          </cell>
          <cell r="AU2537">
            <v>0</v>
          </cell>
          <cell r="AV2537">
            <v>0</v>
          </cell>
          <cell r="AW2537">
            <v>0</v>
          </cell>
          <cell r="AX2537">
            <v>0</v>
          </cell>
        </row>
        <row r="2538">
          <cell r="A2538">
            <v>0</v>
          </cell>
          <cell r="B2538">
            <v>0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0</v>
          </cell>
          <cell r="AA2538">
            <v>0</v>
          </cell>
          <cell r="AB2538">
            <v>0</v>
          </cell>
          <cell r="AC2538">
            <v>0</v>
          </cell>
          <cell r="AD2538">
            <v>0</v>
          </cell>
          <cell r="AE2538">
            <v>0</v>
          </cell>
          <cell r="AF2538">
            <v>0</v>
          </cell>
          <cell r="AG2538">
            <v>0</v>
          </cell>
          <cell r="AH2538">
            <v>0</v>
          </cell>
          <cell r="AI2538">
            <v>0</v>
          </cell>
          <cell r="AJ2538">
            <v>0</v>
          </cell>
          <cell r="AK2538">
            <v>0</v>
          </cell>
          <cell r="AL2538">
            <v>0</v>
          </cell>
          <cell r="AM2538">
            <v>0</v>
          </cell>
          <cell r="AN2538">
            <v>0</v>
          </cell>
          <cell r="AO2538">
            <v>0</v>
          </cell>
          <cell r="AP2538">
            <v>0</v>
          </cell>
          <cell r="AQ2538">
            <v>0</v>
          </cell>
          <cell r="AR2538">
            <v>0</v>
          </cell>
          <cell r="AS2538">
            <v>0</v>
          </cell>
          <cell r="AT2538">
            <v>0</v>
          </cell>
          <cell r="AU2538">
            <v>0</v>
          </cell>
          <cell r="AV2538">
            <v>0</v>
          </cell>
          <cell r="AW2538">
            <v>0</v>
          </cell>
          <cell r="AX2538">
            <v>0</v>
          </cell>
        </row>
        <row r="2539">
          <cell r="A2539">
            <v>0</v>
          </cell>
          <cell r="B2539">
            <v>0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0</v>
          </cell>
          <cell r="AA2539">
            <v>0</v>
          </cell>
          <cell r="AB2539">
            <v>0</v>
          </cell>
          <cell r="AC2539">
            <v>0</v>
          </cell>
          <cell r="AD2539">
            <v>0</v>
          </cell>
          <cell r="AE2539">
            <v>0</v>
          </cell>
          <cell r="AF2539">
            <v>0</v>
          </cell>
          <cell r="AG2539">
            <v>0</v>
          </cell>
          <cell r="AH2539">
            <v>0</v>
          </cell>
          <cell r="AI2539">
            <v>0</v>
          </cell>
          <cell r="AJ2539">
            <v>0</v>
          </cell>
          <cell r="AK2539">
            <v>0</v>
          </cell>
          <cell r="AL2539">
            <v>0</v>
          </cell>
          <cell r="AM2539">
            <v>0</v>
          </cell>
          <cell r="AN2539">
            <v>0</v>
          </cell>
          <cell r="AO2539">
            <v>0</v>
          </cell>
          <cell r="AP2539">
            <v>0</v>
          </cell>
          <cell r="AQ2539">
            <v>0</v>
          </cell>
          <cell r="AR2539">
            <v>0</v>
          </cell>
          <cell r="AS2539">
            <v>0</v>
          </cell>
          <cell r="AT2539">
            <v>0</v>
          </cell>
          <cell r="AU2539">
            <v>0</v>
          </cell>
          <cell r="AV2539">
            <v>0</v>
          </cell>
          <cell r="AW2539">
            <v>0</v>
          </cell>
          <cell r="AX2539">
            <v>0</v>
          </cell>
        </row>
        <row r="2540">
          <cell r="A2540">
            <v>0</v>
          </cell>
          <cell r="B2540">
            <v>0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  <cell r="AG2540">
            <v>0</v>
          </cell>
          <cell r="AH2540">
            <v>0</v>
          </cell>
          <cell r="AI2540">
            <v>0</v>
          </cell>
          <cell r="AJ2540">
            <v>0</v>
          </cell>
          <cell r="AK2540">
            <v>0</v>
          </cell>
          <cell r="AL2540">
            <v>0</v>
          </cell>
          <cell r="AM2540">
            <v>0</v>
          </cell>
          <cell r="AN2540">
            <v>0</v>
          </cell>
          <cell r="AO2540">
            <v>0</v>
          </cell>
          <cell r="AP2540">
            <v>0</v>
          </cell>
          <cell r="AQ2540">
            <v>0</v>
          </cell>
          <cell r="AR2540">
            <v>0</v>
          </cell>
          <cell r="AS2540">
            <v>0</v>
          </cell>
          <cell r="AT2540">
            <v>0</v>
          </cell>
          <cell r="AU2540">
            <v>0</v>
          </cell>
          <cell r="AV2540">
            <v>0</v>
          </cell>
          <cell r="AW2540">
            <v>0</v>
          </cell>
          <cell r="AX2540">
            <v>0</v>
          </cell>
        </row>
        <row r="2541">
          <cell r="A2541">
            <v>0</v>
          </cell>
          <cell r="B2541">
            <v>0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0</v>
          </cell>
          <cell r="AA2541">
            <v>0</v>
          </cell>
          <cell r="AB2541">
            <v>0</v>
          </cell>
          <cell r="AC2541">
            <v>0</v>
          </cell>
          <cell r="AD2541">
            <v>0</v>
          </cell>
          <cell r="AE2541">
            <v>0</v>
          </cell>
          <cell r="AF2541">
            <v>0</v>
          </cell>
          <cell r="AG2541">
            <v>0</v>
          </cell>
          <cell r="AH2541">
            <v>0</v>
          </cell>
          <cell r="AI2541">
            <v>0</v>
          </cell>
          <cell r="AJ2541">
            <v>0</v>
          </cell>
          <cell r="AK2541">
            <v>0</v>
          </cell>
          <cell r="AL2541">
            <v>0</v>
          </cell>
          <cell r="AM2541">
            <v>0</v>
          </cell>
          <cell r="AN2541">
            <v>0</v>
          </cell>
          <cell r="AO2541">
            <v>0</v>
          </cell>
          <cell r="AP2541">
            <v>0</v>
          </cell>
          <cell r="AQ2541">
            <v>0</v>
          </cell>
          <cell r="AR2541">
            <v>0</v>
          </cell>
          <cell r="AS2541">
            <v>0</v>
          </cell>
          <cell r="AT2541">
            <v>0</v>
          </cell>
          <cell r="AU2541">
            <v>0</v>
          </cell>
          <cell r="AV2541">
            <v>0</v>
          </cell>
          <cell r="AW2541">
            <v>0</v>
          </cell>
          <cell r="AX2541">
            <v>0</v>
          </cell>
        </row>
        <row r="2542">
          <cell r="A2542">
            <v>0</v>
          </cell>
          <cell r="B2542">
            <v>0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  <cell r="AG2542">
            <v>0</v>
          </cell>
          <cell r="AH2542">
            <v>0</v>
          </cell>
          <cell r="AI2542">
            <v>0</v>
          </cell>
          <cell r="AJ2542">
            <v>0</v>
          </cell>
          <cell r="AK2542">
            <v>0</v>
          </cell>
          <cell r="AL2542">
            <v>0</v>
          </cell>
          <cell r="AM2542">
            <v>0</v>
          </cell>
          <cell r="AN2542">
            <v>0</v>
          </cell>
          <cell r="AO2542">
            <v>0</v>
          </cell>
          <cell r="AP2542">
            <v>0</v>
          </cell>
          <cell r="AQ2542">
            <v>0</v>
          </cell>
          <cell r="AR2542">
            <v>0</v>
          </cell>
          <cell r="AS2542">
            <v>0</v>
          </cell>
          <cell r="AT2542">
            <v>0</v>
          </cell>
          <cell r="AU2542">
            <v>0</v>
          </cell>
          <cell r="AV2542">
            <v>0</v>
          </cell>
          <cell r="AW2542">
            <v>0</v>
          </cell>
          <cell r="AX2542">
            <v>0</v>
          </cell>
        </row>
        <row r="2543">
          <cell r="A2543">
            <v>0</v>
          </cell>
          <cell r="B2543">
            <v>0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0</v>
          </cell>
          <cell r="AA2543">
            <v>0</v>
          </cell>
          <cell r="AB2543">
            <v>0</v>
          </cell>
          <cell r="AC2543">
            <v>0</v>
          </cell>
          <cell r="AD2543">
            <v>0</v>
          </cell>
          <cell r="AE2543">
            <v>0</v>
          </cell>
          <cell r="AF2543">
            <v>0</v>
          </cell>
          <cell r="AG2543">
            <v>0</v>
          </cell>
          <cell r="AH2543">
            <v>0</v>
          </cell>
          <cell r="AI2543">
            <v>0</v>
          </cell>
          <cell r="AJ2543">
            <v>0</v>
          </cell>
          <cell r="AK2543">
            <v>0</v>
          </cell>
          <cell r="AL2543">
            <v>0</v>
          </cell>
          <cell r="AM2543">
            <v>0</v>
          </cell>
          <cell r="AN2543">
            <v>0</v>
          </cell>
          <cell r="AO2543">
            <v>0</v>
          </cell>
          <cell r="AP2543">
            <v>0</v>
          </cell>
          <cell r="AQ2543">
            <v>0</v>
          </cell>
          <cell r="AR2543">
            <v>0</v>
          </cell>
          <cell r="AS2543">
            <v>0</v>
          </cell>
          <cell r="AT2543">
            <v>0</v>
          </cell>
          <cell r="AU2543">
            <v>0</v>
          </cell>
          <cell r="AV2543">
            <v>0</v>
          </cell>
          <cell r="AW2543">
            <v>0</v>
          </cell>
          <cell r="AX2543">
            <v>0</v>
          </cell>
        </row>
        <row r="2544">
          <cell r="A2544">
            <v>0</v>
          </cell>
          <cell r="B2544">
            <v>0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0</v>
          </cell>
          <cell r="AA2544">
            <v>0</v>
          </cell>
          <cell r="AB2544">
            <v>0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  <cell r="AG2544">
            <v>0</v>
          </cell>
          <cell r="AH2544">
            <v>0</v>
          </cell>
          <cell r="AI2544">
            <v>0</v>
          </cell>
          <cell r="AJ2544">
            <v>0</v>
          </cell>
          <cell r="AK2544">
            <v>0</v>
          </cell>
          <cell r="AL2544">
            <v>0</v>
          </cell>
          <cell r="AM2544">
            <v>0</v>
          </cell>
          <cell r="AN2544">
            <v>0</v>
          </cell>
          <cell r="AO2544">
            <v>0</v>
          </cell>
          <cell r="AP2544">
            <v>0</v>
          </cell>
          <cell r="AQ2544">
            <v>0</v>
          </cell>
          <cell r="AR2544">
            <v>0</v>
          </cell>
          <cell r="AS2544">
            <v>0</v>
          </cell>
          <cell r="AT2544">
            <v>0</v>
          </cell>
          <cell r="AU2544">
            <v>0</v>
          </cell>
          <cell r="AV2544">
            <v>0</v>
          </cell>
          <cell r="AW2544">
            <v>0</v>
          </cell>
          <cell r="AX2544">
            <v>0</v>
          </cell>
        </row>
        <row r="2545">
          <cell r="A2545">
            <v>0</v>
          </cell>
          <cell r="B2545">
            <v>0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0</v>
          </cell>
          <cell r="AA2545">
            <v>0</v>
          </cell>
          <cell r="AB2545">
            <v>0</v>
          </cell>
          <cell r="AC2545">
            <v>0</v>
          </cell>
          <cell r="AD2545">
            <v>0</v>
          </cell>
          <cell r="AE2545">
            <v>0</v>
          </cell>
          <cell r="AF2545">
            <v>0</v>
          </cell>
          <cell r="AG2545">
            <v>0</v>
          </cell>
          <cell r="AH2545">
            <v>0</v>
          </cell>
          <cell r="AI2545">
            <v>0</v>
          </cell>
          <cell r="AJ2545">
            <v>0</v>
          </cell>
          <cell r="AK2545">
            <v>0</v>
          </cell>
          <cell r="AL2545">
            <v>0</v>
          </cell>
          <cell r="AM2545">
            <v>0</v>
          </cell>
          <cell r="AN2545">
            <v>0</v>
          </cell>
          <cell r="AO2545">
            <v>0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T2545">
            <v>0</v>
          </cell>
          <cell r="AU2545">
            <v>0</v>
          </cell>
          <cell r="AV2545">
            <v>0</v>
          </cell>
          <cell r="AW2545">
            <v>0</v>
          </cell>
          <cell r="AX2545">
            <v>0</v>
          </cell>
        </row>
        <row r="2546">
          <cell r="A2546">
            <v>0</v>
          </cell>
          <cell r="B2546">
            <v>0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  <cell r="AC2546">
            <v>0</v>
          </cell>
          <cell r="AD2546">
            <v>0</v>
          </cell>
          <cell r="AE2546">
            <v>0</v>
          </cell>
          <cell r="AF2546">
            <v>0</v>
          </cell>
          <cell r="AG2546">
            <v>0</v>
          </cell>
          <cell r="AH2546">
            <v>0</v>
          </cell>
          <cell r="AI2546">
            <v>0</v>
          </cell>
          <cell r="AJ2546">
            <v>0</v>
          </cell>
          <cell r="AK2546">
            <v>0</v>
          </cell>
          <cell r="AL2546">
            <v>0</v>
          </cell>
          <cell r="AM2546">
            <v>0</v>
          </cell>
          <cell r="AN2546">
            <v>0</v>
          </cell>
          <cell r="AO2546">
            <v>0</v>
          </cell>
          <cell r="AP2546">
            <v>0</v>
          </cell>
          <cell r="AQ2546">
            <v>0</v>
          </cell>
          <cell r="AR2546">
            <v>0</v>
          </cell>
          <cell r="AS2546">
            <v>0</v>
          </cell>
          <cell r="AT2546">
            <v>0</v>
          </cell>
          <cell r="AU2546">
            <v>0</v>
          </cell>
          <cell r="AV2546">
            <v>0</v>
          </cell>
          <cell r="AW2546">
            <v>0</v>
          </cell>
          <cell r="AX2546">
            <v>0</v>
          </cell>
        </row>
        <row r="2547">
          <cell r="A2547">
            <v>0</v>
          </cell>
          <cell r="B2547">
            <v>0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0</v>
          </cell>
          <cell r="AA2547">
            <v>0</v>
          </cell>
          <cell r="AB2547">
            <v>0</v>
          </cell>
          <cell r="AC2547">
            <v>0</v>
          </cell>
          <cell r="AD2547">
            <v>0</v>
          </cell>
          <cell r="AE2547">
            <v>0</v>
          </cell>
          <cell r="AF2547">
            <v>0</v>
          </cell>
          <cell r="AG2547">
            <v>0</v>
          </cell>
          <cell r="AH2547">
            <v>0</v>
          </cell>
          <cell r="AI2547">
            <v>0</v>
          </cell>
          <cell r="AJ2547">
            <v>0</v>
          </cell>
          <cell r="AK2547">
            <v>0</v>
          </cell>
          <cell r="AL2547">
            <v>0</v>
          </cell>
          <cell r="AM2547">
            <v>0</v>
          </cell>
          <cell r="AN2547">
            <v>0</v>
          </cell>
          <cell r="AO2547">
            <v>0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T2547">
            <v>0</v>
          </cell>
          <cell r="AU2547">
            <v>0</v>
          </cell>
          <cell r="AV2547">
            <v>0</v>
          </cell>
          <cell r="AW2547">
            <v>0</v>
          </cell>
          <cell r="AX2547">
            <v>0</v>
          </cell>
        </row>
        <row r="2548">
          <cell r="A2548">
            <v>0</v>
          </cell>
          <cell r="B2548">
            <v>0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0</v>
          </cell>
          <cell r="AA2548">
            <v>0</v>
          </cell>
          <cell r="AB2548">
            <v>0</v>
          </cell>
          <cell r="AC2548">
            <v>0</v>
          </cell>
          <cell r="AD2548">
            <v>0</v>
          </cell>
          <cell r="AE2548">
            <v>0</v>
          </cell>
          <cell r="AF2548">
            <v>0</v>
          </cell>
          <cell r="AG2548">
            <v>0</v>
          </cell>
          <cell r="AH2548">
            <v>0</v>
          </cell>
          <cell r="AI2548">
            <v>0</v>
          </cell>
          <cell r="AJ2548">
            <v>0</v>
          </cell>
          <cell r="AK2548">
            <v>0</v>
          </cell>
          <cell r="AL2548">
            <v>0</v>
          </cell>
          <cell r="AM2548">
            <v>0</v>
          </cell>
          <cell r="AN2548">
            <v>0</v>
          </cell>
          <cell r="AO2548">
            <v>0</v>
          </cell>
          <cell r="AP2548">
            <v>0</v>
          </cell>
          <cell r="AQ2548">
            <v>0</v>
          </cell>
          <cell r="AR2548">
            <v>0</v>
          </cell>
          <cell r="AS2548">
            <v>0</v>
          </cell>
          <cell r="AT2548">
            <v>0</v>
          </cell>
          <cell r="AU2548">
            <v>0</v>
          </cell>
          <cell r="AV2548">
            <v>0</v>
          </cell>
          <cell r="AW2548">
            <v>0</v>
          </cell>
          <cell r="AX2548">
            <v>0</v>
          </cell>
        </row>
        <row r="2549">
          <cell r="A2549">
            <v>0</v>
          </cell>
          <cell r="B2549">
            <v>0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0</v>
          </cell>
          <cell r="AA2549">
            <v>0</v>
          </cell>
          <cell r="AB2549">
            <v>0</v>
          </cell>
          <cell r="AC2549">
            <v>0</v>
          </cell>
          <cell r="AD2549">
            <v>0</v>
          </cell>
          <cell r="AE2549">
            <v>0</v>
          </cell>
          <cell r="AF2549">
            <v>0</v>
          </cell>
          <cell r="AG2549">
            <v>0</v>
          </cell>
          <cell r="AH2549">
            <v>0</v>
          </cell>
          <cell r="AI2549">
            <v>0</v>
          </cell>
          <cell r="AJ2549">
            <v>0</v>
          </cell>
          <cell r="AK2549">
            <v>0</v>
          </cell>
          <cell r="AL2549">
            <v>0</v>
          </cell>
          <cell r="AM2549">
            <v>0</v>
          </cell>
          <cell r="AN2549">
            <v>0</v>
          </cell>
          <cell r="AO2549">
            <v>0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T2549">
            <v>0</v>
          </cell>
          <cell r="AU2549">
            <v>0</v>
          </cell>
          <cell r="AV2549">
            <v>0</v>
          </cell>
          <cell r="AW2549">
            <v>0</v>
          </cell>
          <cell r="AX2549">
            <v>0</v>
          </cell>
        </row>
        <row r="2550">
          <cell r="A2550">
            <v>0</v>
          </cell>
          <cell r="B2550">
            <v>0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0</v>
          </cell>
          <cell r="AA2550">
            <v>0</v>
          </cell>
          <cell r="AB2550">
            <v>0</v>
          </cell>
          <cell r="AC2550">
            <v>0</v>
          </cell>
          <cell r="AD2550">
            <v>0</v>
          </cell>
          <cell r="AE2550">
            <v>0</v>
          </cell>
          <cell r="AF2550">
            <v>0</v>
          </cell>
          <cell r="AG2550">
            <v>0</v>
          </cell>
          <cell r="AH2550">
            <v>0</v>
          </cell>
          <cell r="AI2550">
            <v>0</v>
          </cell>
          <cell r="AJ2550">
            <v>0</v>
          </cell>
          <cell r="AK2550">
            <v>0</v>
          </cell>
          <cell r="AL2550">
            <v>0</v>
          </cell>
          <cell r="AM2550">
            <v>0</v>
          </cell>
          <cell r="AN2550">
            <v>0</v>
          </cell>
          <cell r="AO2550">
            <v>0</v>
          </cell>
          <cell r="AP2550">
            <v>0</v>
          </cell>
          <cell r="AQ2550">
            <v>0</v>
          </cell>
          <cell r="AR2550">
            <v>0</v>
          </cell>
          <cell r="AS2550">
            <v>0</v>
          </cell>
          <cell r="AT2550">
            <v>0</v>
          </cell>
          <cell r="AU2550">
            <v>0</v>
          </cell>
          <cell r="AV2550">
            <v>0</v>
          </cell>
          <cell r="AW2550">
            <v>0</v>
          </cell>
          <cell r="AX2550">
            <v>0</v>
          </cell>
        </row>
        <row r="2551">
          <cell r="A2551">
            <v>0</v>
          </cell>
          <cell r="B2551">
            <v>0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>
            <v>0</v>
          </cell>
          <cell r="W2551">
            <v>0</v>
          </cell>
          <cell r="X2551">
            <v>0</v>
          </cell>
          <cell r="Y2551">
            <v>0</v>
          </cell>
          <cell r="Z2551">
            <v>0</v>
          </cell>
          <cell r="AA2551">
            <v>0</v>
          </cell>
          <cell r="AB2551">
            <v>0</v>
          </cell>
          <cell r="AC2551">
            <v>0</v>
          </cell>
          <cell r="AD2551">
            <v>0</v>
          </cell>
          <cell r="AE2551">
            <v>0</v>
          </cell>
          <cell r="AF2551">
            <v>0</v>
          </cell>
          <cell r="AG2551">
            <v>0</v>
          </cell>
          <cell r="AH2551">
            <v>0</v>
          </cell>
          <cell r="AI2551">
            <v>0</v>
          </cell>
          <cell r="AJ2551">
            <v>0</v>
          </cell>
          <cell r="AK2551">
            <v>0</v>
          </cell>
          <cell r="AL2551">
            <v>0</v>
          </cell>
          <cell r="AM2551">
            <v>0</v>
          </cell>
          <cell r="AN2551">
            <v>0</v>
          </cell>
          <cell r="AO2551">
            <v>0</v>
          </cell>
          <cell r="AP2551">
            <v>0</v>
          </cell>
          <cell r="AQ2551">
            <v>0</v>
          </cell>
          <cell r="AR2551">
            <v>0</v>
          </cell>
          <cell r="AS2551">
            <v>0</v>
          </cell>
          <cell r="AT2551">
            <v>0</v>
          </cell>
          <cell r="AU2551">
            <v>0</v>
          </cell>
          <cell r="AV2551">
            <v>0</v>
          </cell>
          <cell r="AW2551">
            <v>0</v>
          </cell>
          <cell r="AX2551">
            <v>0</v>
          </cell>
        </row>
        <row r="2552">
          <cell r="A2552">
            <v>0</v>
          </cell>
          <cell r="B2552">
            <v>0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0</v>
          </cell>
          <cell r="AA2552">
            <v>0</v>
          </cell>
          <cell r="AB2552">
            <v>0</v>
          </cell>
          <cell r="AC2552">
            <v>0</v>
          </cell>
          <cell r="AD2552">
            <v>0</v>
          </cell>
          <cell r="AE2552">
            <v>0</v>
          </cell>
          <cell r="AF2552">
            <v>0</v>
          </cell>
          <cell r="AG2552">
            <v>0</v>
          </cell>
          <cell r="AH2552">
            <v>0</v>
          </cell>
          <cell r="AI2552">
            <v>0</v>
          </cell>
          <cell r="AJ2552">
            <v>0</v>
          </cell>
          <cell r="AK2552">
            <v>0</v>
          </cell>
          <cell r="AL2552">
            <v>0</v>
          </cell>
          <cell r="AM2552">
            <v>0</v>
          </cell>
          <cell r="AN2552">
            <v>0</v>
          </cell>
          <cell r="AO2552">
            <v>0</v>
          </cell>
          <cell r="AP2552">
            <v>0</v>
          </cell>
          <cell r="AQ2552">
            <v>0</v>
          </cell>
          <cell r="AR2552">
            <v>0</v>
          </cell>
          <cell r="AS2552">
            <v>0</v>
          </cell>
          <cell r="AT2552">
            <v>0</v>
          </cell>
          <cell r="AU2552">
            <v>0</v>
          </cell>
          <cell r="AV2552">
            <v>0</v>
          </cell>
          <cell r="AW2552">
            <v>0</v>
          </cell>
          <cell r="AX2552">
            <v>0</v>
          </cell>
        </row>
        <row r="2553">
          <cell r="A2553">
            <v>0</v>
          </cell>
          <cell r="B2553">
            <v>0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0</v>
          </cell>
          <cell r="AA2553">
            <v>0</v>
          </cell>
          <cell r="AB2553">
            <v>0</v>
          </cell>
          <cell r="AC2553">
            <v>0</v>
          </cell>
          <cell r="AD2553">
            <v>0</v>
          </cell>
          <cell r="AE2553">
            <v>0</v>
          </cell>
          <cell r="AF2553">
            <v>0</v>
          </cell>
          <cell r="AG2553">
            <v>0</v>
          </cell>
          <cell r="AH2553">
            <v>0</v>
          </cell>
          <cell r="AI2553">
            <v>0</v>
          </cell>
          <cell r="AJ2553">
            <v>0</v>
          </cell>
          <cell r="AK2553">
            <v>0</v>
          </cell>
          <cell r="AL2553">
            <v>0</v>
          </cell>
          <cell r="AM2553">
            <v>0</v>
          </cell>
          <cell r="AN2553">
            <v>0</v>
          </cell>
          <cell r="AO2553">
            <v>0</v>
          </cell>
          <cell r="AP2553">
            <v>0</v>
          </cell>
          <cell r="AQ2553">
            <v>0</v>
          </cell>
          <cell r="AR2553">
            <v>0</v>
          </cell>
          <cell r="AS2553">
            <v>0</v>
          </cell>
          <cell r="AT2553">
            <v>0</v>
          </cell>
          <cell r="AU2553">
            <v>0</v>
          </cell>
          <cell r="AV2553">
            <v>0</v>
          </cell>
          <cell r="AW2553">
            <v>0</v>
          </cell>
          <cell r="AX2553">
            <v>0</v>
          </cell>
        </row>
        <row r="2554">
          <cell r="A2554">
            <v>0</v>
          </cell>
          <cell r="B2554">
            <v>0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0</v>
          </cell>
          <cell r="AA2554">
            <v>0</v>
          </cell>
          <cell r="AB2554">
            <v>0</v>
          </cell>
          <cell r="AC2554">
            <v>0</v>
          </cell>
          <cell r="AD2554">
            <v>0</v>
          </cell>
          <cell r="AE2554">
            <v>0</v>
          </cell>
          <cell r="AF2554">
            <v>0</v>
          </cell>
          <cell r="AG2554">
            <v>0</v>
          </cell>
          <cell r="AH2554">
            <v>0</v>
          </cell>
          <cell r="AI2554">
            <v>0</v>
          </cell>
          <cell r="AJ2554">
            <v>0</v>
          </cell>
          <cell r="AK2554">
            <v>0</v>
          </cell>
          <cell r="AL2554">
            <v>0</v>
          </cell>
          <cell r="AM2554">
            <v>0</v>
          </cell>
          <cell r="AN2554">
            <v>0</v>
          </cell>
          <cell r="AO2554">
            <v>0</v>
          </cell>
          <cell r="AP2554">
            <v>0</v>
          </cell>
          <cell r="AQ2554">
            <v>0</v>
          </cell>
          <cell r="AR2554">
            <v>0</v>
          </cell>
          <cell r="AS2554">
            <v>0</v>
          </cell>
          <cell r="AT2554">
            <v>0</v>
          </cell>
          <cell r="AU2554">
            <v>0</v>
          </cell>
          <cell r="AV2554">
            <v>0</v>
          </cell>
          <cell r="AW2554">
            <v>0</v>
          </cell>
          <cell r="AX2554">
            <v>0</v>
          </cell>
        </row>
        <row r="2555">
          <cell r="A2555">
            <v>0</v>
          </cell>
          <cell r="B2555">
            <v>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0</v>
          </cell>
          <cell r="W2555">
            <v>0</v>
          </cell>
          <cell r="X2555">
            <v>0</v>
          </cell>
          <cell r="Y2555">
            <v>0</v>
          </cell>
          <cell r="Z2555">
            <v>0</v>
          </cell>
          <cell r="AA2555">
            <v>0</v>
          </cell>
          <cell r="AB2555">
            <v>0</v>
          </cell>
          <cell r="AC2555">
            <v>0</v>
          </cell>
          <cell r="AD2555">
            <v>0</v>
          </cell>
          <cell r="AE2555">
            <v>0</v>
          </cell>
          <cell r="AF2555">
            <v>0</v>
          </cell>
          <cell r="AG2555">
            <v>0</v>
          </cell>
          <cell r="AH2555">
            <v>0</v>
          </cell>
          <cell r="AI2555">
            <v>0</v>
          </cell>
          <cell r="AJ2555">
            <v>0</v>
          </cell>
          <cell r="AK2555">
            <v>0</v>
          </cell>
          <cell r="AL2555">
            <v>0</v>
          </cell>
          <cell r="AM2555">
            <v>0</v>
          </cell>
          <cell r="AN2555">
            <v>0</v>
          </cell>
          <cell r="AO2555">
            <v>0</v>
          </cell>
          <cell r="AP2555">
            <v>0</v>
          </cell>
          <cell r="AQ2555">
            <v>0</v>
          </cell>
          <cell r="AR2555">
            <v>0</v>
          </cell>
          <cell r="AS2555">
            <v>0</v>
          </cell>
          <cell r="AT2555">
            <v>0</v>
          </cell>
          <cell r="AU2555">
            <v>0</v>
          </cell>
          <cell r="AV2555">
            <v>0</v>
          </cell>
          <cell r="AW2555">
            <v>0</v>
          </cell>
          <cell r="AX2555">
            <v>0</v>
          </cell>
        </row>
        <row r="2556">
          <cell r="A2556">
            <v>0</v>
          </cell>
          <cell r="B2556">
            <v>0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0</v>
          </cell>
          <cell r="AA2556">
            <v>0</v>
          </cell>
          <cell r="AB2556">
            <v>0</v>
          </cell>
          <cell r="AC2556">
            <v>0</v>
          </cell>
          <cell r="AD2556">
            <v>0</v>
          </cell>
          <cell r="AE2556">
            <v>0</v>
          </cell>
          <cell r="AF2556">
            <v>0</v>
          </cell>
          <cell r="AG2556">
            <v>0</v>
          </cell>
          <cell r="AH2556">
            <v>0</v>
          </cell>
          <cell r="AI2556">
            <v>0</v>
          </cell>
          <cell r="AJ2556">
            <v>0</v>
          </cell>
          <cell r="AK2556">
            <v>0</v>
          </cell>
          <cell r="AL2556">
            <v>0</v>
          </cell>
          <cell r="AM2556">
            <v>0</v>
          </cell>
          <cell r="AN2556">
            <v>0</v>
          </cell>
          <cell r="AO2556">
            <v>0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T2556">
            <v>0</v>
          </cell>
          <cell r="AU2556">
            <v>0</v>
          </cell>
          <cell r="AV2556">
            <v>0</v>
          </cell>
          <cell r="AW2556">
            <v>0</v>
          </cell>
          <cell r="AX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0</v>
          </cell>
          <cell r="AA2557">
            <v>0</v>
          </cell>
          <cell r="AB2557">
            <v>0</v>
          </cell>
          <cell r="AC2557">
            <v>0</v>
          </cell>
          <cell r="AD2557">
            <v>0</v>
          </cell>
          <cell r="AE2557">
            <v>0</v>
          </cell>
          <cell r="AF2557">
            <v>0</v>
          </cell>
          <cell r="AG2557">
            <v>0</v>
          </cell>
          <cell r="AH2557">
            <v>0</v>
          </cell>
          <cell r="AI2557">
            <v>0</v>
          </cell>
          <cell r="AJ2557">
            <v>0</v>
          </cell>
          <cell r="AK2557">
            <v>0</v>
          </cell>
          <cell r="AL2557">
            <v>0</v>
          </cell>
          <cell r="AM2557">
            <v>0</v>
          </cell>
          <cell r="AN2557">
            <v>0</v>
          </cell>
          <cell r="AO2557">
            <v>0</v>
          </cell>
          <cell r="AP2557">
            <v>0</v>
          </cell>
          <cell r="AQ2557">
            <v>0</v>
          </cell>
          <cell r="AR2557">
            <v>0</v>
          </cell>
          <cell r="AS2557">
            <v>0</v>
          </cell>
          <cell r="AT2557">
            <v>0</v>
          </cell>
          <cell r="AU2557">
            <v>0</v>
          </cell>
          <cell r="AV2557">
            <v>0</v>
          </cell>
          <cell r="AW2557">
            <v>0</v>
          </cell>
          <cell r="AX2557">
            <v>0</v>
          </cell>
        </row>
        <row r="2558">
          <cell r="A2558">
            <v>0</v>
          </cell>
          <cell r="B2558">
            <v>0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0</v>
          </cell>
          <cell r="AA2558">
            <v>0</v>
          </cell>
          <cell r="AB2558">
            <v>0</v>
          </cell>
          <cell r="AC2558">
            <v>0</v>
          </cell>
          <cell r="AD2558">
            <v>0</v>
          </cell>
          <cell r="AE2558">
            <v>0</v>
          </cell>
          <cell r="AF2558">
            <v>0</v>
          </cell>
          <cell r="AG2558">
            <v>0</v>
          </cell>
          <cell r="AH2558">
            <v>0</v>
          </cell>
          <cell r="AI2558">
            <v>0</v>
          </cell>
          <cell r="AJ2558">
            <v>0</v>
          </cell>
          <cell r="AK2558">
            <v>0</v>
          </cell>
          <cell r="AL2558">
            <v>0</v>
          </cell>
          <cell r="AM2558">
            <v>0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AS2558">
            <v>0</v>
          </cell>
          <cell r="AT2558">
            <v>0</v>
          </cell>
          <cell r="AU2558">
            <v>0</v>
          </cell>
          <cell r="AV2558">
            <v>0</v>
          </cell>
          <cell r="AW2558">
            <v>0</v>
          </cell>
          <cell r="AX2558">
            <v>0</v>
          </cell>
        </row>
        <row r="2559">
          <cell r="A2559">
            <v>0</v>
          </cell>
          <cell r="B2559">
            <v>0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0</v>
          </cell>
          <cell r="AA2559">
            <v>0</v>
          </cell>
          <cell r="AB2559">
            <v>0</v>
          </cell>
          <cell r="AC2559">
            <v>0</v>
          </cell>
          <cell r="AD2559">
            <v>0</v>
          </cell>
          <cell r="AE2559">
            <v>0</v>
          </cell>
          <cell r="AF2559">
            <v>0</v>
          </cell>
          <cell r="AG2559">
            <v>0</v>
          </cell>
          <cell r="AH2559">
            <v>0</v>
          </cell>
          <cell r="AI2559">
            <v>0</v>
          </cell>
          <cell r="AJ2559">
            <v>0</v>
          </cell>
          <cell r="AK2559">
            <v>0</v>
          </cell>
          <cell r="AL2559">
            <v>0</v>
          </cell>
          <cell r="AM2559">
            <v>0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AS2559">
            <v>0</v>
          </cell>
          <cell r="AT2559">
            <v>0</v>
          </cell>
          <cell r="AU2559">
            <v>0</v>
          </cell>
          <cell r="AV2559">
            <v>0</v>
          </cell>
          <cell r="AW2559">
            <v>0</v>
          </cell>
          <cell r="AX2559">
            <v>0</v>
          </cell>
        </row>
        <row r="2560">
          <cell r="A2560">
            <v>0</v>
          </cell>
          <cell r="B2560">
            <v>0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0</v>
          </cell>
          <cell r="AA2560">
            <v>0</v>
          </cell>
          <cell r="AB2560">
            <v>0</v>
          </cell>
          <cell r="AC2560">
            <v>0</v>
          </cell>
          <cell r="AD2560">
            <v>0</v>
          </cell>
          <cell r="AE2560">
            <v>0</v>
          </cell>
          <cell r="AF2560">
            <v>0</v>
          </cell>
          <cell r="AG2560">
            <v>0</v>
          </cell>
          <cell r="AH2560">
            <v>0</v>
          </cell>
          <cell r="AI2560">
            <v>0</v>
          </cell>
          <cell r="AJ2560">
            <v>0</v>
          </cell>
          <cell r="AK2560">
            <v>0</v>
          </cell>
          <cell r="AL2560">
            <v>0</v>
          </cell>
          <cell r="AM2560">
            <v>0</v>
          </cell>
          <cell r="AN2560">
            <v>0</v>
          </cell>
          <cell r="AO2560">
            <v>0</v>
          </cell>
          <cell r="AP2560">
            <v>0</v>
          </cell>
          <cell r="AQ2560">
            <v>0</v>
          </cell>
          <cell r="AR2560">
            <v>0</v>
          </cell>
          <cell r="AS2560">
            <v>0</v>
          </cell>
          <cell r="AT2560">
            <v>0</v>
          </cell>
          <cell r="AU2560">
            <v>0</v>
          </cell>
          <cell r="AV2560">
            <v>0</v>
          </cell>
          <cell r="AW2560">
            <v>0</v>
          </cell>
          <cell r="AX2560">
            <v>0</v>
          </cell>
        </row>
        <row r="2561">
          <cell r="A2561">
            <v>0</v>
          </cell>
          <cell r="B2561">
            <v>0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0</v>
          </cell>
          <cell r="AA2561">
            <v>0</v>
          </cell>
          <cell r="AB2561">
            <v>0</v>
          </cell>
          <cell r="AC2561">
            <v>0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K2561">
            <v>0</v>
          </cell>
          <cell r="AL2561">
            <v>0</v>
          </cell>
          <cell r="AM2561">
            <v>0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R2561">
            <v>0</v>
          </cell>
          <cell r="AS2561">
            <v>0</v>
          </cell>
          <cell r="AT2561">
            <v>0</v>
          </cell>
          <cell r="AU2561">
            <v>0</v>
          </cell>
          <cell r="AV2561">
            <v>0</v>
          </cell>
          <cell r="AW2561">
            <v>0</v>
          </cell>
          <cell r="AX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0</v>
          </cell>
          <cell r="AA2562">
            <v>0</v>
          </cell>
          <cell r="AB2562">
            <v>0</v>
          </cell>
          <cell r="AC2562">
            <v>0</v>
          </cell>
          <cell r="AD2562">
            <v>0</v>
          </cell>
          <cell r="AE2562">
            <v>0</v>
          </cell>
          <cell r="AF2562">
            <v>0</v>
          </cell>
          <cell r="AG2562">
            <v>0</v>
          </cell>
          <cell r="AH2562">
            <v>0</v>
          </cell>
          <cell r="AI2562">
            <v>0</v>
          </cell>
          <cell r="AJ2562">
            <v>0</v>
          </cell>
          <cell r="AK2562">
            <v>0</v>
          </cell>
          <cell r="AL2562">
            <v>0</v>
          </cell>
          <cell r="AM2562">
            <v>0</v>
          </cell>
          <cell r="AN2562">
            <v>0</v>
          </cell>
          <cell r="AO2562">
            <v>0</v>
          </cell>
          <cell r="AP2562">
            <v>0</v>
          </cell>
          <cell r="AQ2562">
            <v>0</v>
          </cell>
          <cell r="AR2562">
            <v>0</v>
          </cell>
          <cell r="AS2562">
            <v>0</v>
          </cell>
          <cell r="AT2562">
            <v>0</v>
          </cell>
          <cell r="AU2562">
            <v>0</v>
          </cell>
          <cell r="AV2562">
            <v>0</v>
          </cell>
          <cell r="AW2562">
            <v>0</v>
          </cell>
          <cell r="AX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0</v>
          </cell>
          <cell r="AA2563">
            <v>0</v>
          </cell>
          <cell r="AB2563">
            <v>0</v>
          </cell>
          <cell r="AC2563">
            <v>0</v>
          </cell>
          <cell r="AD2563">
            <v>0</v>
          </cell>
          <cell r="AE2563">
            <v>0</v>
          </cell>
          <cell r="AF2563">
            <v>0</v>
          </cell>
          <cell r="AG2563">
            <v>0</v>
          </cell>
          <cell r="AH2563">
            <v>0</v>
          </cell>
          <cell r="AI2563">
            <v>0</v>
          </cell>
          <cell r="AJ2563">
            <v>0</v>
          </cell>
          <cell r="AK2563">
            <v>0</v>
          </cell>
          <cell r="AL2563">
            <v>0</v>
          </cell>
          <cell r="AM2563">
            <v>0</v>
          </cell>
          <cell r="AN2563">
            <v>0</v>
          </cell>
          <cell r="AO2563">
            <v>0</v>
          </cell>
          <cell r="AP2563">
            <v>0</v>
          </cell>
          <cell r="AQ2563">
            <v>0</v>
          </cell>
          <cell r="AR2563">
            <v>0</v>
          </cell>
          <cell r="AS2563">
            <v>0</v>
          </cell>
          <cell r="AT2563">
            <v>0</v>
          </cell>
          <cell r="AU2563">
            <v>0</v>
          </cell>
          <cell r="AV2563">
            <v>0</v>
          </cell>
          <cell r="AW2563">
            <v>0</v>
          </cell>
          <cell r="AX2563">
            <v>0</v>
          </cell>
        </row>
        <row r="2564">
          <cell r="A2564">
            <v>0</v>
          </cell>
          <cell r="B2564">
            <v>0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  <cell r="AC2564">
            <v>0</v>
          </cell>
          <cell r="AD2564">
            <v>0</v>
          </cell>
          <cell r="AE2564">
            <v>0</v>
          </cell>
          <cell r="AF2564">
            <v>0</v>
          </cell>
          <cell r="AG2564">
            <v>0</v>
          </cell>
          <cell r="AH2564">
            <v>0</v>
          </cell>
          <cell r="AI2564">
            <v>0</v>
          </cell>
          <cell r="AJ2564">
            <v>0</v>
          </cell>
          <cell r="AK2564">
            <v>0</v>
          </cell>
          <cell r="AL2564">
            <v>0</v>
          </cell>
          <cell r="AM2564">
            <v>0</v>
          </cell>
          <cell r="AN2564">
            <v>0</v>
          </cell>
          <cell r="AO2564">
            <v>0</v>
          </cell>
          <cell r="AP2564">
            <v>0</v>
          </cell>
          <cell r="AQ2564">
            <v>0</v>
          </cell>
          <cell r="AR2564">
            <v>0</v>
          </cell>
          <cell r="AS2564">
            <v>0</v>
          </cell>
          <cell r="AT2564">
            <v>0</v>
          </cell>
          <cell r="AU2564">
            <v>0</v>
          </cell>
          <cell r="AV2564">
            <v>0</v>
          </cell>
          <cell r="AW2564">
            <v>0</v>
          </cell>
          <cell r="AX2564">
            <v>0</v>
          </cell>
        </row>
        <row r="2565">
          <cell r="A2565">
            <v>0</v>
          </cell>
          <cell r="B2565">
            <v>0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0</v>
          </cell>
          <cell r="AA2565">
            <v>0</v>
          </cell>
          <cell r="AB2565">
            <v>0</v>
          </cell>
          <cell r="AC2565">
            <v>0</v>
          </cell>
          <cell r="AD2565">
            <v>0</v>
          </cell>
          <cell r="AE2565">
            <v>0</v>
          </cell>
          <cell r="AF2565">
            <v>0</v>
          </cell>
          <cell r="AG2565">
            <v>0</v>
          </cell>
          <cell r="AH2565">
            <v>0</v>
          </cell>
          <cell r="AI2565">
            <v>0</v>
          </cell>
          <cell r="AJ2565">
            <v>0</v>
          </cell>
          <cell r="AK2565">
            <v>0</v>
          </cell>
          <cell r="AL2565">
            <v>0</v>
          </cell>
          <cell r="AM2565">
            <v>0</v>
          </cell>
          <cell r="AN2565">
            <v>0</v>
          </cell>
          <cell r="AO2565">
            <v>0</v>
          </cell>
          <cell r="AP2565">
            <v>0</v>
          </cell>
          <cell r="AQ2565">
            <v>0</v>
          </cell>
          <cell r="AR2565">
            <v>0</v>
          </cell>
          <cell r="AS2565">
            <v>0</v>
          </cell>
          <cell r="AT2565">
            <v>0</v>
          </cell>
          <cell r="AU2565">
            <v>0</v>
          </cell>
          <cell r="AV2565">
            <v>0</v>
          </cell>
          <cell r="AW2565">
            <v>0</v>
          </cell>
          <cell r="AX2565">
            <v>0</v>
          </cell>
        </row>
        <row r="2566">
          <cell r="A2566">
            <v>0</v>
          </cell>
          <cell r="B2566">
            <v>0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0</v>
          </cell>
          <cell r="AA2566">
            <v>0</v>
          </cell>
          <cell r="AB2566">
            <v>0</v>
          </cell>
          <cell r="AC2566">
            <v>0</v>
          </cell>
          <cell r="AD2566">
            <v>0</v>
          </cell>
          <cell r="AE2566">
            <v>0</v>
          </cell>
          <cell r="AF2566">
            <v>0</v>
          </cell>
          <cell r="AG2566">
            <v>0</v>
          </cell>
          <cell r="AH2566">
            <v>0</v>
          </cell>
          <cell r="AI2566">
            <v>0</v>
          </cell>
          <cell r="AJ2566">
            <v>0</v>
          </cell>
          <cell r="AK2566">
            <v>0</v>
          </cell>
          <cell r="AL2566">
            <v>0</v>
          </cell>
          <cell r="AM2566">
            <v>0</v>
          </cell>
          <cell r="AN2566">
            <v>0</v>
          </cell>
          <cell r="AO2566">
            <v>0</v>
          </cell>
          <cell r="AP2566">
            <v>0</v>
          </cell>
          <cell r="AQ2566">
            <v>0</v>
          </cell>
          <cell r="AR2566">
            <v>0</v>
          </cell>
          <cell r="AS2566">
            <v>0</v>
          </cell>
          <cell r="AT2566">
            <v>0</v>
          </cell>
          <cell r="AU2566">
            <v>0</v>
          </cell>
          <cell r="AV2566">
            <v>0</v>
          </cell>
          <cell r="AW2566">
            <v>0</v>
          </cell>
          <cell r="AX2566">
            <v>0</v>
          </cell>
        </row>
        <row r="2567">
          <cell r="A2567">
            <v>0</v>
          </cell>
          <cell r="B2567">
            <v>0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0</v>
          </cell>
          <cell r="AA2567">
            <v>0</v>
          </cell>
          <cell r="AB2567">
            <v>0</v>
          </cell>
          <cell r="AC2567">
            <v>0</v>
          </cell>
          <cell r="AD2567">
            <v>0</v>
          </cell>
          <cell r="AE2567">
            <v>0</v>
          </cell>
          <cell r="AF2567">
            <v>0</v>
          </cell>
          <cell r="AG2567">
            <v>0</v>
          </cell>
          <cell r="AH2567">
            <v>0</v>
          </cell>
          <cell r="AI2567">
            <v>0</v>
          </cell>
          <cell r="AJ2567">
            <v>0</v>
          </cell>
          <cell r="AK2567">
            <v>0</v>
          </cell>
          <cell r="AL2567">
            <v>0</v>
          </cell>
          <cell r="AM2567">
            <v>0</v>
          </cell>
          <cell r="AN2567">
            <v>0</v>
          </cell>
          <cell r="AO2567">
            <v>0</v>
          </cell>
          <cell r="AP2567">
            <v>0</v>
          </cell>
          <cell r="AQ2567">
            <v>0</v>
          </cell>
          <cell r="AR2567">
            <v>0</v>
          </cell>
          <cell r="AS2567">
            <v>0</v>
          </cell>
          <cell r="AT2567">
            <v>0</v>
          </cell>
          <cell r="AU2567">
            <v>0</v>
          </cell>
          <cell r="AV2567">
            <v>0</v>
          </cell>
          <cell r="AW2567">
            <v>0</v>
          </cell>
          <cell r="AX2567">
            <v>0</v>
          </cell>
        </row>
        <row r="2568">
          <cell r="A2568">
            <v>0</v>
          </cell>
          <cell r="B2568">
            <v>0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  <cell r="AC2568">
            <v>0</v>
          </cell>
          <cell r="AD2568">
            <v>0</v>
          </cell>
          <cell r="AE2568">
            <v>0</v>
          </cell>
          <cell r="AF2568">
            <v>0</v>
          </cell>
          <cell r="AG2568">
            <v>0</v>
          </cell>
          <cell r="AH2568">
            <v>0</v>
          </cell>
          <cell r="AI2568">
            <v>0</v>
          </cell>
          <cell r="AJ2568">
            <v>0</v>
          </cell>
          <cell r="AK2568">
            <v>0</v>
          </cell>
          <cell r="AL2568">
            <v>0</v>
          </cell>
          <cell r="AM2568">
            <v>0</v>
          </cell>
          <cell r="AN2568">
            <v>0</v>
          </cell>
          <cell r="AO2568">
            <v>0</v>
          </cell>
          <cell r="AP2568">
            <v>0</v>
          </cell>
          <cell r="AQ2568">
            <v>0</v>
          </cell>
          <cell r="AR2568">
            <v>0</v>
          </cell>
          <cell r="AS2568">
            <v>0</v>
          </cell>
          <cell r="AT2568">
            <v>0</v>
          </cell>
          <cell r="AU2568">
            <v>0</v>
          </cell>
          <cell r="AV2568">
            <v>0</v>
          </cell>
          <cell r="AW2568">
            <v>0</v>
          </cell>
          <cell r="AX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0</v>
          </cell>
          <cell r="AA2569">
            <v>0</v>
          </cell>
          <cell r="AB2569">
            <v>0</v>
          </cell>
          <cell r="AC2569">
            <v>0</v>
          </cell>
          <cell r="AD2569">
            <v>0</v>
          </cell>
          <cell r="AE2569">
            <v>0</v>
          </cell>
          <cell r="AF2569">
            <v>0</v>
          </cell>
          <cell r="AG2569">
            <v>0</v>
          </cell>
          <cell r="AH2569">
            <v>0</v>
          </cell>
          <cell r="AI2569">
            <v>0</v>
          </cell>
          <cell r="AJ2569">
            <v>0</v>
          </cell>
          <cell r="AK2569">
            <v>0</v>
          </cell>
          <cell r="AL2569">
            <v>0</v>
          </cell>
          <cell r="AM2569">
            <v>0</v>
          </cell>
          <cell r="AN2569">
            <v>0</v>
          </cell>
          <cell r="AO2569">
            <v>0</v>
          </cell>
          <cell r="AP2569">
            <v>0</v>
          </cell>
          <cell r="AQ2569">
            <v>0</v>
          </cell>
          <cell r="AR2569">
            <v>0</v>
          </cell>
          <cell r="AS2569">
            <v>0</v>
          </cell>
          <cell r="AT2569">
            <v>0</v>
          </cell>
          <cell r="AU2569">
            <v>0</v>
          </cell>
          <cell r="AV2569">
            <v>0</v>
          </cell>
          <cell r="AW2569">
            <v>0</v>
          </cell>
          <cell r="AX2569">
            <v>0</v>
          </cell>
        </row>
        <row r="2570">
          <cell r="A2570">
            <v>0</v>
          </cell>
          <cell r="B2570">
            <v>0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>
            <v>0</v>
          </cell>
          <cell r="W2570">
            <v>0</v>
          </cell>
          <cell r="X2570">
            <v>0</v>
          </cell>
          <cell r="Y2570">
            <v>0</v>
          </cell>
          <cell r="Z2570">
            <v>0</v>
          </cell>
          <cell r="AA2570">
            <v>0</v>
          </cell>
          <cell r="AB2570">
            <v>0</v>
          </cell>
          <cell r="AC2570">
            <v>0</v>
          </cell>
          <cell r="AD2570">
            <v>0</v>
          </cell>
          <cell r="AE2570">
            <v>0</v>
          </cell>
          <cell r="AF2570">
            <v>0</v>
          </cell>
          <cell r="AG2570">
            <v>0</v>
          </cell>
          <cell r="AH2570">
            <v>0</v>
          </cell>
          <cell r="AI2570">
            <v>0</v>
          </cell>
          <cell r="AJ2570">
            <v>0</v>
          </cell>
          <cell r="AK2570">
            <v>0</v>
          </cell>
          <cell r="AL2570">
            <v>0</v>
          </cell>
          <cell r="AM2570">
            <v>0</v>
          </cell>
          <cell r="AN2570">
            <v>0</v>
          </cell>
          <cell r="AO2570">
            <v>0</v>
          </cell>
          <cell r="AP2570">
            <v>0</v>
          </cell>
          <cell r="AQ2570">
            <v>0</v>
          </cell>
          <cell r="AR2570">
            <v>0</v>
          </cell>
          <cell r="AS2570">
            <v>0</v>
          </cell>
          <cell r="AT2570">
            <v>0</v>
          </cell>
          <cell r="AU2570">
            <v>0</v>
          </cell>
          <cell r="AV2570">
            <v>0</v>
          </cell>
          <cell r="AW2570">
            <v>0</v>
          </cell>
          <cell r="AX2570">
            <v>0</v>
          </cell>
        </row>
        <row r="2571">
          <cell r="A2571">
            <v>0</v>
          </cell>
          <cell r="B2571">
            <v>0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0</v>
          </cell>
          <cell r="AA2571">
            <v>0</v>
          </cell>
          <cell r="AB2571">
            <v>0</v>
          </cell>
          <cell r="AC2571">
            <v>0</v>
          </cell>
          <cell r="AD2571">
            <v>0</v>
          </cell>
          <cell r="AE2571">
            <v>0</v>
          </cell>
          <cell r="AF2571">
            <v>0</v>
          </cell>
          <cell r="AG2571">
            <v>0</v>
          </cell>
          <cell r="AH2571">
            <v>0</v>
          </cell>
          <cell r="AI2571">
            <v>0</v>
          </cell>
          <cell r="AJ2571">
            <v>0</v>
          </cell>
          <cell r="AK2571">
            <v>0</v>
          </cell>
          <cell r="AL2571">
            <v>0</v>
          </cell>
          <cell r="AM2571">
            <v>0</v>
          </cell>
          <cell r="AN2571">
            <v>0</v>
          </cell>
          <cell r="AO2571">
            <v>0</v>
          </cell>
          <cell r="AP2571">
            <v>0</v>
          </cell>
          <cell r="AQ2571">
            <v>0</v>
          </cell>
          <cell r="AR2571">
            <v>0</v>
          </cell>
          <cell r="AS2571">
            <v>0</v>
          </cell>
          <cell r="AT2571">
            <v>0</v>
          </cell>
          <cell r="AU2571">
            <v>0</v>
          </cell>
          <cell r="AV2571">
            <v>0</v>
          </cell>
          <cell r="AW2571">
            <v>0</v>
          </cell>
          <cell r="AX2571">
            <v>0</v>
          </cell>
        </row>
        <row r="2572">
          <cell r="A2572">
            <v>0</v>
          </cell>
          <cell r="B2572">
            <v>0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0</v>
          </cell>
          <cell r="AA2572">
            <v>0</v>
          </cell>
          <cell r="AB2572">
            <v>0</v>
          </cell>
          <cell r="AC2572">
            <v>0</v>
          </cell>
          <cell r="AD2572">
            <v>0</v>
          </cell>
          <cell r="AE2572">
            <v>0</v>
          </cell>
          <cell r="AF2572">
            <v>0</v>
          </cell>
          <cell r="AG2572">
            <v>0</v>
          </cell>
          <cell r="AH2572">
            <v>0</v>
          </cell>
          <cell r="AI2572">
            <v>0</v>
          </cell>
          <cell r="AJ2572">
            <v>0</v>
          </cell>
          <cell r="AK2572">
            <v>0</v>
          </cell>
          <cell r="AL2572">
            <v>0</v>
          </cell>
          <cell r="AM2572">
            <v>0</v>
          </cell>
          <cell r="AN2572">
            <v>0</v>
          </cell>
          <cell r="AO2572">
            <v>0</v>
          </cell>
          <cell r="AP2572">
            <v>0</v>
          </cell>
          <cell r="AQ2572">
            <v>0</v>
          </cell>
          <cell r="AR2572">
            <v>0</v>
          </cell>
          <cell r="AS2572">
            <v>0</v>
          </cell>
          <cell r="AT2572">
            <v>0</v>
          </cell>
          <cell r="AU2572">
            <v>0</v>
          </cell>
          <cell r="AV2572">
            <v>0</v>
          </cell>
          <cell r="AW2572">
            <v>0</v>
          </cell>
          <cell r="AX2572">
            <v>0</v>
          </cell>
        </row>
        <row r="2573">
          <cell r="A2573">
            <v>0</v>
          </cell>
          <cell r="B2573">
            <v>0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0</v>
          </cell>
          <cell r="AA2573">
            <v>0</v>
          </cell>
          <cell r="AB2573">
            <v>0</v>
          </cell>
          <cell r="AC2573">
            <v>0</v>
          </cell>
          <cell r="AD2573">
            <v>0</v>
          </cell>
          <cell r="AE2573">
            <v>0</v>
          </cell>
          <cell r="AF2573">
            <v>0</v>
          </cell>
          <cell r="AG2573">
            <v>0</v>
          </cell>
          <cell r="AH2573">
            <v>0</v>
          </cell>
          <cell r="AI2573">
            <v>0</v>
          </cell>
          <cell r="AJ2573">
            <v>0</v>
          </cell>
          <cell r="AK2573">
            <v>0</v>
          </cell>
          <cell r="AL2573">
            <v>0</v>
          </cell>
          <cell r="AM2573">
            <v>0</v>
          </cell>
          <cell r="AN2573">
            <v>0</v>
          </cell>
          <cell r="AO2573">
            <v>0</v>
          </cell>
          <cell r="AP2573">
            <v>0</v>
          </cell>
          <cell r="AQ2573">
            <v>0</v>
          </cell>
          <cell r="AR2573">
            <v>0</v>
          </cell>
          <cell r="AS2573">
            <v>0</v>
          </cell>
          <cell r="AT2573">
            <v>0</v>
          </cell>
          <cell r="AU2573">
            <v>0</v>
          </cell>
          <cell r="AV2573">
            <v>0</v>
          </cell>
          <cell r="AW2573">
            <v>0</v>
          </cell>
          <cell r="AX2573">
            <v>0</v>
          </cell>
        </row>
        <row r="2574">
          <cell r="A2574">
            <v>0</v>
          </cell>
          <cell r="B2574">
            <v>0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0</v>
          </cell>
          <cell r="AA2574">
            <v>0</v>
          </cell>
          <cell r="AB2574">
            <v>0</v>
          </cell>
          <cell r="AC2574">
            <v>0</v>
          </cell>
          <cell r="AD2574">
            <v>0</v>
          </cell>
          <cell r="AE2574">
            <v>0</v>
          </cell>
          <cell r="AF2574">
            <v>0</v>
          </cell>
          <cell r="AG2574">
            <v>0</v>
          </cell>
          <cell r="AH2574">
            <v>0</v>
          </cell>
          <cell r="AI2574">
            <v>0</v>
          </cell>
          <cell r="AJ2574">
            <v>0</v>
          </cell>
          <cell r="AK2574">
            <v>0</v>
          </cell>
          <cell r="AL2574">
            <v>0</v>
          </cell>
          <cell r="AM2574">
            <v>0</v>
          </cell>
          <cell r="AN2574">
            <v>0</v>
          </cell>
          <cell r="AO2574">
            <v>0</v>
          </cell>
          <cell r="AP2574">
            <v>0</v>
          </cell>
          <cell r="AQ2574">
            <v>0</v>
          </cell>
          <cell r="AR2574">
            <v>0</v>
          </cell>
          <cell r="AS2574">
            <v>0</v>
          </cell>
          <cell r="AT2574">
            <v>0</v>
          </cell>
          <cell r="AU2574">
            <v>0</v>
          </cell>
          <cell r="AV2574">
            <v>0</v>
          </cell>
          <cell r="AW2574">
            <v>0</v>
          </cell>
          <cell r="AX2574">
            <v>0</v>
          </cell>
        </row>
        <row r="2575">
          <cell r="A2575">
            <v>0</v>
          </cell>
          <cell r="B2575">
            <v>0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0</v>
          </cell>
          <cell r="AA2575">
            <v>0</v>
          </cell>
          <cell r="AB2575">
            <v>0</v>
          </cell>
          <cell r="AC2575">
            <v>0</v>
          </cell>
          <cell r="AD2575">
            <v>0</v>
          </cell>
          <cell r="AE2575">
            <v>0</v>
          </cell>
          <cell r="AF2575">
            <v>0</v>
          </cell>
          <cell r="AG2575">
            <v>0</v>
          </cell>
          <cell r="AH2575">
            <v>0</v>
          </cell>
          <cell r="AI2575">
            <v>0</v>
          </cell>
          <cell r="AJ2575">
            <v>0</v>
          </cell>
          <cell r="AK2575">
            <v>0</v>
          </cell>
          <cell r="AL2575">
            <v>0</v>
          </cell>
          <cell r="AM2575">
            <v>0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AS2575">
            <v>0</v>
          </cell>
          <cell r="AT2575">
            <v>0</v>
          </cell>
          <cell r="AU2575">
            <v>0</v>
          </cell>
          <cell r="AV2575">
            <v>0</v>
          </cell>
          <cell r="AW2575">
            <v>0</v>
          </cell>
          <cell r="AX2575">
            <v>0</v>
          </cell>
        </row>
        <row r="2576">
          <cell r="A2576">
            <v>0</v>
          </cell>
          <cell r="B2576">
            <v>0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0</v>
          </cell>
          <cell r="AA2576">
            <v>0</v>
          </cell>
          <cell r="AB2576">
            <v>0</v>
          </cell>
          <cell r="AC2576">
            <v>0</v>
          </cell>
          <cell r="AD2576">
            <v>0</v>
          </cell>
          <cell r="AE2576">
            <v>0</v>
          </cell>
          <cell r="AF2576">
            <v>0</v>
          </cell>
          <cell r="AG2576">
            <v>0</v>
          </cell>
          <cell r="AH2576">
            <v>0</v>
          </cell>
          <cell r="AI2576">
            <v>0</v>
          </cell>
          <cell r="AJ2576">
            <v>0</v>
          </cell>
          <cell r="AK2576">
            <v>0</v>
          </cell>
          <cell r="AL2576">
            <v>0</v>
          </cell>
          <cell r="AM2576">
            <v>0</v>
          </cell>
          <cell r="AN2576">
            <v>0</v>
          </cell>
          <cell r="AO2576">
            <v>0</v>
          </cell>
          <cell r="AP2576">
            <v>0</v>
          </cell>
          <cell r="AQ2576">
            <v>0</v>
          </cell>
          <cell r="AR2576">
            <v>0</v>
          </cell>
          <cell r="AS2576">
            <v>0</v>
          </cell>
          <cell r="AT2576">
            <v>0</v>
          </cell>
          <cell r="AU2576">
            <v>0</v>
          </cell>
          <cell r="AV2576">
            <v>0</v>
          </cell>
          <cell r="AW2576">
            <v>0</v>
          </cell>
          <cell r="AX2576">
            <v>0</v>
          </cell>
        </row>
        <row r="2577">
          <cell r="A2577">
            <v>0</v>
          </cell>
          <cell r="B2577">
            <v>0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0</v>
          </cell>
          <cell r="AA2577">
            <v>0</v>
          </cell>
          <cell r="AB2577">
            <v>0</v>
          </cell>
          <cell r="AC2577">
            <v>0</v>
          </cell>
          <cell r="AD2577">
            <v>0</v>
          </cell>
          <cell r="AE2577">
            <v>0</v>
          </cell>
          <cell r="AF2577">
            <v>0</v>
          </cell>
          <cell r="AG2577">
            <v>0</v>
          </cell>
          <cell r="AH2577">
            <v>0</v>
          </cell>
          <cell r="AI2577">
            <v>0</v>
          </cell>
          <cell r="AJ2577">
            <v>0</v>
          </cell>
          <cell r="AK2577">
            <v>0</v>
          </cell>
          <cell r="AL2577">
            <v>0</v>
          </cell>
          <cell r="AM2577">
            <v>0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AS2577">
            <v>0</v>
          </cell>
          <cell r="AT2577">
            <v>0</v>
          </cell>
          <cell r="AU2577">
            <v>0</v>
          </cell>
          <cell r="AV2577">
            <v>0</v>
          </cell>
          <cell r="AW2577">
            <v>0</v>
          </cell>
          <cell r="AX2577">
            <v>0</v>
          </cell>
        </row>
        <row r="2578">
          <cell r="A2578">
            <v>0</v>
          </cell>
          <cell r="B2578">
            <v>0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0</v>
          </cell>
          <cell r="AA2578">
            <v>0</v>
          </cell>
          <cell r="AB2578">
            <v>0</v>
          </cell>
          <cell r="AC2578">
            <v>0</v>
          </cell>
          <cell r="AD2578">
            <v>0</v>
          </cell>
          <cell r="AE2578">
            <v>0</v>
          </cell>
          <cell r="AF2578">
            <v>0</v>
          </cell>
          <cell r="AG2578">
            <v>0</v>
          </cell>
          <cell r="AH2578">
            <v>0</v>
          </cell>
          <cell r="AI2578">
            <v>0</v>
          </cell>
          <cell r="AJ2578">
            <v>0</v>
          </cell>
          <cell r="AK2578">
            <v>0</v>
          </cell>
          <cell r="AL2578">
            <v>0</v>
          </cell>
          <cell r="AM2578">
            <v>0</v>
          </cell>
          <cell r="AN2578">
            <v>0</v>
          </cell>
          <cell r="AO2578">
            <v>0</v>
          </cell>
          <cell r="AP2578">
            <v>0</v>
          </cell>
          <cell r="AQ2578">
            <v>0</v>
          </cell>
          <cell r="AR2578">
            <v>0</v>
          </cell>
          <cell r="AS2578">
            <v>0</v>
          </cell>
          <cell r="AT2578">
            <v>0</v>
          </cell>
          <cell r="AU2578">
            <v>0</v>
          </cell>
          <cell r="AV2578">
            <v>0</v>
          </cell>
          <cell r="AW2578">
            <v>0</v>
          </cell>
          <cell r="AX2578">
            <v>0</v>
          </cell>
        </row>
        <row r="2579">
          <cell r="A2579">
            <v>0</v>
          </cell>
          <cell r="B2579">
            <v>0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  <cell r="AG2579">
            <v>0</v>
          </cell>
          <cell r="AH2579">
            <v>0</v>
          </cell>
          <cell r="AI2579">
            <v>0</v>
          </cell>
          <cell r="AJ2579">
            <v>0</v>
          </cell>
          <cell r="AK2579">
            <v>0</v>
          </cell>
          <cell r="AL2579">
            <v>0</v>
          </cell>
          <cell r="AM2579">
            <v>0</v>
          </cell>
          <cell r="AN2579">
            <v>0</v>
          </cell>
          <cell r="AO2579">
            <v>0</v>
          </cell>
          <cell r="AP2579">
            <v>0</v>
          </cell>
          <cell r="AQ2579">
            <v>0</v>
          </cell>
          <cell r="AR2579">
            <v>0</v>
          </cell>
          <cell r="AS2579">
            <v>0</v>
          </cell>
          <cell r="AT2579">
            <v>0</v>
          </cell>
          <cell r="AU2579">
            <v>0</v>
          </cell>
          <cell r="AV2579">
            <v>0</v>
          </cell>
          <cell r="AW2579">
            <v>0</v>
          </cell>
          <cell r="AX2579">
            <v>0</v>
          </cell>
        </row>
        <row r="2580">
          <cell r="A2580">
            <v>0</v>
          </cell>
          <cell r="B2580">
            <v>0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0</v>
          </cell>
          <cell r="AA2580">
            <v>0</v>
          </cell>
          <cell r="AB2580">
            <v>0</v>
          </cell>
          <cell r="AC2580">
            <v>0</v>
          </cell>
          <cell r="AD2580">
            <v>0</v>
          </cell>
          <cell r="AE2580">
            <v>0</v>
          </cell>
          <cell r="AF2580">
            <v>0</v>
          </cell>
          <cell r="AG2580">
            <v>0</v>
          </cell>
          <cell r="AH2580">
            <v>0</v>
          </cell>
          <cell r="AI2580">
            <v>0</v>
          </cell>
          <cell r="AJ2580">
            <v>0</v>
          </cell>
          <cell r="AK2580">
            <v>0</v>
          </cell>
          <cell r="AL2580">
            <v>0</v>
          </cell>
          <cell r="AM2580">
            <v>0</v>
          </cell>
          <cell r="AN2580">
            <v>0</v>
          </cell>
          <cell r="AO2580">
            <v>0</v>
          </cell>
          <cell r="AP2580">
            <v>0</v>
          </cell>
          <cell r="AQ2580">
            <v>0</v>
          </cell>
          <cell r="AR2580">
            <v>0</v>
          </cell>
          <cell r="AS2580">
            <v>0</v>
          </cell>
          <cell r="AT2580">
            <v>0</v>
          </cell>
          <cell r="AU2580">
            <v>0</v>
          </cell>
          <cell r="AV2580">
            <v>0</v>
          </cell>
          <cell r="AW2580">
            <v>0</v>
          </cell>
          <cell r="AX2580">
            <v>0</v>
          </cell>
        </row>
        <row r="2581">
          <cell r="A2581">
            <v>0</v>
          </cell>
          <cell r="B2581">
            <v>0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0</v>
          </cell>
          <cell r="AA2581">
            <v>0</v>
          </cell>
          <cell r="AB2581">
            <v>0</v>
          </cell>
          <cell r="AC2581">
            <v>0</v>
          </cell>
          <cell r="AD2581">
            <v>0</v>
          </cell>
          <cell r="AE2581">
            <v>0</v>
          </cell>
          <cell r="AF2581">
            <v>0</v>
          </cell>
          <cell r="AG2581">
            <v>0</v>
          </cell>
          <cell r="AH2581">
            <v>0</v>
          </cell>
          <cell r="AI2581">
            <v>0</v>
          </cell>
          <cell r="AJ2581">
            <v>0</v>
          </cell>
          <cell r="AK2581">
            <v>0</v>
          </cell>
          <cell r="AL2581">
            <v>0</v>
          </cell>
          <cell r="AM2581">
            <v>0</v>
          </cell>
          <cell r="AN2581">
            <v>0</v>
          </cell>
          <cell r="AO2581">
            <v>0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T2581">
            <v>0</v>
          </cell>
          <cell r="AU2581">
            <v>0</v>
          </cell>
          <cell r="AV2581">
            <v>0</v>
          </cell>
          <cell r="AW2581">
            <v>0</v>
          </cell>
          <cell r="AX2581">
            <v>0</v>
          </cell>
        </row>
        <row r="2582">
          <cell r="A2582">
            <v>0</v>
          </cell>
          <cell r="B2582">
            <v>0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0</v>
          </cell>
          <cell r="AA2582">
            <v>0</v>
          </cell>
          <cell r="AB2582">
            <v>0</v>
          </cell>
          <cell r="AC2582">
            <v>0</v>
          </cell>
          <cell r="AD2582">
            <v>0</v>
          </cell>
          <cell r="AE2582">
            <v>0</v>
          </cell>
          <cell r="AF2582">
            <v>0</v>
          </cell>
          <cell r="AG2582">
            <v>0</v>
          </cell>
          <cell r="AH2582">
            <v>0</v>
          </cell>
          <cell r="AI2582">
            <v>0</v>
          </cell>
          <cell r="AJ2582">
            <v>0</v>
          </cell>
          <cell r="AK2582">
            <v>0</v>
          </cell>
          <cell r="AL2582">
            <v>0</v>
          </cell>
          <cell r="AM2582">
            <v>0</v>
          </cell>
          <cell r="AN2582">
            <v>0</v>
          </cell>
          <cell r="AO2582">
            <v>0</v>
          </cell>
          <cell r="AP2582">
            <v>0</v>
          </cell>
          <cell r="AQ2582">
            <v>0</v>
          </cell>
          <cell r="AR2582">
            <v>0</v>
          </cell>
          <cell r="AS2582">
            <v>0</v>
          </cell>
          <cell r="AT2582">
            <v>0</v>
          </cell>
          <cell r="AU2582">
            <v>0</v>
          </cell>
          <cell r="AV2582">
            <v>0</v>
          </cell>
          <cell r="AW2582">
            <v>0</v>
          </cell>
          <cell r="AX2582">
            <v>0</v>
          </cell>
        </row>
        <row r="2583">
          <cell r="A2583">
            <v>0</v>
          </cell>
          <cell r="B2583">
            <v>0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0</v>
          </cell>
          <cell r="AA2583">
            <v>0</v>
          </cell>
          <cell r="AB2583">
            <v>0</v>
          </cell>
          <cell r="AC2583">
            <v>0</v>
          </cell>
          <cell r="AD2583">
            <v>0</v>
          </cell>
          <cell r="AE2583">
            <v>0</v>
          </cell>
          <cell r="AF2583">
            <v>0</v>
          </cell>
          <cell r="AG2583">
            <v>0</v>
          </cell>
          <cell r="AH2583">
            <v>0</v>
          </cell>
          <cell r="AI2583">
            <v>0</v>
          </cell>
          <cell r="AJ2583">
            <v>0</v>
          </cell>
          <cell r="AK2583">
            <v>0</v>
          </cell>
          <cell r="AL2583">
            <v>0</v>
          </cell>
          <cell r="AM2583">
            <v>0</v>
          </cell>
          <cell r="AN2583">
            <v>0</v>
          </cell>
          <cell r="AO2583">
            <v>0</v>
          </cell>
          <cell r="AP2583">
            <v>0</v>
          </cell>
          <cell r="AQ2583">
            <v>0</v>
          </cell>
          <cell r="AR2583">
            <v>0</v>
          </cell>
          <cell r="AS2583">
            <v>0</v>
          </cell>
          <cell r="AT2583">
            <v>0</v>
          </cell>
          <cell r="AU2583">
            <v>0</v>
          </cell>
          <cell r="AV2583">
            <v>0</v>
          </cell>
          <cell r="AW2583">
            <v>0</v>
          </cell>
          <cell r="AX2583">
            <v>0</v>
          </cell>
        </row>
        <row r="2584">
          <cell r="A2584">
            <v>0</v>
          </cell>
          <cell r="B2584">
            <v>0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0</v>
          </cell>
          <cell r="AA2584">
            <v>0</v>
          </cell>
          <cell r="AB2584">
            <v>0</v>
          </cell>
          <cell r="AC2584">
            <v>0</v>
          </cell>
          <cell r="AD2584">
            <v>0</v>
          </cell>
          <cell r="AE2584">
            <v>0</v>
          </cell>
          <cell r="AF2584">
            <v>0</v>
          </cell>
          <cell r="AG2584">
            <v>0</v>
          </cell>
          <cell r="AH2584">
            <v>0</v>
          </cell>
          <cell r="AI2584">
            <v>0</v>
          </cell>
          <cell r="AJ2584">
            <v>0</v>
          </cell>
          <cell r="AK2584">
            <v>0</v>
          </cell>
          <cell r="AL2584">
            <v>0</v>
          </cell>
          <cell r="AM2584">
            <v>0</v>
          </cell>
          <cell r="AN2584">
            <v>0</v>
          </cell>
          <cell r="AO2584">
            <v>0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T2584">
            <v>0</v>
          </cell>
          <cell r="AU2584">
            <v>0</v>
          </cell>
          <cell r="AV2584">
            <v>0</v>
          </cell>
          <cell r="AW2584">
            <v>0</v>
          </cell>
          <cell r="AX2584">
            <v>0</v>
          </cell>
        </row>
        <row r="2585">
          <cell r="A2585">
            <v>0</v>
          </cell>
          <cell r="B2585">
            <v>0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0</v>
          </cell>
          <cell r="AA2585">
            <v>0</v>
          </cell>
          <cell r="AB2585">
            <v>0</v>
          </cell>
          <cell r="AC2585">
            <v>0</v>
          </cell>
          <cell r="AD2585">
            <v>0</v>
          </cell>
          <cell r="AE2585">
            <v>0</v>
          </cell>
          <cell r="AF2585">
            <v>0</v>
          </cell>
          <cell r="AG2585">
            <v>0</v>
          </cell>
          <cell r="AH2585">
            <v>0</v>
          </cell>
          <cell r="AI2585">
            <v>0</v>
          </cell>
          <cell r="AJ2585">
            <v>0</v>
          </cell>
          <cell r="AK2585">
            <v>0</v>
          </cell>
          <cell r="AL2585">
            <v>0</v>
          </cell>
          <cell r="AM2585">
            <v>0</v>
          </cell>
          <cell r="AN2585">
            <v>0</v>
          </cell>
          <cell r="AO2585">
            <v>0</v>
          </cell>
          <cell r="AP2585">
            <v>0</v>
          </cell>
          <cell r="AQ2585">
            <v>0</v>
          </cell>
          <cell r="AR2585">
            <v>0</v>
          </cell>
          <cell r="AS2585">
            <v>0</v>
          </cell>
          <cell r="AT2585">
            <v>0</v>
          </cell>
          <cell r="AU2585">
            <v>0</v>
          </cell>
          <cell r="AV2585">
            <v>0</v>
          </cell>
          <cell r="AW2585">
            <v>0</v>
          </cell>
          <cell r="AX2585">
            <v>0</v>
          </cell>
        </row>
        <row r="2586">
          <cell r="A2586">
            <v>0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0</v>
          </cell>
          <cell r="AA2586">
            <v>0</v>
          </cell>
          <cell r="AB2586">
            <v>0</v>
          </cell>
          <cell r="AC2586">
            <v>0</v>
          </cell>
          <cell r="AD2586">
            <v>0</v>
          </cell>
          <cell r="AE2586">
            <v>0</v>
          </cell>
          <cell r="AF2586">
            <v>0</v>
          </cell>
          <cell r="AG2586">
            <v>0</v>
          </cell>
          <cell r="AH2586">
            <v>0</v>
          </cell>
          <cell r="AI2586">
            <v>0</v>
          </cell>
          <cell r="AJ2586">
            <v>0</v>
          </cell>
          <cell r="AK2586">
            <v>0</v>
          </cell>
          <cell r="AL2586">
            <v>0</v>
          </cell>
          <cell r="AM2586">
            <v>0</v>
          </cell>
          <cell r="AN2586">
            <v>0</v>
          </cell>
          <cell r="AO2586">
            <v>0</v>
          </cell>
          <cell r="AP2586">
            <v>0</v>
          </cell>
          <cell r="AQ2586">
            <v>0</v>
          </cell>
          <cell r="AR2586">
            <v>0</v>
          </cell>
          <cell r="AS2586">
            <v>0</v>
          </cell>
          <cell r="AT2586">
            <v>0</v>
          </cell>
          <cell r="AU2586">
            <v>0</v>
          </cell>
          <cell r="AV2586">
            <v>0</v>
          </cell>
          <cell r="AW2586">
            <v>0</v>
          </cell>
          <cell r="AX2586">
            <v>0</v>
          </cell>
        </row>
        <row r="2587">
          <cell r="A2587">
            <v>0</v>
          </cell>
          <cell r="B2587">
            <v>0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0</v>
          </cell>
          <cell r="AA2587">
            <v>0</v>
          </cell>
          <cell r="AB2587">
            <v>0</v>
          </cell>
          <cell r="AC2587">
            <v>0</v>
          </cell>
          <cell r="AD2587">
            <v>0</v>
          </cell>
          <cell r="AE2587">
            <v>0</v>
          </cell>
          <cell r="AF2587">
            <v>0</v>
          </cell>
          <cell r="AG2587">
            <v>0</v>
          </cell>
          <cell r="AH2587">
            <v>0</v>
          </cell>
          <cell r="AI2587">
            <v>0</v>
          </cell>
          <cell r="AJ2587">
            <v>0</v>
          </cell>
          <cell r="AK2587">
            <v>0</v>
          </cell>
          <cell r="AL2587">
            <v>0</v>
          </cell>
          <cell r="AM2587">
            <v>0</v>
          </cell>
          <cell r="AN2587">
            <v>0</v>
          </cell>
          <cell r="AO2587">
            <v>0</v>
          </cell>
          <cell r="AP2587">
            <v>0</v>
          </cell>
          <cell r="AQ2587">
            <v>0</v>
          </cell>
          <cell r="AR2587">
            <v>0</v>
          </cell>
          <cell r="AS2587">
            <v>0</v>
          </cell>
          <cell r="AT2587">
            <v>0</v>
          </cell>
          <cell r="AU2587">
            <v>0</v>
          </cell>
          <cell r="AV2587">
            <v>0</v>
          </cell>
          <cell r="AW2587">
            <v>0</v>
          </cell>
          <cell r="AX2587">
            <v>0</v>
          </cell>
        </row>
        <row r="2588">
          <cell r="A2588" t="str">
            <v>Total Alloted Budget of Procurement Activities</v>
          </cell>
          <cell r="B2588">
            <v>0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0</v>
          </cell>
          <cell r="AA2588">
            <v>0</v>
          </cell>
          <cell r="AB2588">
            <v>0</v>
          </cell>
          <cell r="AC2588">
            <v>0</v>
          </cell>
          <cell r="AD2588">
            <v>0</v>
          </cell>
          <cell r="AE2588">
            <v>0</v>
          </cell>
          <cell r="AF2588">
            <v>0</v>
          </cell>
          <cell r="AG2588">
            <v>0</v>
          </cell>
          <cell r="AH2588">
            <v>0</v>
          </cell>
          <cell r="AI2588">
            <v>0</v>
          </cell>
          <cell r="AJ2588">
            <v>0</v>
          </cell>
          <cell r="AK2588" t="str">
            <v>Php 249, 992, 237.53</v>
          </cell>
          <cell r="AL2588">
            <v>0</v>
          </cell>
          <cell r="AM2588">
            <v>0</v>
          </cell>
          <cell r="AN2588">
            <v>0</v>
          </cell>
          <cell r="AO2588">
            <v>0</v>
          </cell>
          <cell r="AP2588">
            <v>0</v>
          </cell>
          <cell r="AQ2588">
            <v>0</v>
          </cell>
          <cell r="AR2588">
            <v>0</v>
          </cell>
          <cell r="AS2588">
            <v>0</v>
          </cell>
          <cell r="AT2588">
            <v>0</v>
          </cell>
          <cell r="AU2588">
            <v>0</v>
          </cell>
          <cell r="AV2588">
            <v>0</v>
          </cell>
          <cell r="AW2588">
            <v>0</v>
          </cell>
          <cell r="AX2588">
            <v>0</v>
          </cell>
        </row>
        <row r="2589">
          <cell r="A2589" t="str">
            <v>Total Contract Price of Procurement Activities Conducted</v>
          </cell>
          <cell r="B2589">
            <v>0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0</v>
          </cell>
          <cell r="AA2589">
            <v>0</v>
          </cell>
          <cell r="AB2589">
            <v>0</v>
          </cell>
          <cell r="AC2589">
            <v>0</v>
          </cell>
          <cell r="AD2589">
            <v>0</v>
          </cell>
          <cell r="AE2589">
            <v>0</v>
          </cell>
          <cell r="AF2589">
            <v>0</v>
          </cell>
          <cell r="AG2589">
            <v>0</v>
          </cell>
          <cell r="AH2589">
            <v>0</v>
          </cell>
          <cell r="AI2589">
            <v>0</v>
          </cell>
          <cell r="AJ2589">
            <v>0</v>
          </cell>
          <cell r="AK2589" t="str">
            <v>Php 226, 831, 471.22</v>
          </cell>
          <cell r="AL2589">
            <v>0</v>
          </cell>
          <cell r="AM2589">
            <v>0</v>
          </cell>
          <cell r="AN2589">
            <v>0</v>
          </cell>
          <cell r="AO2589">
            <v>0</v>
          </cell>
          <cell r="AP2589">
            <v>0</v>
          </cell>
          <cell r="AQ2589">
            <v>0</v>
          </cell>
          <cell r="AR2589">
            <v>0</v>
          </cell>
          <cell r="AS2589">
            <v>0</v>
          </cell>
          <cell r="AT2589">
            <v>0</v>
          </cell>
          <cell r="AU2589">
            <v>0</v>
          </cell>
          <cell r="AV2589">
            <v>0</v>
          </cell>
          <cell r="AW2589">
            <v>0</v>
          </cell>
          <cell r="AX2589">
            <v>0</v>
          </cell>
        </row>
        <row r="2590">
          <cell r="A2590" t="str">
            <v>Total Savings(Total Alloted Budget-Total Contract Price)</v>
          </cell>
          <cell r="B2590">
            <v>0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0</v>
          </cell>
          <cell r="AA2590">
            <v>0</v>
          </cell>
          <cell r="AB2590">
            <v>0</v>
          </cell>
          <cell r="AC2590">
            <v>0</v>
          </cell>
          <cell r="AD2590">
            <v>0</v>
          </cell>
          <cell r="AE2590">
            <v>0</v>
          </cell>
          <cell r="AF2590">
            <v>0</v>
          </cell>
          <cell r="AG2590">
            <v>0</v>
          </cell>
          <cell r="AH2590">
            <v>0</v>
          </cell>
          <cell r="AI2590">
            <v>0</v>
          </cell>
          <cell r="AJ2590">
            <v>0</v>
          </cell>
          <cell r="AK2590" t="str">
            <v>Php 23, 160, 766.31</v>
          </cell>
          <cell r="AL2590">
            <v>0</v>
          </cell>
          <cell r="AM2590">
            <v>0</v>
          </cell>
          <cell r="AN2590">
            <v>0</v>
          </cell>
          <cell r="AO2590">
            <v>0</v>
          </cell>
          <cell r="AP2590">
            <v>0</v>
          </cell>
          <cell r="AQ2590">
            <v>0</v>
          </cell>
          <cell r="AR2590">
            <v>0</v>
          </cell>
          <cell r="AS2590">
            <v>0</v>
          </cell>
          <cell r="AT2590">
            <v>0</v>
          </cell>
          <cell r="AU2590">
            <v>0</v>
          </cell>
          <cell r="AV2590">
            <v>0</v>
          </cell>
          <cell r="AW2590">
            <v>0</v>
          </cell>
          <cell r="AX2590">
            <v>0</v>
          </cell>
        </row>
        <row r="2591">
          <cell r="A2591">
            <v>0</v>
          </cell>
          <cell r="B2591">
            <v>0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0</v>
          </cell>
          <cell r="AA2591">
            <v>0</v>
          </cell>
          <cell r="AB2591">
            <v>0</v>
          </cell>
          <cell r="AC2591">
            <v>0</v>
          </cell>
          <cell r="AD2591">
            <v>0</v>
          </cell>
          <cell r="AE2591">
            <v>0</v>
          </cell>
          <cell r="AF2591">
            <v>0</v>
          </cell>
          <cell r="AH2591">
            <v>0</v>
          </cell>
          <cell r="AI2591">
            <v>0</v>
          </cell>
          <cell r="AJ2591">
            <v>0</v>
          </cell>
          <cell r="AK2591">
            <v>0</v>
          </cell>
          <cell r="AL2591">
            <v>0</v>
          </cell>
          <cell r="AM2591">
            <v>0</v>
          </cell>
          <cell r="AN2591">
            <v>0</v>
          </cell>
          <cell r="AO2591">
            <v>0</v>
          </cell>
          <cell r="AP2591">
            <v>0</v>
          </cell>
          <cell r="AQ2591">
            <v>0</v>
          </cell>
          <cell r="AR2591">
            <v>0</v>
          </cell>
          <cell r="AS2591">
            <v>0</v>
          </cell>
          <cell r="AT2591">
            <v>0</v>
          </cell>
          <cell r="AU2591">
            <v>0</v>
          </cell>
          <cell r="AV2591">
            <v>0</v>
          </cell>
          <cell r="AW2591">
            <v>0</v>
          </cell>
          <cell r="AX2591">
            <v>0</v>
          </cell>
        </row>
        <row r="2592">
          <cell r="A2592">
            <v>0</v>
          </cell>
          <cell r="B2592">
            <v>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0</v>
          </cell>
          <cell r="W2592">
            <v>0</v>
          </cell>
          <cell r="X2592">
            <v>0</v>
          </cell>
          <cell r="Y2592">
            <v>0</v>
          </cell>
          <cell r="Z2592">
            <v>0</v>
          </cell>
          <cell r="AA2592">
            <v>0</v>
          </cell>
          <cell r="AB2592">
            <v>0</v>
          </cell>
          <cell r="AC2592">
            <v>0</v>
          </cell>
          <cell r="AD2592">
            <v>0</v>
          </cell>
          <cell r="AE2592">
            <v>0</v>
          </cell>
          <cell r="AF2592">
            <v>0</v>
          </cell>
          <cell r="AH2592">
            <v>0</v>
          </cell>
          <cell r="AI2592">
            <v>0</v>
          </cell>
          <cell r="AJ2592">
            <v>0</v>
          </cell>
          <cell r="AK2592">
            <v>0</v>
          </cell>
          <cell r="AL2592">
            <v>0</v>
          </cell>
          <cell r="AM2592">
            <v>0</v>
          </cell>
          <cell r="AN2592">
            <v>0</v>
          </cell>
          <cell r="AO2592">
            <v>0</v>
          </cell>
          <cell r="AP2592">
            <v>0</v>
          </cell>
          <cell r="AQ2592">
            <v>0</v>
          </cell>
          <cell r="AR2592">
            <v>0</v>
          </cell>
          <cell r="AS2592">
            <v>0</v>
          </cell>
          <cell r="AT2592">
            <v>0</v>
          </cell>
          <cell r="AU2592">
            <v>0</v>
          </cell>
          <cell r="AV2592">
            <v>0</v>
          </cell>
          <cell r="AW2592">
            <v>0</v>
          </cell>
          <cell r="AX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0</v>
          </cell>
          <cell r="AA2593">
            <v>0</v>
          </cell>
          <cell r="AB2593">
            <v>0</v>
          </cell>
          <cell r="AC2593">
            <v>0</v>
          </cell>
          <cell r="AD2593">
            <v>0</v>
          </cell>
          <cell r="AE2593">
            <v>0</v>
          </cell>
          <cell r="AF2593">
            <v>0</v>
          </cell>
          <cell r="AH2593">
            <v>0</v>
          </cell>
          <cell r="AI2593">
            <v>0</v>
          </cell>
          <cell r="AJ2593">
            <v>0</v>
          </cell>
          <cell r="AK2593">
            <v>0</v>
          </cell>
          <cell r="AL2593">
            <v>0</v>
          </cell>
          <cell r="AM2593">
            <v>0</v>
          </cell>
          <cell r="AN2593">
            <v>0</v>
          </cell>
          <cell r="AO2593">
            <v>0</v>
          </cell>
          <cell r="AP2593">
            <v>0</v>
          </cell>
          <cell r="AQ2593">
            <v>0</v>
          </cell>
          <cell r="AR2593">
            <v>0</v>
          </cell>
          <cell r="AS2593">
            <v>0</v>
          </cell>
          <cell r="AT2593">
            <v>0</v>
          </cell>
          <cell r="AU2593">
            <v>0</v>
          </cell>
          <cell r="AV2593">
            <v>0</v>
          </cell>
          <cell r="AW2593">
            <v>0</v>
          </cell>
          <cell r="AX2593">
            <v>0</v>
          </cell>
        </row>
        <row r="2594">
          <cell r="A2594">
            <v>0</v>
          </cell>
          <cell r="B2594">
            <v>0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0</v>
          </cell>
          <cell r="AA2594">
            <v>0</v>
          </cell>
          <cell r="AB2594">
            <v>0</v>
          </cell>
          <cell r="AC2594">
            <v>0</v>
          </cell>
          <cell r="AD2594">
            <v>0</v>
          </cell>
          <cell r="AE2594">
            <v>0</v>
          </cell>
          <cell r="AF2594">
            <v>0</v>
          </cell>
          <cell r="AH2594">
            <v>0</v>
          </cell>
          <cell r="AI2594">
            <v>0</v>
          </cell>
          <cell r="AJ2594">
            <v>0</v>
          </cell>
          <cell r="AK2594">
            <v>0</v>
          </cell>
          <cell r="AL2594">
            <v>0</v>
          </cell>
          <cell r="AM2594">
            <v>0</v>
          </cell>
          <cell r="AN2594">
            <v>0</v>
          </cell>
          <cell r="AO2594">
            <v>0</v>
          </cell>
          <cell r="AP2594">
            <v>0</v>
          </cell>
          <cell r="AQ2594">
            <v>0</v>
          </cell>
          <cell r="AR2594">
            <v>0</v>
          </cell>
          <cell r="AS2594">
            <v>0</v>
          </cell>
          <cell r="AT2594">
            <v>0</v>
          </cell>
          <cell r="AU2594">
            <v>0</v>
          </cell>
          <cell r="AV2594">
            <v>0</v>
          </cell>
          <cell r="AW2594">
            <v>0</v>
          </cell>
          <cell r="AX2594">
            <v>0</v>
          </cell>
        </row>
        <row r="2595">
          <cell r="A2595">
            <v>0</v>
          </cell>
          <cell r="B2595">
            <v>0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0</v>
          </cell>
          <cell r="AA2595">
            <v>0</v>
          </cell>
          <cell r="AB2595">
            <v>0</v>
          </cell>
          <cell r="AC2595">
            <v>0</v>
          </cell>
          <cell r="AD2595">
            <v>0</v>
          </cell>
          <cell r="AE2595">
            <v>0</v>
          </cell>
          <cell r="AF2595">
            <v>0</v>
          </cell>
          <cell r="AH2595">
            <v>0</v>
          </cell>
          <cell r="AI2595">
            <v>0</v>
          </cell>
          <cell r="AJ2595">
            <v>0</v>
          </cell>
          <cell r="AK2595">
            <v>0</v>
          </cell>
          <cell r="AL2595">
            <v>0</v>
          </cell>
          <cell r="AM2595">
            <v>0</v>
          </cell>
          <cell r="AN2595">
            <v>0</v>
          </cell>
          <cell r="AO2595">
            <v>0</v>
          </cell>
          <cell r="AP2595">
            <v>0</v>
          </cell>
          <cell r="AQ2595">
            <v>0</v>
          </cell>
          <cell r="AR2595">
            <v>0</v>
          </cell>
          <cell r="AS2595">
            <v>0</v>
          </cell>
          <cell r="AT2595">
            <v>0</v>
          </cell>
          <cell r="AU2595">
            <v>0</v>
          </cell>
          <cell r="AV2595">
            <v>0</v>
          </cell>
          <cell r="AW2595">
            <v>0</v>
          </cell>
          <cell r="AX2595">
            <v>0</v>
          </cell>
        </row>
        <row r="2596">
          <cell r="A2596">
            <v>0</v>
          </cell>
          <cell r="B2596">
            <v>0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0</v>
          </cell>
          <cell r="AA2596">
            <v>0</v>
          </cell>
          <cell r="AB2596">
            <v>0</v>
          </cell>
          <cell r="AC2596">
            <v>0</v>
          </cell>
          <cell r="AD2596">
            <v>0</v>
          </cell>
          <cell r="AE2596">
            <v>0</v>
          </cell>
          <cell r="AF2596">
            <v>0</v>
          </cell>
          <cell r="AH2596">
            <v>0</v>
          </cell>
          <cell r="AI2596">
            <v>0</v>
          </cell>
          <cell r="AJ2596">
            <v>0</v>
          </cell>
          <cell r="AK2596">
            <v>0</v>
          </cell>
          <cell r="AL2596">
            <v>0</v>
          </cell>
          <cell r="AM2596">
            <v>0</v>
          </cell>
          <cell r="AN2596">
            <v>0</v>
          </cell>
          <cell r="AO2596">
            <v>0</v>
          </cell>
          <cell r="AP2596">
            <v>0</v>
          </cell>
          <cell r="AQ2596">
            <v>0</v>
          </cell>
          <cell r="AR2596">
            <v>0</v>
          </cell>
          <cell r="AS2596">
            <v>0</v>
          </cell>
          <cell r="AT2596">
            <v>0</v>
          </cell>
          <cell r="AU2596">
            <v>0</v>
          </cell>
          <cell r="AV2596">
            <v>0</v>
          </cell>
          <cell r="AW2596">
            <v>0</v>
          </cell>
          <cell r="AX2596">
            <v>0</v>
          </cell>
        </row>
        <row r="2597">
          <cell r="A2597">
            <v>0</v>
          </cell>
          <cell r="B2597">
            <v>0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0</v>
          </cell>
          <cell r="AA2597">
            <v>0</v>
          </cell>
          <cell r="AB2597">
            <v>0</v>
          </cell>
          <cell r="AC2597">
            <v>0</v>
          </cell>
          <cell r="AD2597">
            <v>0</v>
          </cell>
          <cell r="AE2597">
            <v>0</v>
          </cell>
          <cell r="AF2597">
            <v>0</v>
          </cell>
          <cell r="AH2597">
            <v>0</v>
          </cell>
          <cell r="AI2597">
            <v>0</v>
          </cell>
          <cell r="AJ2597">
            <v>0</v>
          </cell>
          <cell r="AK2597">
            <v>0</v>
          </cell>
          <cell r="AL2597">
            <v>0</v>
          </cell>
          <cell r="AM2597">
            <v>0</v>
          </cell>
          <cell r="AN2597">
            <v>0</v>
          </cell>
          <cell r="AO2597">
            <v>0</v>
          </cell>
          <cell r="AP2597">
            <v>0</v>
          </cell>
          <cell r="AQ2597">
            <v>0</v>
          </cell>
          <cell r="AR2597">
            <v>0</v>
          </cell>
          <cell r="AS2597">
            <v>0</v>
          </cell>
          <cell r="AT2597">
            <v>0</v>
          </cell>
          <cell r="AU2597">
            <v>0</v>
          </cell>
          <cell r="AV2597">
            <v>0</v>
          </cell>
          <cell r="AW2597">
            <v>0</v>
          </cell>
          <cell r="AX2597">
            <v>0</v>
          </cell>
        </row>
        <row r="2598">
          <cell r="A2598" t="str">
            <v>Prepared by:</v>
          </cell>
          <cell r="B2598">
            <v>0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 t="str">
            <v>Checked by:</v>
          </cell>
          <cell r="Z2598">
            <v>0</v>
          </cell>
          <cell r="AA2598">
            <v>0</v>
          </cell>
          <cell r="AB2598">
            <v>0</v>
          </cell>
          <cell r="AC2598">
            <v>0</v>
          </cell>
          <cell r="AD2598">
            <v>0</v>
          </cell>
          <cell r="AE2598">
            <v>0</v>
          </cell>
          <cell r="AF2598">
            <v>0</v>
          </cell>
          <cell r="AG2598" t="str">
            <v xml:space="preserve">   Recommended for Approval by :</v>
          </cell>
          <cell r="AH2598">
            <v>0</v>
          </cell>
          <cell r="AI2598">
            <v>0</v>
          </cell>
          <cell r="AJ2598">
            <v>0</v>
          </cell>
          <cell r="AK2598">
            <v>0</v>
          </cell>
          <cell r="AL2598">
            <v>0</v>
          </cell>
          <cell r="AM2598">
            <v>0</v>
          </cell>
          <cell r="AN2598">
            <v>0</v>
          </cell>
          <cell r="AO2598" t="str">
            <v>Approved by:</v>
          </cell>
          <cell r="AP2598">
            <v>0</v>
          </cell>
          <cell r="AQ2598">
            <v>0</v>
          </cell>
          <cell r="AR2598">
            <v>0</v>
          </cell>
          <cell r="AS2598">
            <v>0</v>
          </cell>
          <cell r="AT2598">
            <v>0</v>
          </cell>
          <cell r="AU2598">
            <v>0</v>
          </cell>
          <cell r="AV2598">
            <v>0</v>
          </cell>
          <cell r="AW2598">
            <v>0</v>
          </cell>
          <cell r="AX2598">
            <v>0</v>
          </cell>
        </row>
        <row r="2599">
          <cell r="A2599">
            <v>0</v>
          </cell>
          <cell r="B2599">
            <v>0</v>
          </cell>
          <cell r="Y2599">
            <v>0</v>
          </cell>
          <cell r="Z2599">
            <v>0</v>
          </cell>
          <cell r="AD2599">
            <v>0</v>
          </cell>
          <cell r="AG2599">
            <v>0</v>
          </cell>
          <cell r="AH2599">
            <v>0</v>
          </cell>
          <cell r="AI2599">
            <v>0</v>
          </cell>
          <cell r="AJ2599">
            <v>0</v>
          </cell>
          <cell r="AK2599">
            <v>0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</row>
        <row r="2600">
          <cell r="A2600">
            <v>0</v>
          </cell>
          <cell r="B2600">
            <v>0</v>
          </cell>
          <cell r="Z2600">
            <v>0</v>
          </cell>
          <cell r="AD2600">
            <v>0</v>
          </cell>
          <cell r="AG2600">
            <v>0</v>
          </cell>
          <cell r="AH2600">
            <v>0</v>
          </cell>
          <cell r="AJ2600">
            <v>0</v>
          </cell>
          <cell r="AO2600">
            <v>0</v>
          </cell>
          <cell r="AP2600">
            <v>0</v>
          </cell>
          <cell r="AQ2600">
            <v>0</v>
          </cell>
        </row>
        <row r="2601">
          <cell r="A2601">
            <v>0</v>
          </cell>
          <cell r="B2601">
            <v>0</v>
          </cell>
          <cell r="Z2601">
            <v>0</v>
          </cell>
          <cell r="AD2601">
            <v>0</v>
          </cell>
          <cell r="AG2601">
            <v>0</v>
          </cell>
          <cell r="AH2601">
            <v>0</v>
          </cell>
          <cell r="AJ2601">
            <v>0</v>
          </cell>
          <cell r="AO2601">
            <v>0</v>
          </cell>
          <cell r="AP2601">
            <v>0</v>
          </cell>
          <cell r="AQ2601">
            <v>0</v>
          </cell>
        </row>
        <row r="2602">
          <cell r="A2602">
            <v>0</v>
          </cell>
          <cell r="Z2602">
            <v>0</v>
          </cell>
          <cell r="AD2602">
            <v>0</v>
          </cell>
          <cell r="AG2602">
            <v>0</v>
          </cell>
          <cell r="AH2602">
            <v>0</v>
          </cell>
          <cell r="AJ2602">
            <v>0</v>
          </cell>
          <cell r="AN2602">
            <v>0</v>
          </cell>
          <cell r="AO2602">
            <v>0</v>
          </cell>
          <cell r="AP2602">
            <v>0</v>
          </cell>
          <cell r="AQ2602">
            <v>0</v>
          </cell>
        </row>
        <row r="2603">
          <cell r="A2603" t="str">
            <v>MELISSA N. SAMENTAR</v>
          </cell>
          <cell r="B2603">
            <v>0</v>
          </cell>
          <cell r="Y2603" t="str">
            <v>JENES B. MIÑOZA, MPA</v>
          </cell>
          <cell r="Z2603">
            <v>0</v>
          </cell>
          <cell r="AD2603">
            <v>0</v>
          </cell>
          <cell r="AG2603" t="str">
            <v xml:space="preserve">   ROLANDO S. SIMENE, DVM, MRDM</v>
          </cell>
          <cell r="AH2603">
            <v>0</v>
          </cell>
          <cell r="AJ2603">
            <v>0</v>
          </cell>
          <cell r="AN2603" t="str">
            <v xml:space="preserve">            GOV. DOROTHY P. MONTEJO-GONZAGA</v>
          </cell>
          <cell r="AO2603">
            <v>0</v>
          </cell>
          <cell r="AP2603">
            <v>0</v>
          </cell>
          <cell r="AQ2603">
            <v>0</v>
          </cell>
        </row>
        <row r="2604">
          <cell r="A2604" t="str">
            <v xml:space="preserve">                             CLERK II</v>
          </cell>
          <cell r="B2604">
            <v>0</v>
          </cell>
          <cell r="Y2604" t="str">
            <v xml:space="preserve">                   HEAD BAC SECRETARIAT</v>
          </cell>
          <cell r="Z2604">
            <v>0</v>
          </cell>
          <cell r="AD2604">
            <v>0</v>
          </cell>
          <cell r="AG2604">
            <v>0</v>
          </cell>
          <cell r="AH2604" t="str">
            <v xml:space="preserve">                                    BAC CHAIRPERSON</v>
          </cell>
          <cell r="AJ2604">
            <v>0</v>
          </cell>
          <cell r="AO2604" t="str">
            <v xml:space="preserve">                                           HEAD OF THE PROCURING ENTITY</v>
          </cell>
          <cell r="AP2604">
            <v>0</v>
          </cell>
          <cell r="AQ2604">
            <v>0</v>
          </cell>
        </row>
        <row r="2605">
          <cell r="A2605">
            <v>0</v>
          </cell>
          <cell r="Z2605">
            <v>0</v>
          </cell>
          <cell r="AD2605">
            <v>0</v>
          </cell>
          <cell r="AG2605">
            <v>0</v>
          </cell>
          <cell r="AH2605">
            <v>0</v>
          </cell>
          <cell r="AJ2605">
            <v>0</v>
          </cell>
          <cell r="AO2605">
            <v>0</v>
          </cell>
          <cell r="AP2605">
            <v>0</v>
          </cell>
          <cell r="AQ2605">
            <v>0</v>
          </cell>
          <cell r="AR2605" t="str">
            <v xml:space="preserve"> </v>
          </cell>
        </row>
        <row r="2606">
          <cell r="A2606">
            <v>0</v>
          </cell>
          <cell r="Z2606">
            <v>0</v>
          </cell>
          <cell r="AD2606">
            <v>0</v>
          </cell>
          <cell r="AG2606">
            <v>0</v>
          </cell>
          <cell r="AH2606">
            <v>0</v>
          </cell>
          <cell r="AJ2606">
            <v>0</v>
          </cell>
          <cell r="AO2606">
            <v>0</v>
          </cell>
          <cell r="AP2606">
            <v>0</v>
          </cell>
          <cell r="AQ2606">
            <v>0</v>
          </cell>
        </row>
        <row r="2607">
          <cell r="A2607">
            <v>0</v>
          </cell>
          <cell r="AH2607">
            <v>0</v>
          </cell>
          <cell r="AK2607">
            <v>0</v>
          </cell>
          <cell r="AQ2607">
            <v>0</v>
          </cell>
        </row>
        <row r="2608">
          <cell r="A2608">
            <v>0</v>
          </cell>
          <cell r="AH2608">
            <v>0</v>
          </cell>
          <cell r="AK2608">
            <v>0</v>
          </cell>
          <cell r="AQ2608">
            <v>0</v>
          </cell>
        </row>
        <row r="2609">
          <cell r="A2609">
            <v>0</v>
          </cell>
          <cell r="AK2609">
            <v>0</v>
          </cell>
          <cell r="AQ2609">
            <v>0</v>
          </cell>
        </row>
        <row r="2610">
          <cell r="AK2610">
            <v>0</v>
          </cell>
          <cell r="AQ2610">
            <v>0</v>
          </cell>
        </row>
        <row r="2611">
          <cell r="AK2611">
            <v>0</v>
          </cell>
          <cell r="AQ2611">
            <v>0</v>
          </cell>
        </row>
        <row r="2612">
          <cell r="AK2612">
            <v>0</v>
          </cell>
          <cell r="AQ2612">
            <v>0</v>
          </cell>
        </row>
        <row r="2613">
          <cell r="AK2613">
            <v>0</v>
          </cell>
          <cell r="AQ2613">
            <v>0</v>
          </cell>
        </row>
        <row r="2614">
          <cell r="AK2614">
            <v>0</v>
          </cell>
          <cell r="AQ2614">
            <v>0</v>
          </cell>
        </row>
        <row r="2615">
          <cell r="AK2615">
            <v>0</v>
          </cell>
          <cell r="AQ2615">
            <v>0</v>
          </cell>
        </row>
        <row r="2616">
          <cell r="AK2616">
            <v>0</v>
          </cell>
          <cell r="AQ2616">
            <v>0</v>
          </cell>
        </row>
        <row r="2617">
          <cell r="AK2617">
            <v>0</v>
          </cell>
          <cell r="AQ2617">
            <v>0</v>
          </cell>
        </row>
        <row r="2618">
          <cell r="AK2618">
            <v>0</v>
          </cell>
          <cell r="AQ2618">
            <v>0</v>
          </cell>
        </row>
        <row r="2619">
          <cell r="AK2619">
            <v>0</v>
          </cell>
          <cell r="AQ2619">
            <v>0</v>
          </cell>
        </row>
        <row r="2620">
          <cell r="AK2620">
            <v>0</v>
          </cell>
          <cell r="AQ2620">
            <v>0</v>
          </cell>
        </row>
        <row r="2621">
          <cell r="AK2621">
            <v>0</v>
          </cell>
          <cell r="AQ2621">
            <v>0</v>
          </cell>
        </row>
        <row r="2622">
          <cell r="AK2622">
            <v>0</v>
          </cell>
          <cell r="AQ2622">
            <v>0</v>
          </cell>
        </row>
        <row r="2623">
          <cell r="AK2623">
            <v>0</v>
          </cell>
          <cell r="AQ2623">
            <v>0</v>
          </cell>
        </row>
        <row r="2624">
          <cell r="AK2624">
            <v>0</v>
          </cell>
          <cell r="AQ2624">
            <v>0</v>
          </cell>
        </row>
        <row r="2625">
          <cell r="AK2625">
            <v>0</v>
          </cell>
          <cell r="AQ2625">
            <v>0</v>
          </cell>
        </row>
        <row r="2626">
          <cell r="AK2626">
            <v>0</v>
          </cell>
          <cell r="AQ2626">
            <v>0</v>
          </cell>
        </row>
        <row r="2627">
          <cell r="AK2627">
            <v>0</v>
          </cell>
          <cell r="AQ2627">
            <v>0</v>
          </cell>
        </row>
        <row r="2628">
          <cell r="AK2628">
            <v>0</v>
          </cell>
          <cell r="AQ2628">
            <v>0</v>
          </cell>
        </row>
        <row r="2629">
          <cell r="AK2629">
            <v>0</v>
          </cell>
          <cell r="AQ2629">
            <v>0</v>
          </cell>
        </row>
        <row r="2630">
          <cell r="AK2630">
            <v>0</v>
          </cell>
          <cell r="AQ2630">
            <v>0</v>
          </cell>
        </row>
        <row r="2631">
          <cell r="AK2631">
            <v>0</v>
          </cell>
          <cell r="AQ2631">
            <v>0</v>
          </cell>
        </row>
        <row r="2632">
          <cell r="AK2632">
            <v>0</v>
          </cell>
          <cell r="AQ2632">
            <v>0</v>
          </cell>
        </row>
        <row r="2633">
          <cell r="AK2633">
            <v>0</v>
          </cell>
        </row>
        <row r="2634">
          <cell r="AK2634">
            <v>0</v>
          </cell>
        </row>
        <row r="2635">
          <cell r="AK2635">
            <v>0</v>
          </cell>
        </row>
        <row r="2636">
          <cell r="AK2636">
            <v>0</v>
          </cell>
        </row>
        <row r="2637">
          <cell r="AK2637">
            <v>0</v>
          </cell>
        </row>
        <row r="2638">
          <cell r="AK2638">
            <v>0</v>
          </cell>
        </row>
        <row r="2639">
          <cell r="AK2639">
            <v>0</v>
          </cell>
        </row>
        <row r="2640">
          <cell r="AK2640">
            <v>0</v>
          </cell>
        </row>
        <row r="2641">
          <cell r="AK2641">
            <v>0</v>
          </cell>
        </row>
        <row r="2642">
          <cell r="AK2642">
            <v>0</v>
          </cell>
        </row>
        <row r="2643">
          <cell r="AK2643">
            <v>0</v>
          </cell>
        </row>
        <row r="2644">
          <cell r="AK2644">
            <v>0</v>
          </cell>
        </row>
        <row r="2645">
          <cell r="AK2645">
            <v>0</v>
          </cell>
        </row>
        <row r="2646">
          <cell r="AK2646">
            <v>0</v>
          </cell>
        </row>
        <row r="2647">
          <cell r="AK2647">
            <v>0</v>
          </cell>
        </row>
        <row r="2648">
          <cell r="AK2648">
            <v>0</v>
          </cell>
        </row>
        <row r="2649">
          <cell r="AK2649">
            <v>0</v>
          </cell>
        </row>
        <row r="2650">
          <cell r="AK2650">
            <v>0</v>
          </cell>
        </row>
        <row r="2651">
          <cell r="AK2651">
            <v>0</v>
          </cell>
        </row>
        <row r="2652">
          <cell r="AK2652">
            <v>0</v>
          </cell>
        </row>
        <row r="2653">
          <cell r="AK2653">
            <v>0</v>
          </cell>
        </row>
        <row r="2654">
          <cell r="AK2654">
            <v>0</v>
          </cell>
        </row>
        <row r="2655">
          <cell r="AK2655">
            <v>0</v>
          </cell>
        </row>
        <row r="2656">
          <cell r="AK2656">
            <v>0</v>
          </cell>
        </row>
        <row r="2657">
          <cell r="AK2657">
            <v>0</v>
          </cell>
        </row>
        <row r="2658">
          <cell r="AK2658">
            <v>0</v>
          </cell>
        </row>
        <row r="2659">
          <cell r="AK2659">
            <v>0</v>
          </cell>
        </row>
        <row r="2660">
          <cell r="AK2660">
            <v>0</v>
          </cell>
        </row>
        <row r="2661">
          <cell r="AK2661">
            <v>0</v>
          </cell>
        </row>
        <row r="2662">
          <cell r="AK2662">
            <v>0</v>
          </cell>
        </row>
        <row r="2663">
          <cell r="AK2663">
            <v>0</v>
          </cell>
        </row>
        <row r="2664">
          <cell r="AK2664">
            <v>0</v>
          </cell>
        </row>
        <row r="2665">
          <cell r="AK2665">
            <v>0</v>
          </cell>
        </row>
        <row r="2666">
          <cell r="AK2666">
            <v>0</v>
          </cell>
        </row>
        <row r="2667">
          <cell r="AK2667">
            <v>0</v>
          </cell>
        </row>
        <row r="2668">
          <cell r="AK2668">
            <v>0</v>
          </cell>
        </row>
        <row r="2669">
          <cell r="AK2669">
            <v>0</v>
          </cell>
        </row>
        <row r="2670">
          <cell r="AK2670">
            <v>0</v>
          </cell>
        </row>
        <row r="2671">
          <cell r="AK2671">
            <v>0</v>
          </cell>
        </row>
        <row r="2672">
          <cell r="AK2672">
            <v>0</v>
          </cell>
        </row>
        <row r="2673">
          <cell r="AK2673">
            <v>0</v>
          </cell>
        </row>
        <row r="2674">
          <cell r="AK2674">
            <v>0</v>
          </cell>
        </row>
        <row r="2675">
          <cell r="AK2675">
            <v>0</v>
          </cell>
        </row>
        <row r="2676">
          <cell r="AK2676">
            <v>0</v>
          </cell>
        </row>
        <row r="2677">
          <cell r="AK2677">
            <v>0</v>
          </cell>
        </row>
        <row r="2678">
          <cell r="AK2678">
            <v>0</v>
          </cell>
        </row>
        <row r="2679">
          <cell r="AK2679">
            <v>0</v>
          </cell>
        </row>
        <row r="2680">
          <cell r="AK2680">
            <v>0</v>
          </cell>
        </row>
        <row r="2681">
          <cell r="AK2681">
            <v>0</v>
          </cell>
        </row>
        <row r="2682">
          <cell r="AK2682">
            <v>0</v>
          </cell>
        </row>
        <row r="2683">
          <cell r="AK2683">
            <v>0</v>
          </cell>
        </row>
        <row r="2684">
          <cell r="AK2684">
            <v>0</v>
          </cell>
        </row>
        <row r="2685">
          <cell r="AK2685">
            <v>0</v>
          </cell>
        </row>
        <row r="2686">
          <cell r="AK2686">
            <v>0</v>
          </cell>
        </row>
        <row r="2687">
          <cell r="AK2687">
            <v>0</v>
          </cell>
        </row>
        <row r="2688">
          <cell r="AK2688">
            <v>0</v>
          </cell>
        </row>
        <row r="2689">
          <cell r="AK2689">
            <v>0</v>
          </cell>
        </row>
        <row r="2690">
          <cell r="AK2690">
            <v>0</v>
          </cell>
        </row>
        <row r="2691">
          <cell r="AK2691">
            <v>0</v>
          </cell>
        </row>
        <row r="2692">
          <cell r="AK2692">
            <v>0</v>
          </cell>
        </row>
        <row r="2693">
          <cell r="AK2693">
            <v>0</v>
          </cell>
        </row>
        <row r="2694">
          <cell r="AK2694">
            <v>0</v>
          </cell>
        </row>
        <row r="2695">
          <cell r="AK2695">
            <v>0</v>
          </cell>
        </row>
        <row r="2696">
          <cell r="AK2696">
            <v>0</v>
          </cell>
        </row>
        <row r="2697">
          <cell r="AK2697">
            <v>0</v>
          </cell>
        </row>
        <row r="2698">
          <cell r="AK2698">
            <v>0</v>
          </cell>
        </row>
        <row r="2699">
          <cell r="AK2699">
            <v>0</v>
          </cell>
        </row>
        <row r="2700">
          <cell r="AK2700">
            <v>0</v>
          </cell>
        </row>
        <row r="2701">
          <cell r="AK2701">
            <v>0</v>
          </cell>
        </row>
        <row r="2702">
          <cell r="AK2702">
            <v>0</v>
          </cell>
        </row>
        <row r="2703">
          <cell r="AK2703">
            <v>0</v>
          </cell>
        </row>
        <row r="2704">
          <cell r="AK2704">
            <v>0</v>
          </cell>
        </row>
        <row r="2705">
          <cell r="AK2705">
            <v>0</v>
          </cell>
        </row>
        <row r="2706">
          <cell r="AK2706">
            <v>0</v>
          </cell>
        </row>
        <row r="2707">
          <cell r="AK2707">
            <v>0</v>
          </cell>
        </row>
        <row r="2708">
          <cell r="AK2708">
            <v>0</v>
          </cell>
        </row>
        <row r="2709">
          <cell r="AK2709">
            <v>0</v>
          </cell>
        </row>
        <row r="2710">
          <cell r="AK2710">
            <v>0</v>
          </cell>
        </row>
        <row r="2711">
          <cell r="AK2711">
            <v>0</v>
          </cell>
        </row>
        <row r="2712">
          <cell r="AK2712">
            <v>0</v>
          </cell>
        </row>
        <row r="2713">
          <cell r="AK2713">
            <v>0</v>
          </cell>
        </row>
        <row r="2714">
          <cell r="AK2714">
            <v>0</v>
          </cell>
        </row>
        <row r="2715">
          <cell r="AK2715">
            <v>0</v>
          </cell>
        </row>
        <row r="2716">
          <cell r="AK2716">
            <v>0</v>
          </cell>
        </row>
        <row r="2717">
          <cell r="AK2717">
            <v>0</v>
          </cell>
        </row>
        <row r="2718">
          <cell r="AK2718">
            <v>0</v>
          </cell>
        </row>
        <row r="2719">
          <cell r="AK2719">
            <v>0</v>
          </cell>
        </row>
        <row r="2720">
          <cell r="AK2720">
            <v>0</v>
          </cell>
        </row>
        <row r="2721">
          <cell r="AK2721">
            <v>0</v>
          </cell>
        </row>
        <row r="2722">
          <cell r="AK2722">
            <v>0</v>
          </cell>
        </row>
        <row r="2723">
          <cell r="AK2723">
            <v>0</v>
          </cell>
        </row>
        <row r="2724">
          <cell r="AK2724">
            <v>0</v>
          </cell>
        </row>
        <row r="2725">
          <cell r="AK2725">
            <v>0</v>
          </cell>
        </row>
        <row r="2726">
          <cell r="AK2726">
            <v>0</v>
          </cell>
        </row>
        <row r="2727">
          <cell r="AK2727">
            <v>0</v>
          </cell>
        </row>
        <row r="2728">
          <cell r="AK2728">
            <v>0</v>
          </cell>
        </row>
        <row r="2729">
          <cell r="AK2729">
            <v>0</v>
          </cell>
        </row>
        <row r="2730">
          <cell r="AK2730">
            <v>0</v>
          </cell>
        </row>
        <row r="2731">
          <cell r="AK2731">
            <v>0</v>
          </cell>
        </row>
        <row r="2732">
          <cell r="AK2732">
            <v>0</v>
          </cell>
        </row>
        <row r="2733">
          <cell r="AK2733">
            <v>0</v>
          </cell>
        </row>
        <row r="2734">
          <cell r="AK2734">
            <v>0</v>
          </cell>
        </row>
        <row r="2735">
          <cell r="AK2735">
            <v>0</v>
          </cell>
        </row>
        <row r="2736">
          <cell r="AK2736">
            <v>0</v>
          </cell>
        </row>
        <row r="2737">
          <cell r="AK2737">
            <v>0</v>
          </cell>
        </row>
        <row r="2738">
          <cell r="AK2738">
            <v>0</v>
          </cell>
        </row>
        <row r="2739">
          <cell r="AK2739">
            <v>0</v>
          </cell>
        </row>
        <row r="2740">
          <cell r="AK2740">
            <v>0</v>
          </cell>
        </row>
        <row r="2741">
          <cell r="AK2741">
            <v>0</v>
          </cell>
        </row>
        <row r="2742">
          <cell r="AK2742">
            <v>0</v>
          </cell>
        </row>
        <row r="2743">
          <cell r="AK2743">
            <v>0</v>
          </cell>
        </row>
        <row r="2744">
          <cell r="AK2744">
            <v>0</v>
          </cell>
        </row>
        <row r="2745">
          <cell r="AK2745">
            <v>0</v>
          </cell>
        </row>
        <row r="2746">
          <cell r="AK2746">
            <v>0</v>
          </cell>
        </row>
        <row r="2747">
          <cell r="AK2747">
            <v>0</v>
          </cell>
        </row>
        <row r="2748">
          <cell r="AK2748">
            <v>0</v>
          </cell>
        </row>
        <row r="2749">
          <cell r="AK2749">
            <v>0</v>
          </cell>
        </row>
        <row r="2750">
          <cell r="AK2750">
            <v>0</v>
          </cell>
        </row>
        <row r="2751">
          <cell r="AK2751">
            <v>0</v>
          </cell>
        </row>
        <row r="2752">
          <cell r="AK2752">
            <v>0</v>
          </cell>
        </row>
        <row r="2753">
          <cell r="AK2753">
            <v>0</v>
          </cell>
        </row>
        <row r="2754">
          <cell r="AK2754">
            <v>0</v>
          </cell>
        </row>
        <row r="2755">
          <cell r="AK2755">
            <v>0</v>
          </cell>
        </row>
        <row r="2756">
          <cell r="AK2756">
            <v>0</v>
          </cell>
        </row>
        <row r="2757">
          <cell r="AK2757">
            <v>0</v>
          </cell>
        </row>
        <row r="2758">
          <cell r="AK2758">
            <v>0</v>
          </cell>
        </row>
        <row r="2759">
          <cell r="AK2759">
            <v>0</v>
          </cell>
        </row>
        <row r="2760">
          <cell r="AK2760">
            <v>0</v>
          </cell>
        </row>
        <row r="2761">
          <cell r="AK2761">
            <v>0</v>
          </cell>
        </row>
        <row r="2762">
          <cell r="AK2762">
            <v>0</v>
          </cell>
        </row>
        <row r="2763">
          <cell r="AK2763">
            <v>0</v>
          </cell>
        </row>
        <row r="2764">
          <cell r="AK2764">
            <v>0</v>
          </cell>
        </row>
        <row r="2765">
          <cell r="AK2765">
            <v>0</v>
          </cell>
        </row>
        <row r="2766">
          <cell r="AK2766">
            <v>0</v>
          </cell>
        </row>
        <row r="2767">
          <cell r="AK2767">
            <v>0</v>
          </cell>
        </row>
        <row r="2768">
          <cell r="AK2768">
            <v>0</v>
          </cell>
        </row>
        <row r="2769">
          <cell r="AK2769">
            <v>0</v>
          </cell>
        </row>
        <row r="2770">
          <cell r="AK2770">
            <v>0</v>
          </cell>
        </row>
        <row r="2771">
          <cell r="AK2771">
            <v>0</v>
          </cell>
        </row>
        <row r="2772">
          <cell r="AK2772">
            <v>0</v>
          </cell>
        </row>
        <row r="2773">
          <cell r="AK2773">
            <v>0</v>
          </cell>
        </row>
        <row r="2774">
          <cell r="AK2774">
            <v>0</v>
          </cell>
        </row>
        <row r="2775">
          <cell r="AK2775">
            <v>0</v>
          </cell>
        </row>
        <row r="2776">
          <cell r="AK2776">
            <v>0</v>
          </cell>
        </row>
        <row r="2777">
          <cell r="AK2777">
            <v>0</v>
          </cell>
        </row>
        <row r="2778">
          <cell r="AK2778">
            <v>0</v>
          </cell>
        </row>
        <row r="2779">
          <cell r="AK2779">
            <v>0</v>
          </cell>
        </row>
        <row r="2780">
          <cell r="AK2780">
            <v>0</v>
          </cell>
        </row>
        <row r="2781">
          <cell r="AK2781">
            <v>0</v>
          </cell>
        </row>
        <row r="2782">
          <cell r="AK2782">
            <v>0</v>
          </cell>
        </row>
        <row r="2783">
          <cell r="AK2783">
            <v>0</v>
          </cell>
        </row>
        <row r="2784">
          <cell r="AK2784">
            <v>0</v>
          </cell>
        </row>
        <row r="2785">
          <cell r="AK2785">
            <v>0</v>
          </cell>
        </row>
        <row r="2786">
          <cell r="AK2786">
            <v>0</v>
          </cell>
        </row>
        <row r="2787">
          <cell r="AK2787">
            <v>0</v>
          </cell>
        </row>
        <row r="2788">
          <cell r="AK2788">
            <v>0</v>
          </cell>
        </row>
        <row r="2789">
          <cell r="AK2789">
            <v>0</v>
          </cell>
        </row>
        <row r="2790">
          <cell r="AK2790">
            <v>0</v>
          </cell>
        </row>
        <row r="2791">
          <cell r="AK2791">
            <v>0</v>
          </cell>
        </row>
        <row r="2792">
          <cell r="AK2792">
            <v>0</v>
          </cell>
        </row>
        <row r="2793">
          <cell r="AK2793">
            <v>0</v>
          </cell>
        </row>
        <row r="2794">
          <cell r="AK2794">
            <v>0</v>
          </cell>
        </row>
        <row r="2795">
          <cell r="AK2795">
            <v>0</v>
          </cell>
        </row>
        <row r="2796">
          <cell r="AK2796">
            <v>0</v>
          </cell>
        </row>
        <row r="2797">
          <cell r="AK2797">
            <v>0</v>
          </cell>
        </row>
        <row r="2798">
          <cell r="AK2798">
            <v>0</v>
          </cell>
        </row>
        <row r="2799">
          <cell r="AK2799">
            <v>0</v>
          </cell>
        </row>
        <row r="2800">
          <cell r="AK2800">
            <v>0</v>
          </cell>
        </row>
        <row r="2801">
          <cell r="AK2801">
            <v>0</v>
          </cell>
        </row>
        <row r="2802">
          <cell r="AK2802">
            <v>0</v>
          </cell>
        </row>
        <row r="2803">
          <cell r="AK2803">
            <v>0</v>
          </cell>
        </row>
        <row r="2804">
          <cell r="AK2804">
            <v>0</v>
          </cell>
        </row>
        <row r="2805">
          <cell r="AK2805">
            <v>0</v>
          </cell>
        </row>
        <row r="2806">
          <cell r="AK2806">
            <v>0</v>
          </cell>
        </row>
        <row r="2807">
          <cell r="AK2807">
            <v>0</v>
          </cell>
        </row>
        <row r="2808">
          <cell r="AK2808">
            <v>0</v>
          </cell>
        </row>
        <row r="2809">
          <cell r="AK2809">
            <v>0</v>
          </cell>
        </row>
        <row r="2810">
          <cell r="AK2810">
            <v>0</v>
          </cell>
        </row>
        <row r="2811">
          <cell r="AK2811">
            <v>0</v>
          </cell>
        </row>
        <row r="2812">
          <cell r="AK2812">
            <v>0</v>
          </cell>
        </row>
        <row r="2813">
          <cell r="AK2813">
            <v>0</v>
          </cell>
        </row>
        <row r="2814">
          <cell r="AK2814">
            <v>0</v>
          </cell>
        </row>
        <row r="2815">
          <cell r="AK2815">
            <v>0</v>
          </cell>
        </row>
        <row r="2816">
          <cell r="AK2816">
            <v>0</v>
          </cell>
        </row>
        <row r="2817">
          <cell r="AK2817">
            <v>0</v>
          </cell>
        </row>
        <row r="2818">
          <cell r="AK2818">
            <v>0</v>
          </cell>
        </row>
        <row r="2819">
          <cell r="AK2819">
            <v>0</v>
          </cell>
        </row>
        <row r="2820">
          <cell r="AK2820">
            <v>0</v>
          </cell>
        </row>
        <row r="2821">
          <cell r="AK2821">
            <v>0</v>
          </cell>
        </row>
        <row r="2822">
          <cell r="AK2822">
            <v>0</v>
          </cell>
        </row>
        <row r="2823">
          <cell r="AK2823">
            <v>0</v>
          </cell>
        </row>
        <row r="2824">
          <cell r="AK2824">
            <v>0</v>
          </cell>
        </row>
        <row r="2825">
          <cell r="AK2825">
            <v>0</v>
          </cell>
        </row>
        <row r="2826">
          <cell r="AK2826">
            <v>0</v>
          </cell>
        </row>
        <row r="2827">
          <cell r="AK2827">
            <v>0</v>
          </cell>
        </row>
        <row r="2828">
          <cell r="AK2828">
            <v>0</v>
          </cell>
        </row>
        <row r="2829">
          <cell r="AK2829">
            <v>0</v>
          </cell>
        </row>
        <row r="2830">
          <cell r="AK2830">
            <v>0</v>
          </cell>
        </row>
        <row r="2831">
          <cell r="AK2831">
            <v>0</v>
          </cell>
        </row>
        <row r="2832">
          <cell r="AK2832">
            <v>0</v>
          </cell>
        </row>
        <row r="2833">
          <cell r="AK2833">
            <v>0</v>
          </cell>
        </row>
        <row r="2834">
          <cell r="AK2834">
            <v>0</v>
          </cell>
        </row>
        <row r="2835">
          <cell r="AK2835">
            <v>0</v>
          </cell>
        </row>
        <row r="2836">
          <cell r="AK2836">
            <v>0</v>
          </cell>
        </row>
        <row r="2837">
          <cell r="AK2837">
            <v>0</v>
          </cell>
        </row>
        <row r="2838">
          <cell r="AK2838">
            <v>0</v>
          </cell>
        </row>
        <row r="2839">
          <cell r="AK2839">
            <v>0</v>
          </cell>
        </row>
        <row r="2840">
          <cell r="AK2840">
            <v>0</v>
          </cell>
        </row>
        <row r="2841">
          <cell r="AK2841">
            <v>0</v>
          </cell>
        </row>
        <row r="2842">
          <cell r="AK2842">
            <v>0</v>
          </cell>
        </row>
        <row r="2843">
          <cell r="AK2843">
            <v>0</v>
          </cell>
        </row>
        <row r="2844">
          <cell r="AK2844">
            <v>0</v>
          </cell>
        </row>
        <row r="2845">
          <cell r="AK2845">
            <v>0</v>
          </cell>
        </row>
        <row r="2846">
          <cell r="AK2846">
            <v>0</v>
          </cell>
        </row>
        <row r="2847">
          <cell r="AK2847">
            <v>0</v>
          </cell>
        </row>
        <row r="2848">
          <cell r="AK2848">
            <v>0</v>
          </cell>
        </row>
        <row r="2849">
          <cell r="AK2849">
            <v>0</v>
          </cell>
        </row>
        <row r="2850">
          <cell r="AK2850">
            <v>0</v>
          </cell>
        </row>
        <row r="2851">
          <cell r="AK2851">
            <v>0</v>
          </cell>
        </row>
        <row r="2852">
          <cell r="AK2852">
            <v>0</v>
          </cell>
        </row>
        <row r="2853">
          <cell r="AK2853">
            <v>0</v>
          </cell>
        </row>
        <row r="2854">
          <cell r="AK2854">
            <v>0</v>
          </cell>
        </row>
        <row r="2855">
          <cell r="AK2855">
            <v>0</v>
          </cell>
        </row>
        <row r="2856">
          <cell r="AK2856">
            <v>0</v>
          </cell>
        </row>
        <row r="2857">
          <cell r="AK2857">
            <v>0</v>
          </cell>
        </row>
        <row r="2858">
          <cell r="AK2858">
            <v>0</v>
          </cell>
        </row>
        <row r="2859">
          <cell r="AK2859">
            <v>0</v>
          </cell>
        </row>
        <row r="2860">
          <cell r="AK2860">
            <v>0</v>
          </cell>
        </row>
        <row r="2861">
          <cell r="AK2861">
            <v>0</v>
          </cell>
        </row>
        <row r="2862">
          <cell r="AK2862">
            <v>0</v>
          </cell>
        </row>
        <row r="2863">
          <cell r="AK2863">
            <v>0</v>
          </cell>
        </row>
        <row r="2864">
          <cell r="AK2864">
            <v>0</v>
          </cell>
        </row>
        <row r="2865">
          <cell r="AK2865">
            <v>0</v>
          </cell>
        </row>
        <row r="2866">
          <cell r="AK2866">
            <v>0</v>
          </cell>
        </row>
        <row r="2867">
          <cell r="AK2867">
            <v>0</v>
          </cell>
        </row>
        <row r="2868">
          <cell r="AK2868">
            <v>0</v>
          </cell>
        </row>
        <row r="2869">
          <cell r="AK2869">
            <v>0</v>
          </cell>
        </row>
        <row r="2870">
          <cell r="AK2870">
            <v>0</v>
          </cell>
        </row>
        <row r="2871">
          <cell r="AK2871">
            <v>0</v>
          </cell>
        </row>
        <row r="2872">
          <cell r="AK2872">
            <v>0</v>
          </cell>
        </row>
        <row r="2873">
          <cell r="AK2873">
            <v>0</v>
          </cell>
        </row>
        <row r="2874">
          <cell r="AK2874">
            <v>0</v>
          </cell>
        </row>
        <row r="2875">
          <cell r="AK2875">
            <v>0</v>
          </cell>
        </row>
        <row r="2876">
          <cell r="AK2876">
            <v>0</v>
          </cell>
        </row>
        <row r="2877">
          <cell r="AK2877">
            <v>0</v>
          </cell>
        </row>
        <row r="2878">
          <cell r="AK2878">
            <v>0</v>
          </cell>
        </row>
        <row r="2879">
          <cell r="AK2879">
            <v>0</v>
          </cell>
        </row>
        <row r="2880">
          <cell r="AK2880">
            <v>0</v>
          </cell>
        </row>
        <row r="2881">
          <cell r="AK2881">
            <v>0</v>
          </cell>
        </row>
        <row r="2882">
          <cell r="AK2882">
            <v>0</v>
          </cell>
        </row>
        <row r="2883">
          <cell r="AK2883">
            <v>0</v>
          </cell>
        </row>
        <row r="2884">
          <cell r="AK2884">
            <v>0</v>
          </cell>
        </row>
        <row r="2885">
          <cell r="AK2885">
            <v>0</v>
          </cell>
        </row>
        <row r="2886">
          <cell r="AK2886">
            <v>0</v>
          </cell>
        </row>
        <row r="2887">
          <cell r="AK2887">
            <v>0</v>
          </cell>
        </row>
        <row r="2888">
          <cell r="AK2888">
            <v>0</v>
          </cell>
        </row>
        <row r="2889">
          <cell r="AK2889">
            <v>0</v>
          </cell>
        </row>
        <row r="2890">
          <cell r="AK2890">
            <v>0</v>
          </cell>
        </row>
        <row r="2891">
          <cell r="AK2891">
            <v>0</v>
          </cell>
        </row>
        <row r="2892">
          <cell r="AK2892">
            <v>0</v>
          </cell>
        </row>
        <row r="2893">
          <cell r="AK2893">
            <v>0</v>
          </cell>
        </row>
        <row r="2894">
          <cell r="AK2894">
            <v>0</v>
          </cell>
        </row>
        <row r="2895">
          <cell r="AK2895">
            <v>0</v>
          </cell>
        </row>
        <row r="2896">
          <cell r="AK2896">
            <v>0</v>
          </cell>
        </row>
        <row r="2897">
          <cell r="AK2897">
            <v>0</v>
          </cell>
        </row>
        <row r="2898">
          <cell r="AK2898">
            <v>0</v>
          </cell>
        </row>
        <row r="2899">
          <cell r="AK2899">
            <v>0</v>
          </cell>
        </row>
        <row r="2900">
          <cell r="AK2900">
            <v>0</v>
          </cell>
        </row>
        <row r="2901">
          <cell r="AK2901">
            <v>0</v>
          </cell>
        </row>
        <row r="2902">
          <cell r="AK2902">
            <v>0</v>
          </cell>
        </row>
        <row r="2903">
          <cell r="AK2903">
            <v>0</v>
          </cell>
        </row>
        <row r="2904">
          <cell r="AK2904">
            <v>0</v>
          </cell>
        </row>
        <row r="2905">
          <cell r="AK2905">
            <v>0</v>
          </cell>
        </row>
        <row r="2906">
          <cell r="AK2906">
            <v>0</v>
          </cell>
        </row>
        <row r="2907">
          <cell r="AK2907">
            <v>0</v>
          </cell>
        </row>
        <row r="2908">
          <cell r="AK2908">
            <v>0</v>
          </cell>
        </row>
        <row r="2909">
          <cell r="AK2909">
            <v>0</v>
          </cell>
        </row>
        <row r="2910">
          <cell r="AK2910">
            <v>0</v>
          </cell>
        </row>
        <row r="2911">
          <cell r="AK2911">
            <v>0</v>
          </cell>
        </row>
        <row r="2912">
          <cell r="AK2912">
            <v>0</v>
          </cell>
        </row>
        <row r="2913">
          <cell r="AK2913">
            <v>0</v>
          </cell>
        </row>
        <row r="2914">
          <cell r="AK2914">
            <v>0</v>
          </cell>
        </row>
        <row r="2915">
          <cell r="AK2915">
            <v>0</v>
          </cell>
        </row>
        <row r="2916">
          <cell r="AK2916">
            <v>0</v>
          </cell>
        </row>
        <row r="2917">
          <cell r="AK2917">
            <v>0</v>
          </cell>
        </row>
        <row r="2918">
          <cell r="AK2918">
            <v>0</v>
          </cell>
        </row>
        <row r="2919">
          <cell r="AK2919">
            <v>0</v>
          </cell>
        </row>
        <row r="2920">
          <cell r="AK2920">
            <v>0</v>
          </cell>
        </row>
        <row r="2921">
          <cell r="AK2921">
            <v>0</v>
          </cell>
        </row>
        <row r="2922">
          <cell r="AK2922">
            <v>0</v>
          </cell>
        </row>
        <row r="2923">
          <cell r="AK2923">
            <v>0</v>
          </cell>
        </row>
        <row r="2924">
          <cell r="AK2924">
            <v>0</v>
          </cell>
        </row>
        <row r="2925">
          <cell r="AK2925">
            <v>0</v>
          </cell>
        </row>
        <row r="2926">
          <cell r="AK2926">
            <v>0</v>
          </cell>
        </row>
        <row r="2927">
          <cell r="AK2927">
            <v>0</v>
          </cell>
        </row>
        <row r="2928">
          <cell r="AK2928">
            <v>0</v>
          </cell>
        </row>
        <row r="2929">
          <cell r="AK2929">
            <v>0</v>
          </cell>
        </row>
        <row r="2930">
          <cell r="AK2930">
            <v>0</v>
          </cell>
        </row>
        <row r="2931">
          <cell r="AK2931">
            <v>0</v>
          </cell>
        </row>
        <row r="2932">
          <cell r="AK2932">
            <v>0</v>
          </cell>
        </row>
        <row r="2933">
          <cell r="AK2933">
            <v>0</v>
          </cell>
        </row>
        <row r="2934">
          <cell r="AK2934">
            <v>0</v>
          </cell>
        </row>
        <row r="2935">
          <cell r="AK2935">
            <v>0</v>
          </cell>
        </row>
        <row r="2936">
          <cell r="AK2936">
            <v>0</v>
          </cell>
        </row>
        <row r="2937">
          <cell r="AK2937">
            <v>0</v>
          </cell>
        </row>
        <row r="2938">
          <cell r="AK2938">
            <v>0</v>
          </cell>
        </row>
        <row r="2939">
          <cell r="AK2939">
            <v>0</v>
          </cell>
        </row>
        <row r="2940">
          <cell r="AK2940">
            <v>0</v>
          </cell>
        </row>
        <row r="2941">
          <cell r="AK2941">
            <v>0</v>
          </cell>
        </row>
        <row r="2942">
          <cell r="AK2942">
            <v>0</v>
          </cell>
        </row>
        <row r="2943">
          <cell r="AK2943">
            <v>0</v>
          </cell>
        </row>
        <row r="2944">
          <cell r="AK2944">
            <v>0</v>
          </cell>
        </row>
        <row r="2945">
          <cell r="AK2945">
            <v>0</v>
          </cell>
        </row>
        <row r="2946">
          <cell r="AK2946">
            <v>0</v>
          </cell>
        </row>
        <row r="2947">
          <cell r="AK2947">
            <v>0</v>
          </cell>
        </row>
        <row r="2948">
          <cell r="AK2948">
            <v>0</v>
          </cell>
        </row>
        <row r="2949">
          <cell r="AK2949">
            <v>0</v>
          </cell>
        </row>
        <row r="2950">
          <cell r="AK2950">
            <v>0</v>
          </cell>
        </row>
        <row r="2951">
          <cell r="AK2951">
            <v>0</v>
          </cell>
        </row>
        <row r="2952">
          <cell r="AK2952">
            <v>0</v>
          </cell>
        </row>
        <row r="2953">
          <cell r="AK2953">
            <v>0</v>
          </cell>
        </row>
        <row r="2954">
          <cell r="AK2954">
            <v>0</v>
          </cell>
        </row>
        <row r="2955">
          <cell r="AK2955">
            <v>0</v>
          </cell>
        </row>
        <row r="2956">
          <cell r="AK2956">
            <v>0</v>
          </cell>
        </row>
        <row r="2957">
          <cell r="AK2957">
            <v>0</v>
          </cell>
        </row>
        <row r="2958">
          <cell r="AK2958">
            <v>0</v>
          </cell>
        </row>
        <row r="2959">
          <cell r="AK2959">
            <v>0</v>
          </cell>
        </row>
        <row r="2960">
          <cell r="AK2960">
            <v>0</v>
          </cell>
        </row>
        <row r="2961">
          <cell r="AK2961">
            <v>0</v>
          </cell>
        </row>
        <row r="2962">
          <cell r="AK2962">
            <v>0</v>
          </cell>
        </row>
        <row r="2963">
          <cell r="AK2963">
            <v>0</v>
          </cell>
        </row>
        <row r="2964">
          <cell r="AK2964">
            <v>0</v>
          </cell>
        </row>
        <row r="2965">
          <cell r="AK2965">
            <v>0</v>
          </cell>
        </row>
        <row r="2966">
          <cell r="AK2966">
            <v>0</v>
          </cell>
        </row>
        <row r="2967">
          <cell r="AK2967">
            <v>0</v>
          </cell>
        </row>
        <row r="2968">
          <cell r="AK2968">
            <v>0</v>
          </cell>
        </row>
        <row r="2969">
          <cell r="AK2969">
            <v>0</v>
          </cell>
        </row>
        <row r="2970">
          <cell r="AK2970">
            <v>0</v>
          </cell>
        </row>
        <row r="2971">
          <cell r="AK2971">
            <v>0</v>
          </cell>
        </row>
        <row r="2972">
          <cell r="AK2972">
            <v>0</v>
          </cell>
        </row>
        <row r="2973">
          <cell r="AK2973">
            <v>0</v>
          </cell>
        </row>
        <row r="2974">
          <cell r="AK2974">
            <v>0</v>
          </cell>
        </row>
        <row r="2975">
          <cell r="AK2975">
            <v>0</v>
          </cell>
        </row>
        <row r="2976">
          <cell r="AK2976">
            <v>0</v>
          </cell>
        </row>
        <row r="2977">
          <cell r="AK2977">
            <v>0</v>
          </cell>
        </row>
        <row r="2978">
          <cell r="AK2978">
            <v>0</v>
          </cell>
        </row>
        <row r="2979">
          <cell r="AK2979">
            <v>0</v>
          </cell>
        </row>
        <row r="2980">
          <cell r="AK2980">
            <v>0</v>
          </cell>
        </row>
        <row r="2981">
          <cell r="AK2981">
            <v>0</v>
          </cell>
        </row>
        <row r="2982">
          <cell r="AK2982">
            <v>0</v>
          </cell>
        </row>
        <row r="2983">
          <cell r="AK2983">
            <v>0</v>
          </cell>
        </row>
        <row r="2984">
          <cell r="AK2984">
            <v>0</v>
          </cell>
        </row>
        <row r="2985">
          <cell r="AK2985">
            <v>0</v>
          </cell>
        </row>
        <row r="2986">
          <cell r="AK2986">
            <v>0</v>
          </cell>
        </row>
        <row r="2987">
          <cell r="AK2987">
            <v>0</v>
          </cell>
        </row>
        <row r="2988">
          <cell r="AK2988">
            <v>0</v>
          </cell>
        </row>
        <row r="2989">
          <cell r="AK2989">
            <v>0</v>
          </cell>
        </row>
        <row r="2990">
          <cell r="AK2990">
            <v>0</v>
          </cell>
        </row>
        <row r="2991">
          <cell r="AK2991">
            <v>0</v>
          </cell>
        </row>
        <row r="2992">
          <cell r="AK2992">
            <v>0</v>
          </cell>
        </row>
        <row r="2993">
          <cell r="AK2993">
            <v>0</v>
          </cell>
        </row>
        <row r="2994">
          <cell r="AK2994">
            <v>0</v>
          </cell>
        </row>
        <row r="2995">
          <cell r="AK2995">
            <v>0</v>
          </cell>
        </row>
        <row r="2996">
          <cell r="AK2996">
            <v>0</v>
          </cell>
        </row>
        <row r="2997">
          <cell r="AK2997">
            <v>0</v>
          </cell>
        </row>
        <row r="2998">
          <cell r="AK2998">
            <v>0</v>
          </cell>
        </row>
        <row r="2999">
          <cell r="AK2999">
            <v>0</v>
          </cell>
        </row>
        <row r="3000">
          <cell r="AK3000">
            <v>0</v>
          </cell>
        </row>
        <row r="3001">
          <cell r="AK3001">
            <v>0</v>
          </cell>
        </row>
        <row r="3002">
          <cell r="AK3002">
            <v>0</v>
          </cell>
        </row>
        <row r="3003">
          <cell r="AK3003">
            <v>0</v>
          </cell>
        </row>
        <row r="3004">
          <cell r="AK3004">
            <v>0</v>
          </cell>
        </row>
        <row r="3005">
          <cell r="AK3005">
            <v>0</v>
          </cell>
        </row>
        <row r="3006">
          <cell r="AK3006">
            <v>0</v>
          </cell>
        </row>
        <row r="3007">
          <cell r="AK3007">
            <v>0</v>
          </cell>
        </row>
        <row r="3008">
          <cell r="AK3008">
            <v>0</v>
          </cell>
        </row>
        <row r="3009">
          <cell r="AK3009">
            <v>0</v>
          </cell>
        </row>
        <row r="3010">
          <cell r="AK3010">
            <v>0</v>
          </cell>
        </row>
        <row r="3011">
          <cell r="AK3011">
            <v>0</v>
          </cell>
        </row>
        <row r="3012">
          <cell r="AK3012">
            <v>0</v>
          </cell>
        </row>
        <row r="3013">
          <cell r="AK3013">
            <v>0</v>
          </cell>
        </row>
        <row r="3014">
          <cell r="AK3014">
            <v>0</v>
          </cell>
        </row>
        <row r="3015">
          <cell r="AK3015">
            <v>0</v>
          </cell>
        </row>
        <row r="3016">
          <cell r="AK3016">
            <v>0</v>
          </cell>
        </row>
        <row r="3017">
          <cell r="AK3017">
            <v>0</v>
          </cell>
        </row>
        <row r="3018">
          <cell r="AK3018">
            <v>0</v>
          </cell>
        </row>
        <row r="3019">
          <cell r="AK3019">
            <v>0</v>
          </cell>
        </row>
        <row r="3020">
          <cell r="AK3020">
            <v>0</v>
          </cell>
        </row>
        <row r="3021">
          <cell r="AK3021">
            <v>0</v>
          </cell>
        </row>
        <row r="3022">
          <cell r="AK3022">
            <v>0</v>
          </cell>
        </row>
        <row r="3023">
          <cell r="AK3023">
            <v>0</v>
          </cell>
        </row>
        <row r="3024">
          <cell r="AK3024">
            <v>0</v>
          </cell>
        </row>
        <row r="3025">
          <cell r="AK3025">
            <v>0</v>
          </cell>
        </row>
        <row r="3026">
          <cell r="AK3026">
            <v>0</v>
          </cell>
        </row>
        <row r="3027">
          <cell r="AK3027">
            <v>0</v>
          </cell>
        </row>
        <row r="3028">
          <cell r="AK3028">
            <v>0</v>
          </cell>
        </row>
        <row r="3029">
          <cell r="AK3029">
            <v>0</v>
          </cell>
        </row>
        <row r="3030">
          <cell r="AK3030">
            <v>0</v>
          </cell>
        </row>
        <row r="3031">
          <cell r="AK3031">
            <v>0</v>
          </cell>
        </row>
        <row r="3032">
          <cell r="AK3032">
            <v>0</v>
          </cell>
        </row>
        <row r="3033">
          <cell r="AK3033">
            <v>0</v>
          </cell>
        </row>
        <row r="3034">
          <cell r="AK3034">
            <v>0</v>
          </cell>
        </row>
        <row r="3035">
          <cell r="AK3035">
            <v>0</v>
          </cell>
        </row>
        <row r="3036">
          <cell r="AK3036">
            <v>0</v>
          </cell>
        </row>
        <row r="3037">
          <cell r="AK3037">
            <v>0</v>
          </cell>
        </row>
        <row r="3038">
          <cell r="AK3038">
            <v>0</v>
          </cell>
        </row>
        <row r="3039">
          <cell r="AK3039">
            <v>0</v>
          </cell>
        </row>
        <row r="3040">
          <cell r="AK3040">
            <v>0</v>
          </cell>
        </row>
        <row r="3041">
          <cell r="AK3041">
            <v>0</v>
          </cell>
        </row>
        <row r="3042">
          <cell r="AK3042">
            <v>0</v>
          </cell>
        </row>
        <row r="3043">
          <cell r="AK3043">
            <v>0</v>
          </cell>
        </row>
        <row r="3044">
          <cell r="AK3044">
            <v>0</v>
          </cell>
        </row>
        <row r="3045">
          <cell r="AK3045">
            <v>0</v>
          </cell>
        </row>
        <row r="3046">
          <cell r="AK3046">
            <v>0</v>
          </cell>
        </row>
        <row r="3047">
          <cell r="AK3047">
            <v>0</v>
          </cell>
        </row>
        <row r="3048">
          <cell r="AK3048">
            <v>0</v>
          </cell>
        </row>
        <row r="3049">
          <cell r="AK3049">
            <v>0</v>
          </cell>
        </row>
        <row r="3050">
          <cell r="AK3050">
            <v>0</v>
          </cell>
        </row>
        <row r="3051">
          <cell r="AK3051">
            <v>0</v>
          </cell>
        </row>
        <row r="3052">
          <cell r="AK3052">
            <v>0</v>
          </cell>
        </row>
        <row r="3053">
          <cell r="AK3053">
            <v>0</v>
          </cell>
        </row>
        <row r="3054">
          <cell r="AK3054">
            <v>0</v>
          </cell>
        </row>
        <row r="3055">
          <cell r="AK3055">
            <v>0</v>
          </cell>
        </row>
        <row r="3056">
          <cell r="AK3056">
            <v>0</v>
          </cell>
        </row>
        <row r="3057">
          <cell r="AK3057">
            <v>0</v>
          </cell>
        </row>
        <row r="3058">
          <cell r="AK3058">
            <v>0</v>
          </cell>
        </row>
        <row r="3059">
          <cell r="AK3059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2">
          <cell r="A2" t="str">
            <v>23-C0009</v>
          </cell>
        </row>
        <row r="3">
          <cell r="A3" t="str">
            <v>23-C0010</v>
          </cell>
          <cell r="B3">
            <v>44991</v>
          </cell>
        </row>
        <row r="4">
          <cell r="A4" t="str">
            <v>23-0016</v>
          </cell>
        </row>
        <row r="5">
          <cell r="A5" t="str">
            <v>23-0018</v>
          </cell>
        </row>
        <row r="6">
          <cell r="A6" t="str">
            <v>23-0033</v>
          </cell>
        </row>
        <row r="7">
          <cell r="A7" t="str">
            <v>23-C0069</v>
          </cell>
        </row>
        <row r="8">
          <cell r="A8" t="str">
            <v>23-0034</v>
          </cell>
        </row>
        <row r="9">
          <cell r="A9" t="str">
            <v>23-C0151</v>
          </cell>
        </row>
        <row r="10">
          <cell r="A10" t="str">
            <v>23-0099</v>
          </cell>
        </row>
        <row r="11">
          <cell r="A11" t="str">
            <v>23-0127</v>
          </cell>
        </row>
        <row r="12">
          <cell r="A12" t="str">
            <v>23-C0042</v>
          </cell>
        </row>
        <row r="13">
          <cell r="A13" t="str">
            <v>23-C0077</v>
          </cell>
        </row>
        <row r="14">
          <cell r="A14" t="str">
            <v>23-0105</v>
          </cell>
        </row>
        <row r="15">
          <cell r="A15" t="str">
            <v>23-0080</v>
          </cell>
        </row>
        <row r="16">
          <cell r="A16" t="str">
            <v>23-C0159</v>
          </cell>
        </row>
        <row r="17">
          <cell r="A17" t="str">
            <v>23-0114</v>
          </cell>
        </row>
        <row r="18">
          <cell r="A18" t="str">
            <v>23-0081</v>
          </cell>
          <cell r="B18">
            <v>45007</v>
          </cell>
        </row>
        <row r="19">
          <cell r="A19" t="str">
            <v>23-C0081</v>
          </cell>
        </row>
        <row r="20">
          <cell r="A20" t="str">
            <v>23-0115</v>
          </cell>
        </row>
        <row r="21">
          <cell r="A21" t="str">
            <v>23-C0155</v>
          </cell>
          <cell r="B21">
            <v>45076</v>
          </cell>
        </row>
        <row r="22">
          <cell r="A22" t="str">
            <v>23-C0170</v>
          </cell>
        </row>
        <row r="23">
          <cell r="A23" t="str">
            <v>23-0123</v>
          </cell>
        </row>
        <row r="24">
          <cell r="A24" t="str">
            <v>23-C0162</v>
          </cell>
        </row>
        <row r="25">
          <cell r="A25" t="str">
            <v>23-0124</v>
          </cell>
          <cell r="B25">
            <v>45001</v>
          </cell>
        </row>
        <row r="26">
          <cell r="A26" t="str">
            <v>23-C0040</v>
          </cell>
        </row>
        <row r="27">
          <cell r="A27" t="str">
            <v>23-C0132</v>
          </cell>
        </row>
        <row r="28">
          <cell r="A28" t="str">
            <v>23-0276</v>
          </cell>
        </row>
        <row r="29">
          <cell r="A29" t="str">
            <v>23-0429</v>
          </cell>
        </row>
        <row r="30">
          <cell r="A30" t="str">
            <v>23-C0020</v>
          </cell>
        </row>
        <row r="31">
          <cell r="A31" t="str">
            <v>23-C0173</v>
          </cell>
        </row>
        <row r="32">
          <cell r="A32" t="str">
            <v>23-0175</v>
          </cell>
        </row>
        <row r="33">
          <cell r="A33" t="str">
            <v>23-0237</v>
          </cell>
        </row>
        <row r="34">
          <cell r="A34" t="str">
            <v>23-0405</v>
          </cell>
        </row>
        <row r="35">
          <cell r="A35" t="str">
            <v>23-C0118</v>
          </cell>
          <cell r="B35">
            <v>45100</v>
          </cell>
        </row>
        <row r="36">
          <cell r="A36" t="str">
            <v>23-C0165</v>
          </cell>
        </row>
        <row r="37">
          <cell r="A37" t="str">
            <v>23-C0421</v>
          </cell>
        </row>
        <row r="38">
          <cell r="A38" t="str">
            <v>23-0228</v>
          </cell>
          <cell r="B38">
            <v>45000</v>
          </cell>
        </row>
        <row r="39">
          <cell r="A39" t="str">
            <v>23-C0133</v>
          </cell>
          <cell r="B39">
            <v>45100</v>
          </cell>
        </row>
        <row r="40">
          <cell r="A40" t="str">
            <v>23-C0158</v>
          </cell>
        </row>
        <row r="41">
          <cell r="A41" t="str">
            <v>23-0431</v>
          </cell>
        </row>
        <row r="42">
          <cell r="A42" t="str">
            <v>23-C0231</v>
          </cell>
        </row>
        <row r="43">
          <cell r="A43" t="str">
            <v>23-0177</v>
          </cell>
        </row>
        <row r="44">
          <cell r="A44" t="str">
            <v>23-0238</v>
          </cell>
        </row>
        <row r="45">
          <cell r="A45" t="str">
            <v>23-0408</v>
          </cell>
        </row>
        <row r="46">
          <cell r="A46" t="str">
            <v>23-C0088</v>
          </cell>
          <cell r="B46">
            <v>45096</v>
          </cell>
        </row>
        <row r="47">
          <cell r="A47" t="str">
            <v>23-C0145</v>
          </cell>
        </row>
        <row r="48">
          <cell r="A48" t="str">
            <v>23-0383</v>
          </cell>
        </row>
        <row r="49">
          <cell r="A49" t="str">
            <v>23-C0043</v>
          </cell>
        </row>
        <row r="50">
          <cell r="A50" t="str">
            <v>23-C0078</v>
          </cell>
        </row>
        <row r="51">
          <cell r="A51" t="str">
            <v>23-C0241</v>
          </cell>
        </row>
        <row r="52">
          <cell r="A52" t="str">
            <v>23-0216</v>
          </cell>
          <cell r="B52">
            <v>45016</v>
          </cell>
        </row>
        <row r="53">
          <cell r="A53" t="str">
            <v>23-0306</v>
          </cell>
        </row>
        <row r="54">
          <cell r="A54" t="str">
            <v>23-C0034</v>
          </cell>
          <cell r="B54">
            <v>45078</v>
          </cell>
        </row>
        <row r="55">
          <cell r="A55" t="str">
            <v>23-C0232</v>
          </cell>
        </row>
        <row r="56">
          <cell r="A56" t="str">
            <v>23-0244</v>
          </cell>
        </row>
        <row r="57">
          <cell r="A57" t="str">
            <v>23-0415</v>
          </cell>
        </row>
        <row r="58">
          <cell r="A58" t="str">
            <v>23-C0089</v>
          </cell>
          <cell r="B58">
            <v>45103</v>
          </cell>
        </row>
        <row r="59">
          <cell r="A59" t="str">
            <v>23-C0147</v>
          </cell>
          <cell r="B59">
            <v>45078</v>
          </cell>
        </row>
        <row r="60">
          <cell r="A60" t="str">
            <v>23-0133</v>
          </cell>
        </row>
        <row r="61">
          <cell r="A61" t="str">
            <v>23-0230</v>
          </cell>
        </row>
        <row r="62">
          <cell r="A62" t="str">
            <v>23-0385</v>
          </cell>
        </row>
        <row r="63">
          <cell r="A63" t="str">
            <v>23-C0110</v>
          </cell>
        </row>
        <row r="64">
          <cell r="A64" t="str">
            <v>23-C0135</v>
          </cell>
        </row>
        <row r="65">
          <cell r="A65" t="str">
            <v>23-C0160</v>
          </cell>
        </row>
        <row r="66">
          <cell r="A66" t="str">
            <v>23-C0343</v>
          </cell>
          <cell r="B66">
            <v>45096</v>
          </cell>
        </row>
        <row r="67">
          <cell r="A67" t="str">
            <v>23-C0037</v>
          </cell>
          <cell r="B67">
            <v>45019</v>
          </cell>
        </row>
        <row r="68">
          <cell r="A68" t="str">
            <v>23-C0068</v>
          </cell>
        </row>
        <row r="69">
          <cell r="A69" t="str">
            <v>23-C0130</v>
          </cell>
          <cell r="B69">
            <v>45282</v>
          </cell>
        </row>
        <row r="70">
          <cell r="A70" t="str">
            <v>23-C0233</v>
          </cell>
        </row>
        <row r="71">
          <cell r="A71" t="str">
            <v>23-C0314</v>
          </cell>
        </row>
        <row r="72">
          <cell r="A72" t="str">
            <v>23-C0637</v>
          </cell>
          <cell r="B72">
            <v>45170</v>
          </cell>
        </row>
        <row r="73">
          <cell r="A73" t="str">
            <v>23-0195</v>
          </cell>
        </row>
        <row r="74">
          <cell r="A74" t="str">
            <v>23-0248</v>
          </cell>
          <cell r="B74">
            <v>45001</v>
          </cell>
        </row>
        <row r="75">
          <cell r="A75" t="str">
            <v>23-0417</v>
          </cell>
        </row>
        <row r="76">
          <cell r="A76" t="str">
            <v>23-C0096</v>
          </cell>
        </row>
        <row r="77">
          <cell r="A77" t="str">
            <v>23-0233</v>
          </cell>
          <cell r="B77">
            <v>45006</v>
          </cell>
        </row>
        <row r="78">
          <cell r="A78" t="str">
            <v>23-0390</v>
          </cell>
        </row>
        <row r="79">
          <cell r="A79" t="str">
            <v>23-C0288</v>
          </cell>
        </row>
        <row r="80">
          <cell r="A80" t="str">
            <v>23-0225</v>
          </cell>
          <cell r="B80">
            <v>45001</v>
          </cell>
        </row>
        <row r="81">
          <cell r="A81" t="str">
            <v>23-C0038</v>
          </cell>
        </row>
        <row r="82">
          <cell r="A82" t="str">
            <v>23-C0131</v>
          </cell>
        </row>
        <row r="83">
          <cell r="A83" t="str">
            <v>23-C0184</v>
          </cell>
        </row>
        <row r="84">
          <cell r="A84" t="str">
            <v>23-0424</v>
          </cell>
        </row>
        <row r="85">
          <cell r="A85" t="str">
            <v>23-C0201</v>
          </cell>
        </row>
        <row r="86">
          <cell r="A86" t="str">
            <v>23-C0308</v>
          </cell>
        </row>
        <row r="87">
          <cell r="A87" t="str">
            <v>23-0173</v>
          </cell>
        </row>
        <row r="88">
          <cell r="A88" t="str">
            <v>23-0234</v>
          </cell>
        </row>
        <row r="89">
          <cell r="A89" t="str">
            <v>23-C0142</v>
          </cell>
        </row>
        <row r="90">
          <cell r="A90" t="str">
            <v>23-0227</v>
          </cell>
        </row>
        <row r="91">
          <cell r="A91" t="str">
            <v>23-C0048</v>
          </cell>
        </row>
        <row r="92">
          <cell r="A92" t="str">
            <v>23-0486</v>
          </cell>
        </row>
        <row r="93">
          <cell r="A93" t="str">
            <v>23-C0049</v>
          </cell>
        </row>
        <row r="94">
          <cell r="A94" t="str">
            <v>23-C0044</v>
          </cell>
          <cell r="B94">
            <v>45170</v>
          </cell>
        </row>
        <row r="95">
          <cell r="A95" t="str">
            <v>23-0454</v>
          </cell>
        </row>
        <row r="96">
          <cell r="A96" t="str">
            <v>23-C0210</v>
          </cell>
          <cell r="B96">
            <v>45078</v>
          </cell>
        </row>
        <row r="97">
          <cell r="A97" t="str">
            <v>23-C0045</v>
          </cell>
          <cell r="B97">
            <v>45076</v>
          </cell>
        </row>
        <row r="98">
          <cell r="A98" t="str">
            <v>23-0456</v>
          </cell>
        </row>
        <row r="99">
          <cell r="A99" t="str">
            <v>23-C0172</v>
          </cell>
        </row>
        <row r="100">
          <cell r="A100" t="str">
            <v>23-C0046</v>
          </cell>
        </row>
        <row r="101">
          <cell r="A101" t="str">
            <v>23-C0106</v>
          </cell>
        </row>
        <row r="102">
          <cell r="A102" t="str">
            <v>23-C0053</v>
          </cell>
        </row>
        <row r="103">
          <cell r="A103" t="str">
            <v>23-0556</v>
          </cell>
        </row>
        <row r="104">
          <cell r="A104" t="str">
            <v>23-C0058</v>
          </cell>
        </row>
        <row r="105">
          <cell r="A105" t="str">
            <v>23-0558</v>
          </cell>
        </row>
        <row r="106">
          <cell r="A106" t="str">
            <v>23-C0060</v>
          </cell>
        </row>
        <row r="107">
          <cell r="A107" t="str">
            <v>23-0572</v>
          </cell>
        </row>
        <row r="108">
          <cell r="A108" t="str">
            <v>23-C0104</v>
          </cell>
        </row>
        <row r="109">
          <cell r="A109" t="str">
            <v>23-C0259</v>
          </cell>
        </row>
        <row r="110">
          <cell r="A110" t="str">
            <v>23-C0050</v>
          </cell>
        </row>
        <row r="111">
          <cell r="A111" t="str">
            <v>23-C0113</v>
          </cell>
        </row>
        <row r="112">
          <cell r="A112" t="str">
            <v>23-0538</v>
          </cell>
        </row>
        <row r="113">
          <cell r="A113" t="str">
            <v>23-C0084</v>
          </cell>
        </row>
        <row r="114">
          <cell r="A114" t="str">
            <v>23-C0236</v>
          </cell>
        </row>
        <row r="115">
          <cell r="A115" t="str">
            <v>23-C0400</v>
          </cell>
          <cell r="B115">
            <v>45096</v>
          </cell>
        </row>
        <row r="116">
          <cell r="A116" t="str">
            <v>23-C0242</v>
          </cell>
        </row>
        <row r="117">
          <cell r="A117" t="str">
            <v>23-C0047</v>
          </cell>
        </row>
        <row r="118">
          <cell r="A118" t="str">
            <v>23-0640</v>
          </cell>
        </row>
        <row r="119">
          <cell r="A119" t="str">
            <v>23-C0275</v>
          </cell>
        </row>
        <row r="120">
          <cell r="A120" t="str">
            <v>23-0363</v>
          </cell>
        </row>
        <row r="121">
          <cell r="A121" t="str">
            <v>23-0509</v>
          </cell>
        </row>
        <row r="122">
          <cell r="A122" t="str">
            <v>23-0633</v>
          </cell>
        </row>
        <row r="123">
          <cell r="A123" t="str">
            <v>23-C0273</v>
          </cell>
        </row>
        <row r="124">
          <cell r="A124" t="str">
            <v>23-0526</v>
          </cell>
        </row>
        <row r="125">
          <cell r="A125" t="str">
            <v>23-0004</v>
          </cell>
        </row>
        <row r="126">
          <cell r="A126" t="str">
            <v>23-0345</v>
          </cell>
        </row>
        <row r="127">
          <cell r="A127" t="str">
            <v>23-0262</v>
          </cell>
        </row>
        <row r="128">
          <cell r="A128" t="str">
            <v>23-0639</v>
          </cell>
        </row>
        <row r="129">
          <cell r="A129" t="str">
            <v>23-C0051</v>
          </cell>
        </row>
        <row r="130">
          <cell r="A130" t="str">
            <v>23-C0274</v>
          </cell>
        </row>
        <row r="131">
          <cell r="A131" t="str">
            <v>23-0006</v>
          </cell>
        </row>
        <row r="132">
          <cell r="A132" t="str">
            <v>23-0648</v>
          </cell>
        </row>
        <row r="133">
          <cell r="A133" t="str">
            <v>23-C0120</v>
          </cell>
        </row>
        <row r="134">
          <cell r="A134" t="str">
            <v>23-0654</v>
          </cell>
        </row>
        <row r="135">
          <cell r="A135" t="str">
            <v>23-0739</v>
          </cell>
        </row>
        <row r="136">
          <cell r="A136" t="str">
            <v>23-C0152</v>
          </cell>
        </row>
        <row r="137">
          <cell r="A137" t="str">
            <v>23-0721</v>
          </cell>
        </row>
        <row r="138">
          <cell r="A138" t="str">
            <v>23-C0295</v>
          </cell>
          <cell r="B138">
            <v>45075</v>
          </cell>
        </row>
        <row r="139">
          <cell r="A139" t="str">
            <v>23-0772</v>
          </cell>
        </row>
        <row r="140">
          <cell r="A140" t="str">
            <v>23-C0218</v>
          </cell>
        </row>
        <row r="141">
          <cell r="A141" t="str">
            <v>23-0285</v>
          </cell>
        </row>
        <row r="142">
          <cell r="A142" t="str">
            <v>23-0742</v>
          </cell>
        </row>
        <row r="143">
          <cell r="A143" t="str">
            <v>23-0725</v>
          </cell>
        </row>
        <row r="144">
          <cell r="A144" t="str">
            <v>23-0788</v>
          </cell>
        </row>
        <row r="145">
          <cell r="A145" t="str">
            <v>23-C0166</v>
          </cell>
        </row>
        <row r="146">
          <cell r="A146" t="str">
            <v>23-C0225</v>
          </cell>
        </row>
        <row r="147">
          <cell r="A147" t="str">
            <v>23-0693</v>
          </cell>
        </row>
        <row r="148">
          <cell r="A148" t="str">
            <v>23-0650</v>
          </cell>
        </row>
        <row r="149">
          <cell r="A149" t="str">
            <v>23-0744</v>
          </cell>
        </row>
        <row r="150">
          <cell r="A150" t="str">
            <v>23-C0278</v>
          </cell>
        </row>
        <row r="151">
          <cell r="A151" t="str">
            <v>23-0729</v>
          </cell>
        </row>
        <row r="152">
          <cell r="A152" t="str">
            <v>23-C0272</v>
          </cell>
        </row>
        <row r="153">
          <cell r="A153" t="str">
            <v>23-C0305</v>
          </cell>
        </row>
        <row r="154">
          <cell r="A154" t="str">
            <v>23-0026</v>
          </cell>
        </row>
        <row r="155">
          <cell r="A155" t="str">
            <v>23-0712</v>
          </cell>
        </row>
        <row r="156">
          <cell r="A156" t="str">
            <v>23-0751</v>
          </cell>
        </row>
        <row r="157">
          <cell r="A157" t="str">
            <v>23-C0398</v>
          </cell>
          <cell r="B157">
            <v>45096</v>
          </cell>
        </row>
        <row r="158">
          <cell r="A158" t="str">
            <v>23-0716</v>
          </cell>
        </row>
        <row r="159">
          <cell r="A159" t="str">
            <v>23-C0235</v>
          </cell>
        </row>
        <row r="160">
          <cell r="A160" t="str">
            <v>23-C0228</v>
          </cell>
        </row>
        <row r="161">
          <cell r="A161" t="str">
            <v>23-C0399</v>
          </cell>
        </row>
        <row r="162">
          <cell r="A162" t="str">
            <v>23-0719</v>
          </cell>
        </row>
        <row r="163">
          <cell r="A163" t="str">
            <v>23-0783</v>
          </cell>
          <cell r="B163">
            <v>45034</v>
          </cell>
        </row>
        <row r="164">
          <cell r="A164" t="str">
            <v>23-C0346</v>
          </cell>
          <cell r="B164">
            <v>45078</v>
          </cell>
        </row>
        <row r="165">
          <cell r="A165" t="str">
            <v>23-0672</v>
          </cell>
          <cell r="B165">
            <v>45036</v>
          </cell>
        </row>
        <row r="166">
          <cell r="A166" t="str">
            <v>23-0762</v>
          </cell>
        </row>
        <row r="167">
          <cell r="A167" t="str">
            <v>23-C0261</v>
          </cell>
        </row>
        <row r="168">
          <cell r="A168" t="str">
            <v>23-C0284</v>
          </cell>
          <cell r="B168">
            <v>45027</v>
          </cell>
        </row>
        <row r="169">
          <cell r="A169" t="str">
            <v>23-C0317</v>
          </cell>
          <cell r="B169">
            <v>45217</v>
          </cell>
        </row>
        <row r="170">
          <cell r="A170" t="str">
            <v>23-0826</v>
          </cell>
        </row>
        <row r="171">
          <cell r="A171" t="str">
            <v>23-C0205</v>
          </cell>
        </row>
        <row r="172">
          <cell r="A172" t="str">
            <v>23-0889</v>
          </cell>
        </row>
        <row r="173">
          <cell r="A173" t="str">
            <v>23-0477</v>
          </cell>
        </row>
        <row r="174">
          <cell r="A174" t="str">
            <v>23-0859</v>
          </cell>
        </row>
        <row r="175">
          <cell r="A175" t="str">
            <v>23-0931</v>
          </cell>
        </row>
        <row r="176">
          <cell r="A176" t="str">
            <v>23-0836</v>
          </cell>
        </row>
        <row r="177">
          <cell r="A177" t="str">
            <v>23-C0128</v>
          </cell>
        </row>
        <row r="178">
          <cell r="A178" t="str">
            <v>23-C0255</v>
          </cell>
        </row>
        <row r="179">
          <cell r="A179" t="str">
            <v>23-C0247</v>
          </cell>
        </row>
        <row r="180">
          <cell r="A180" t="str">
            <v>23-C0302</v>
          </cell>
        </row>
        <row r="181">
          <cell r="A181" t="str">
            <v>23-0129</v>
          </cell>
        </row>
        <row r="182">
          <cell r="A182" t="str">
            <v>23-0873</v>
          </cell>
        </row>
        <row r="183">
          <cell r="A183" t="str">
            <v>23-0944</v>
          </cell>
        </row>
        <row r="184">
          <cell r="A184" t="str">
            <v>23-0919</v>
          </cell>
        </row>
        <row r="185">
          <cell r="A185" t="str">
            <v>23-C0102</v>
          </cell>
        </row>
        <row r="186">
          <cell r="A186" t="str">
            <v>23-C0154</v>
          </cell>
        </row>
        <row r="187">
          <cell r="A187" t="str">
            <v>23-0898</v>
          </cell>
        </row>
        <row r="188">
          <cell r="A188" t="str">
            <v>23-0964</v>
          </cell>
        </row>
        <row r="189">
          <cell r="A189" t="str">
            <v>23-C0168</v>
          </cell>
        </row>
        <row r="190">
          <cell r="A190" t="str">
            <v>23-0874</v>
          </cell>
        </row>
        <row r="191">
          <cell r="A191" t="str">
            <v>23-0850</v>
          </cell>
        </row>
        <row r="192">
          <cell r="A192" t="str">
            <v>23-0920</v>
          </cell>
        </row>
        <row r="193">
          <cell r="A193" t="str">
            <v>23-0815</v>
          </cell>
        </row>
        <row r="194">
          <cell r="A194" t="str">
            <v>23-C0148</v>
          </cell>
        </row>
        <row r="195">
          <cell r="A195" t="str">
            <v>23-0957</v>
          </cell>
        </row>
        <row r="196">
          <cell r="A196" t="str">
            <v>23-C0136</v>
          </cell>
        </row>
        <row r="197">
          <cell r="A197" t="str">
            <v>23-0905</v>
          </cell>
        </row>
        <row r="198">
          <cell r="A198" t="str">
            <v>23-C0125</v>
          </cell>
          <cell r="B198">
            <v>45125</v>
          </cell>
        </row>
        <row r="199">
          <cell r="A199" t="str">
            <v>23-0854</v>
          </cell>
          <cell r="B199">
            <v>45078</v>
          </cell>
        </row>
        <row r="200">
          <cell r="A200" t="str">
            <v>23-C0188</v>
          </cell>
        </row>
        <row r="201">
          <cell r="A201" t="str">
            <v>23-C0213</v>
          </cell>
          <cell r="B201">
            <v>45264</v>
          </cell>
        </row>
        <row r="202">
          <cell r="A202" t="str">
            <v>23-1009</v>
          </cell>
        </row>
        <row r="203">
          <cell r="A203" t="str">
            <v>23-1085</v>
          </cell>
        </row>
        <row r="204">
          <cell r="A204" t="str">
            <v>23-C0229</v>
          </cell>
        </row>
        <row r="205">
          <cell r="A205" t="str">
            <v>23-0962</v>
          </cell>
        </row>
        <row r="206">
          <cell r="A206" t="str">
            <v>23-1047</v>
          </cell>
        </row>
        <row r="207">
          <cell r="A207" t="str">
            <v>23-C0107</v>
          </cell>
        </row>
        <row r="208">
          <cell r="A208" t="str">
            <v>23-C0189</v>
          </cell>
        </row>
        <row r="209">
          <cell r="A209" t="str">
            <v>23-1010</v>
          </cell>
        </row>
        <row r="210">
          <cell r="A210" t="str">
            <v>23-C0031</v>
          </cell>
        </row>
        <row r="211">
          <cell r="A211" t="str">
            <v>23-C0153</v>
          </cell>
        </row>
        <row r="212">
          <cell r="A212" t="str">
            <v>23-0963</v>
          </cell>
        </row>
        <row r="213">
          <cell r="A213" t="str">
            <v>23-C0195</v>
          </cell>
        </row>
        <row r="214">
          <cell r="A214" t="str">
            <v>23-C0396</v>
          </cell>
          <cell r="B214">
            <v>45135</v>
          </cell>
        </row>
        <row r="215">
          <cell r="A215" t="str">
            <v>23-C0422</v>
          </cell>
          <cell r="B215">
            <v>45084</v>
          </cell>
        </row>
        <row r="216">
          <cell r="A216" t="str">
            <v>23-1048</v>
          </cell>
          <cell r="B216">
            <v>45075</v>
          </cell>
        </row>
        <row r="217">
          <cell r="A217" t="str">
            <v>23-C0109</v>
          </cell>
          <cell r="B217">
            <v>45029</v>
          </cell>
        </row>
        <row r="218">
          <cell r="A218" t="str">
            <v>23-C0219</v>
          </cell>
        </row>
        <row r="219">
          <cell r="A219" t="str">
            <v>23-C0265</v>
          </cell>
        </row>
        <row r="220">
          <cell r="A220" t="str">
            <v>23-1011</v>
          </cell>
          <cell r="B220">
            <v>45075</v>
          </cell>
        </row>
        <row r="221">
          <cell r="A221" t="str">
            <v>23-0179</v>
          </cell>
        </row>
        <row r="222">
          <cell r="A222" t="str">
            <v>23-1073</v>
          </cell>
        </row>
        <row r="223">
          <cell r="A223" t="str">
            <v>23-1049</v>
          </cell>
        </row>
        <row r="224">
          <cell r="A224" t="str">
            <v>23-C0220</v>
          </cell>
        </row>
        <row r="225">
          <cell r="A225" t="str">
            <v>23-1032</v>
          </cell>
        </row>
        <row r="226">
          <cell r="A226" t="str">
            <v>23-C0432</v>
          </cell>
          <cell r="B226">
            <v>45072</v>
          </cell>
        </row>
        <row r="227">
          <cell r="A227" t="str">
            <v>23-0904</v>
          </cell>
        </row>
        <row r="228">
          <cell r="A228" t="str">
            <v>23-C0227</v>
          </cell>
          <cell r="B228">
            <v>45124</v>
          </cell>
        </row>
        <row r="229">
          <cell r="A229" t="str">
            <v>23-0887</v>
          </cell>
        </row>
        <row r="230">
          <cell r="A230" t="str">
            <v>23-1034</v>
          </cell>
        </row>
        <row r="231">
          <cell r="A231" t="str">
            <v>23-C0105</v>
          </cell>
          <cell r="B231">
            <v>45082</v>
          </cell>
        </row>
        <row r="232">
          <cell r="A232" t="str">
            <v>23-C0156</v>
          </cell>
          <cell r="B232">
            <v>45002</v>
          </cell>
        </row>
        <row r="233">
          <cell r="A233" t="str">
            <v>23-C0211</v>
          </cell>
        </row>
        <row r="234">
          <cell r="A234" t="str">
            <v>23-C0433</v>
          </cell>
        </row>
        <row r="235">
          <cell r="A235" t="str">
            <v>23-0973</v>
          </cell>
        </row>
        <row r="236">
          <cell r="A236" t="str">
            <v>23-1084</v>
          </cell>
        </row>
        <row r="237">
          <cell r="A237" t="str">
            <v>23-0961</v>
          </cell>
        </row>
        <row r="238">
          <cell r="A238" t="str">
            <v>23-0929</v>
          </cell>
        </row>
        <row r="239">
          <cell r="A239" t="str">
            <v>23-0063</v>
          </cell>
        </row>
        <row r="240">
          <cell r="A240" t="str">
            <v>23-C0476</v>
          </cell>
          <cell r="B240">
            <v>45077</v>
          </cell>
        </row>
        <row r="241">
          <cell r="A241" t="str">
            <v>23-C0315</v>
          </cell>
        </row>
        <row r="242">
          <cell r="A242" t="str">
            <v>23-0203</v>
          </cell>
        </row>
        <row r="243">
          <cell r="A243" t="str">
            <v>23-0888</v>
          </cell>
        </row>
        <row r="244">
          <cell r="A244" t="str">
            <v>23-C0157</v>
          </cell>
        </row>
        <row r="245">
          <cell r="A245" t="str">
            <v>23-1166</v>
          </cell>
        </row>
        <row r="246">
          <cell r="A246" t="str">
            <v>23-C0126</v>
          </cell>
        </row>
        <row r="247">
          <cell r="A247" t="str">
            <v>23-0784</v>
          </cell>
          <cell r="B247">
            <v>45097</v>
          </cell>
        </row>
        <row r="248">
          <cell r="A248" t="str">
            <v>23-C0224</v>
          </cell>
        </row>
        <row r="249">
          <cell r="A249" t="str">
            <v>23-0686</v>
          </cell>
        </row>
        <row r="250">
          <cell r="A250" t="str">
            <v>23-1129</v>
          </cell>
          <cell r="B250">
            <v>45070</v>
          </cell>
        </row>
        <row r="251">
          <cell r="A251" t="str">
            <v>23-1191</v>
          </cell>
        </row>
        <row r="252">
          <cell r="A252" t="str">
            <v>23-C0326</v>
          </cell>
        </row>
        <row r="253">
          <cell r="A253" t="str">
            <v>23-1172</v>
          </cell>
        </row>
        <row r="254">
          <cell r="A254" t="str">
            <v>23-C0101</v>
          </cell>
        </row>
        <row r="255">
          <cell r="A255" t="str">
            <v>23-C0208</v>
          </cell>
        </row>
        <row r="256">
          <cell r="A256" t="str">
            <v>23-1131</v>
          </cell>
        </row>
        <row r="257">
          <cell r="A257" t="str">
            <v>23-1196</v>
          </cell>
        </row>
        <row r="258">
          <cell r="A258" t="str">
            <v>23-C0134</v>
          </cell>
        </row>
        <row r="259">
          <cell r="A259" t="str">
            <v>23-1182</v>
          </cell>
        </row>
        <row r="260">
          <cell r="A260" t="str">
            <v>23-C0129</v>
          </cell>
        </row>
        <row r="261">
          <cell r="A261" t="str">
            <v>23-C0175</v>
          </cell>
        </row>
        <row r="262">
          <cell r="A262" t="str">
            <v>23-1160</v>
          </cell>
        </row>
        <row r="263">
          <cell r="A263" t="str">
            <v>23-1198</v>
          </cell>
        </row>
        <row r="264">
          <cell r="A264" t="str">
            <v>23-1183</v>
          </cell>
        </row>
        <row r="265">
          <cell r="A265" t="str">
            <v>23-C0176</v>
          </cell>
        </row>
        <row r="266">
          <cell r="A266" t="str">
            <v>23-C0381</v>
          </cell>
          <cell r="B266">
            <v>45072</v>
          </cell>
        </row>
        <row r="267">
          <cell r="A267" t="str">
            <v>23-0965</v>
          </cell>
        </row>
        <row r="268">
          <cell r="A268" t="str">
            <v>23-1161</v>
          </cell>
        </row>
        <row r="269">
          <cell r="A269" t="str">
            <v>23-0781</v>
          </cell>
        </row>
        <row r="270">
          <cell r="A270" t="str">
            <v>23-C0161</v>
          </cell>
          <cell r="B270">
            <v>44992</v>
          </cell>
        </row>
        <row r="271">
          <cell r="A271" t="str">
            <v>23-C0222</v>
          </cell>
        </row>
        <row r="272">
          <cell r="A272" t="str">
            <v>23-1189</v>
          </cell>
        </row>
        <row r="273">
          <cell r="A273" t="str">
            <v>23-C0097</v>
          </cell>
        </row>
        <row r="274">
          <cell r="A274" t="str">
            <v>23-1201</v>
          </cell>
        </row>
        <row r="275">
          <cell r="A275" t="str">
            <v>23-1239</v>
          </cell>
        </row>
        <row r="276">
          <cell r="A276" t="str">
            <v>23-C0086</v>
          </cell>
        </row>
        <row r="277">
          <cell r="A277" t="str">
            <v>23-C0393</v>
          </cell>
          <cell r="B277">
            <v>45076</v>
          </cell>
        </row>
        <row r="278">
          <cell r="A278" t="str">
            <v>23-1244</v>
          </cell>
        </row>
        <row r="279">
          <cell r="A279" t="str">
            <v>23-C0174</v>
          </cell>
        </row>
        <row r="280">
          <cell r="A280" t="str">
            <v>23-1217</v>
          </cell>
        </row>
        <row r="281">
          <cell r="A281" t="str">
            <v>23-C0190</v>
          </cell>
        </row>
        <row r="282">
          <cell r="A282" t="str">
            <v>23-C0531</v>
          </cell>
          <cell r="B282">
            <v>45092</v>
          </cell>
        </row>
        <row r="283">
          <cell r="A283" t="str">
            <v>23-1246</v>
          </cell>
          <cell r="B283">
            <v>44986</v>
          </cell>
        </row>
        <row r="284">
          <cell r="A284" t="str">
            <v>23-0802</v>
          </cell>
        </row>
        <row r="285">
          <cell r="A285" t="str">
            <v>23-1218</v>
          </cell>
        </row>
        <row r="286">
          <cell r="A286" t="str">
            <v>23-C0191</v>
          </cell>
        </row>
        <row r="287">
          <cell r="A287" t="str">
            <v>23-1247</v>
          </cell>
        </row>
        <row r="288">
          <cell r="A288" t="str">
            <v>23-0732</v>
          </cell>
        </row>
        <row r="289">
          <cell r="A289" t="str">
            <v>23-0097</v>
          </cell>
          <cell r="B289">
            <v>45033</v>
          </cell>
        </row>
        <row r="290">
          <cell r="A290" t="str">
            <v>23-0738</v>
          </cell>
          <cell r="B290">
            <v>45075</v>
          </cell>
        </row>
        <row r="291">
          <cell r="A291" t="str">
            <v>23-C0114</v>
          </cell>
        </row>
        <row r="292">
          <cell r="A292" t="str">
            <v>23-C0193</v>
          </cell>
        </row>
        <row r="293">
          <cell r="A293" t="str">
            <v>23-C0289</v>
          </cell>
          <cell r="B293">
            <v>45154</v>
          </cell>
        </row>
        <row r="294">
          <cell r="A294" t="str">
            <v>23-C0709</v>
          </cell>
          <cell r="B294">
            <v>45188</v>
          </cell>
        </row>
        <row r="295">
          <cell r="A295" t="str">
            <v>23-1282</v>
          </cell>
          <cell r="B295">
            <v>45006</v>
          </cell>
        </row>
        <row r="296">
          <cell r="A296" t="str">
            <v>23-C0270</v>
          </cell>
          <cell r="B296">
            <v>45106</v>
          </cell>
        </row>
        <row r="297">
          <cell r="A297" t="str">
            <v>23-C0718</v>
          </cell>
          <cell r="B297">
            <v>45170</v>
          </cell>
        </row>
        <row r="298">
          <cell r="A298" t="str">
            <v>23-1250</v>
          </cell>
        </row>
        <row r="299">
          <cell r="A299" t="str">
            <v>23-C0264</v>
          </cell>
        </row>
        <row r="300">
          <cell r="A300" t="str">
            <v>23-C0485</v>
          </cell>
          <cell r="B300">
            <v>45146</v>
          </cell>
        </row>
        <row r="301">
          <cell r="A301" t="str">
            <v>23-1289</v>
          </cell>
        </row>
        <row r="302">
          <cell r="A302" t="str">
            <v>23-1265</v>
          </cell>
        </row>
        <row r="303">
          <cell r="A303" t="str">
            <v>23-1291</v>
          </cell>
        </row>
        <row r="304">
          <cell r="A304" t="str">
            <v>23-C0123</v>
          </cell>
        </row>
        <row r="305">
          <cell r="A305" t="str">
            <v>23-1270</v>
          </cell>
          <cell r="B305">
            <v>45076</v>
          </cell>
        </row>
        <row r="306">
          <cell r="A306" t="str">
            <v>23-C0192</v>
          </cell>
        </row>
        <row r="307">
          <cell r="A307" t="str">
            <v>23-C0267</v>
          </cell>
        </row>
        <row r="308">
          <cell r="A308" t="str">
            <v>23-0398</v>
          </cell>
        </row>
        <row r="309">
          <cell r="A309" t="str">
            <v>23-1278</v>
          </cell>
          <cell r="B309">
            <v>45070</v>
          </cell>
        </row>
        <row r="310">
          <cell r="A310" t="str">
            <v>23-C0269</v>
          </cell>
          <cell r="B310">
            <v>45076</v>
          </cell>
        </row>
        <row r="311">
          <cell r="A311" t="str">
            <v>23-C0144</v>
          </cell>
          <cell r="B311">
            <v>45118</v>
          </cell>
        </row>
        <row r="312">
          <cell r="A312" t="str">
            <v>23-C0521</v>
          </cell>
          <cell r="B312">
            <v>45096</v>
          </cell>
        </row>
        <row r="313">
          <cell r="A313" t="str">
            <v>23-C0194</v>
          </cell>
          <cell r="B313">
            <v>44995</v>
          </cell>
        </row>
        <row r="314">
          <cell r="A314" t="str">
            <v>23-1367</v>
          </cell>
          <cell r="B314">
            <v>45100</v>
          </cell>
        </row>
        <row r="315">
          <cell r="A315" t="str">
            <v>23-C0310</v>
          </cell>
        </row>
        <row r="316">
          <cell r="A316" t="str">
            <v>23-1371</v>
          </cell>
        </row>
        <row r="317">
          <cell r="A317" t="str">
            <v>23-1406</v>
          </cell>
        </row>
        <row r="318">
          <cell r="A318" t="str">
            <v>23-C0196</v>
          </cell>
        </row>
        <row r="319">
          <cell r="A319" t="str">
            <v>23-C0266</v>
          </cell>
          <cell r="B319">
            <v>45125</v>
          </cell>
        </row>
        <row r="320">
          <cell r="A320" t="str">
            <v>23-1424</v>
          </cell>
        </row>
        <row r="321">
          <cell r="A321" t="str">
            <v>23-C0200</v>
          </cell>
          <cell r="B321">
            <v>45100</v>
          </cell>
        </row>
        <row r="322">
          <cell r="A322" t="str">
            <v>23-1392</v>
          </cell>
        </row>
        <row r="323">
          <cell r="A323" t="str">
            <v>23-1248</v>
          </cell>
        </row>
        <row r="324">
          <cell r="A324" t="str">
            <v>23-1393</v>
          </cell>
        </row>
        <row r="325">
          <cell r="A325" t="str">
            <v>23-1418</v>
          </cell>
        </row>
        <row r="326">
          <cell r="A326" t="str">
            <v>23-C0309</v>
          </cell>
        </row>
        <row r="327">
          <cell r="A327" t="str">
            <v>23-C0239</v>
          </cell>
          <cell r="B327">
            <v>45012</v>
          </cell>
        </row>
        <row r="328">
          <cell r="A328" t="str">
            <v>23-1222</v>
          </cell>
          <cell r="B328">
            <v>44992</v>
          </cell>
        </row>
        <row r="329">
          <cell r="A329" t="str">
            <v>23-1469</v>
          </cell>
        </row>
        <row r="330">
          <cell r="A330" t="str">
            <v>23-1224</v>
          </cell>
        </row>
        <row r="331">
          <cell r="A331" t="str">
            <v>23-1396</v>
          </cell>
        </row>
        <row r="332">
          <cell r="A332" t="str">
            <v>23-1474</v>
          </cell>
        </row>
        <row r="333">
          <cell r="A333" t="str">
            <v>23-1480</v>
          </cell>
        </row>
        <row r="334">
          <cell r="A334" t="str">
            <v>23-C0226</v>
          </cell>
          <cell r="B334">
            <v>45072</v>
          </cell>
        </row>
        <row r="335">
          <cell r="A335" t="str">
            <v>23-C0412</v>
          </cell>
          <cell r="B335">
            <v>45160</v>
          </cell>
        </row>
        <row r="336">
          <cell r="A336" t="str">
            <v>23-1040</v>
          </cell>
          <cell r="B336">
            <v>45151</v>
          </cell>
        </row>
        <row r="337">
          <cell r="A337" t="str">
            <v>23-1530</v>
          </cell>
          <cell r="B337">
            <v>45099</v>
          </cell>
        </row>
        <row r="338">
          <cell r="A338" t="str">
            <v>23-C0451</v>
          </cell>
        </row>
        <row r="339">
          <cell r="A339" t="str">
            <v>23-C0245</v>
          </cell>
        </row>
        <row r="340">
          <cell r="A340" t="str">
            <v>23-1547</v>
          </cell>
          <cell r="B340">
            <v>45092</v>
          </cell>
        </row>
        <row r="341">
          <cell r="A341" t="str">
            <v>23-1531</v>
          </cell>
        </row>
        <row r="342">
          <cell r="A342" t="str">
            <v>23-1565</v>
          </cell>
        </row>
        <row r="343">
          <cell r="A343" t="str">
            <v>23-1526</v>
          </cell>
        </row>
        <row r="344">
          <cell r="A344" t="str">
            <v>23-1505</v>
          </cell>
        </row>
        <row r="345">
          <cell r="A345" t="str">
            <v>23-1532</v>
          </cell>
        </row>
        <row r="346">
          <cell r="A346" t="str">
            <v>23-C0209</v>
          </cell>
          <cell r="B346">
            <v>44995</v>
          </cell>
        </row>
        <row r="347">
          <cell r="A347" t="str">
            <v>23-1527</v>
          </cell>
        </row>
        <row r="348">
          <cell r="A348" t="str">
            <v>23-1522</v>
          </cell>
        </row>
        <row r="349">
          <cell r="A349" t="str">
            <v>23-1506</v>
          </cell>
        </row>
        <row r="350">
          <cell r="A350" t="str">
            <v>23-1533</v>
          </cell>
        </row>
        <row r="351">
          <cell r="A351" t="str">
            <v>23-1408</v>
          </cell>
        </row>
        <row r="352">
          <cell r="A352" t="str">
            <v>23-1528</v>
          </cell>
        </row>
        <row r="353">
          <cell r="A353" t="str">
            <v>23-1523</v>
          </cell>
        </row>
        <row r="354">
          <cell r="A354" t="str">
            <v>23-1507</v>
          </cell>
        </row>
        <row r="355">
          <cell r="A355" t="str">
            <v>23-C0260</v>
          </cell>
          <cell r="B355">
            <v>44994</v>
          </cell>
        </row>
        <row r="356">
          <cell r="A356" t="str">
            <v>23-1307</v>
          </cell>
        </row>
        <row r="357">
          <cell r="A357" t="str">
            <v>23-1529</v>
          </cell>
        </row>
        <row r="358">
          <cell r="A358" t="str">
            <v>23-1470</v>
          </cell>
          <cell r="B358">
            <v>45124</v>
          </cell>
        </row>
        <row r="359">
          <cell r="A359" t="str">
            <v>23-1524</v>
          </cell>
        </row>
        <row r="360">
          <cell r="A360" t="str">
            <v>23-1509</v>
          </cell>
          <cell r="B360">
            <v>45149</v>
          </cell>
        </row>
        <row r="361">
          <cell r="A361" t="str">
            <v>23-C0253</v>
          </cell>
        </row>
        <row r="362">
          <cell r="A362" t="str">
            <v>23-1588</v>
          </cell>
          <cell r="B362">
            <v>45125</v>
          </cell>
        </row>
        <row r="363">
          <cell r="A363" t="str">
            <v>23-1573</v>
          </cell>
        </row>
        <row r="364">
          <cell r="A364" t="str">
            <v>23-1594</v>
          </cell>
        </row>
        <row r="365">
          <cell r="A365" t="str">
            <v>23-C0257</v>
          </cell>
        </row>
        <row r="366">
          <cell r="A366" t="str">
            <v>23-1598</v>
          </cell>
        </row>
        <row r="367">
          <cell r="A367" t="str">
            <v>23-C0249</v>
          </cell>
        </row>
        <row r="368">
          <cell r="A368" t="str">
            <v>23-1581</v>
          </cell>
        </row>
        <row r="369">
          <cell r="A369" t="str">
            <v>23-C0251</v>
          </cell>
        </row>
        <row r="370">
          <cell r="A370" t="str">
            <v>23-1584</v>
          </cell>
        </row>
        <row r="371">
          <cell r="A371" t="str">
            <v>23-C0243</v>
          </cell>
        </row>
        <row r="372">
          <cell r="A372" t="str">
            <v>23-C0534</v>
          </cell>
          <cell r="B372">
            <v>45125</v>
          </cell>
        </row>
        <row r="373">
          <cell r="A373" t="str">
            <v>23-C0252</v>
          </cell>
        </row>
        <row r="374">
          <cell r="A374" t="str">
            <v>23-C0244</v>
          </cell>
        </row>
        <row r="375">
          <cell r="A375" t="str">
            <v>23-1365</v>
          </cell>
        </row>
        <row r="376">
          <cell r="A376" t="str">
            <v>23-1609</v>
          </cell>
          <cell r="B376">
            <v>45076</v>
          </cell>
        </row>
        <row r="377">
          <cell r="A377" t="str">
            <v>23-1610</v>
          </cell>
        </row>
        <row r="378">
          <cell r="A378" t="str">
            <v>23-C0286</v>
          </cell>
          <cell r="B378">
            <v>45076</v>
          </cell>
        </row>
        <row r="379">
          <cell r="A379" t="str">
            <v>23-1611</v>
          </cell>
        </row>
        <row r="380">
          <cell r="A380" t="str">
            <v>23-1602</v>
          </cell>
        </row>
        <row r="381">
          <cell r="A381" t="str">
            <v>23-1614</v>
          </cell>
        </row>
        <row r="382">
          <cell r="A382" t="str">
            <v>23-1607</v>
          </cell>
        </row>
        <row r="383">
          <cell r="A383" t="str">
            <v>23-1587</v>
          </cell>
        </row>
        <row r="384">
          <cell r="A384" t="str">
            <v>23-C0276</v>
          </cell>
        </row>
        <row r="385">
          <cell r="A385" t="str">
            <v>23-C0271</v>
          </cell>
        </row>
        <row r="386">
          <cell r="A386" t="str">
            <v xml:space="preserve">23-1481   </v>
          </cell>
        </row>
        <row r="387">
          <cell r="A387" t="str">
            <v>23-C0586</v>
          </cell>
          <cell r="B387">
            <v>45176</v>
          </cell>
        </row>
        <row r="388">
          <cell r="A388" t="str">
            <v>23-C0287</v>
          </cell>
          <cell r="B388">
            <v>45075</v>
          </cell>
        </row>
        <row r="389">
          <cell r="A389" t="str">
            <v>23-0308</v>
          </cell>
        </row>
        <row r="390">
          <cell r="A390" t="str">
            <v>23-C0281</v>
          </cell>
        </row>
        <row r="391">
          <cell r="A391" t="str">
            <v xml:space="preserve">23-1488   </v>
          </cell>
        </row>
        <row r="392">
          <cell r="A392" t="str">
            <v xml:space="preserve">23-1361   </v>
          </cell>
        </row>
        <row r="393">
          <cell r="A393" t="str">
            <v xml:space="preserve">23-1416   </v>
          </cell>
        </row>
        <row r="394">
          <cell r="A394" t="str">
            <v>23-0463</v>
          </cell>
        </row>
        <row r="395">
          <cell r="A395" t="str">
            <v>23-1640</v>
          </cell>
        </row>
        <row r="396">
          <cell r="A396" t="str">
            <v>23-1651</v>
          </cell>
        </row>
        <row r="397">
          <cell r="A397" t="str">
            <v xml:space="preserve">23-1625        </v>
          </cell>
        </row>
        <row r="398">
          <cell r="A398" t="str">
            <v>23-1646</v>
          </cell>
        </row>
        <row r="399">
          <cell r="A399" t="str">
            <v>23-C0285</v>
          </cell>
        </row>
        <row r="400">
          <cell r="A400" t="str">
            <v>23-1641</v>
          </cell>
        </row>
        <row r="401">
          <cell r="A401" t="str">
            <v>23-1144</v>
          </cell>
        </row>
        <row r="402">
          <cell r="A402" t="str">
            <v xml:space="preserve">23-1631   </v>
          </cell>
        </row>
        <row r="403">
          <cell r="A403" t="str">
            <v>23-1444</v>
          </cell>
        </row>
        <row r="404">
          <cell r="A404" t="str">
            <v xml:space="preserve">23-1626   </v>
          </cell>
        </row>
        <row r="405">
          <cell r="A405" t="str">
            <v>23-1647</v>
          </cell>
        </row>
        <row r="406">
          <cell r="A406" t="str">
            <v>23-1355</v>
          </cell>
        </row>
        <row r="407">
          <cell r="A407" t="str">
            <v>23-1642</v>
          </cell>
        </row>
        <row r="408">
          <cell r="A408" t="str">
            <v xml:space="preserve">23-1627   </v>
          </cell>
        </row>
        <row r="409">
          <cell r="A409" t="str">
            <v>23-1648</v>
          </cell>
        </row>
        <row r="410">
          <cell r="A410" t="str">
            <v xml:space="preserve">23-1360   </v>
          </cell>
        </row>
        <row r="411">
          <cell r="A411" t="str">
            <v>23-1643</v>
          </cell>
        </row>
        <row r="412">
          <cell r="A412" t="str">
            <v>23-1638</v>
          </cell>
        </row>
        <row r="413">
          <cell r="A413" t="str">
            <v>23-1649</v>
          </cell>
        </row>
        <row r="414">
          <cell r="A414" t="str">
            <v>23-0853</v>
          </cell>
        </row>
        <row r="415">
          <cell r="A415" t="str">
            <v>23-1644</v>
          </cell>
        </row>
        <row r="416">
          <cell r="A416" t="str">
            <v>23-C0283</v>
          </cell>
          <cell r="B416">
            <v>45076</v>
          </cell>
        </row>
        <row r="417">
          <cell r="A417" t="str">
            <v>23-1639</v>
          </cell>
        </row>
        <row r="418">
          <cell r="A418" t="str">
            <v xml:space="preserve">23-1629   </v>
          </cell>
        </row>
        <row r="419">
          <cell r="A419" t="str">
            <v>23-1650</v>
          </cell>
        </row>
        <row r="420">
          <cell r="A420" t="str">
            <v>23-1623</v>
          </cell>
        </row>
        <row r="421">
          <cell r="A421" t="str">
            <v>23-C0312</v>
          </cell>
          <cell r="B421">
            <v>45096</v>
          </cell>
        </row>
        <row r="422">
          <cell r="A422" t="str">
            <v xml:space="preserve">23-1634   </v>
          </cell>
        </row>
        <row r="423">
          <cell r="A423" t="str">
            <v>23-1661</v>
          </cell>
        </row>
        <row r="424">
          <cell r="A424" t="str">
            <v>23-1079</v>
          </cell>
        </row>
        <row r="425">
          <cell r="A425" t="str">
            <v>23-C0307</v>
          </cell>
        </row>
        <row r="426">
          <cell r="A426" t="str">
            <v xml:space="preserve">23-1630   </v>
          </cell>
        </row>
        <row r="427">
          <cell r="A427" t="str">
            <v>23-1689</v>
          </cell>
        </row>
        <row r="428">
          <cell r="A428" t="str">
            <v>23-1676</v>
          </cell>
        </row>
        <row r="429">
          <cell r="A429" t="str">
            <v>23-1352</v>
          </cell>
        </row>
        <row r="430">
          <cell r="A430" t="str">
            <v>23-1694</v>
          </cell>
        </row>
        <row r="431">
          <cell r="A431" t="str">
            <v>23-1677</v>
          </cell>
          <cell r="B431">
            <v>45076</v>
          </cell>
        </row>
        <row r="432">
          <cell r="A432" t="str">
            <v>23-1695</v>
          </cell>
        </row>
        <row r="433">
          <cell r="A433" t="str">
            <v xml:space="preserve">23-1390        </v>
          </cell>
        </row>
        <row r="434">
          <cell r="A434" t="str">
            <v>23-1697</v>
          </cell>
        </row>
        <row r="435">
          <cell r="A435" t="str">
            <v>23-0820</v>
          </cell>
        </row>
        <row r="436">
          <cell r="A436" t="str">
            <v>23-1688</v>
          </cell>
          <cell r="B436">
            <v>45076</v>
          </cell>
        </row>
        <row r="437">
          <cell r="A437" t="str">
            <v>23-1675</v>
          </cell>
          <cell r="B437">
            <v>45076</v>
          </cell>
        </row>
        <row r="438">
          <cell r="A438" t="str">
            <v>23-C0378</v>
          </cell>
          <cell r="B438">
            <v>45076</v>
          </cell>
        </row>
        <row r="439">
          <cell r="A439" t="str">
            <v>23-1569</v>
          </cell>
        </row>
        <row r="440">
          <cell r="A440" t="str">
            <v>23-1562</v>
          </cell>
        </row>
        <row r="441">
          <cell r="A441" t="str">
            <v>23-1698</v>
          </cell>
        </row>
        <row r="442">
          <cell r="A442" t="str">
            <v>23-0955</v>
          </cell>
          <cell r="B442">
            <v>45001</v>
          </cell>
        </row>
        <row r="443">
          <cell r="A443" t="str">
            <v>23-1720</v>
          </cell>
        </row>
        <row r="444">
          <cell r="A444" t="str">
            <v xml:space="preserve">23-1645        </v>
          </cell>
        </row>
        <row r="445">
          <cell r="A445" t="str">
            <v>23-1717</v>
          </cell>
        </row>
        <row r="446">
          <cell r="A446" t="str">
            <v>23-C0074</v>
          </cell>
        </row>
        <row r="447">
          <cell r="A447" t="str">
            <v>23-1700</v>
          </cell>
        </row>
        <row r="448">
          <cell r="A448" t="str">
            <v>23-1735</v>
          </cell>
          <cell r="B448">
            <v>45096</v>
          </cell>
        </row>
        <row r="449">
          <cell r="A449" t="str">
            <v>23-1748</v>
          </cell>
        </row>
        <row r="450">
          <cell r="A450" t="str">
            <v>23-C0363</v>
          </cell>
          <cell r="B450">
            <v>45118</v>
          </cell>
        </row>
        <row r="451">
          <cell r="A451" t="str">
            <v>23-0915</v>
          </cell>
        </row>
        <row r="452">
          <cell r="A452" t="str">
            <v>23-1701</v>
          </cell>
        </row>
        <row r="453">
          <cell r="A453" t="str">
            <v>23-1742</v>
          </cell>
        </row>
        <row r="454">
          <cell r="A454" t="str">
            <v>23-1737</v>
          </cell>
        </row>
        <row r="455">
          <cell r="A455" t="str">
            <v>23-1743</v>
          </cell>
        </row>
        <row r="456">
          <cell r="A456" t="str">
            <v>23-1745</v>
          </cell>
        </row>
        <row r="457">
          <cell r="A457" t="str">
            <v>23-C0352</v>
          </cell>
          <cell r="B457">
            <v>45099</v>
          </cell>
        </row>
        <row r="458">
          <cell r="A458" t="str">
            <v>23-1680</v>
          </cell>
        </row>
        <row r="459">
          <cell r="A459" t="str">
            <v>23-1725</v>
          </cell>
        </row>
        <row r="460">
          <cell r="A460" t="str">
            <v>23-1663</v>
          </cell>
        </row>
        <row r="461">
          <cell r="A461" t="str">
            <v>23-1746</v>
          </cell>
        </row>
        <row r="462">
          <cell r="A462" t="str">
            <v>23-C0354</v>
          </cell>
        </row>
        <row r="463">
          <cell r="A463" t="str">
            <v>23-1726</v>
          </cell>
        </row>
        <row r="464">
          <cell r="A464" t="str">
            <v xml:space="preserve">23-1570        </v>
          </cell>
          <cell r="B464">
            <v>45075</v>
          </cell>
        </row>
        <row r="465">
          <cell r="A465" t="str">
            <v>23-1747</v>
          </cell>
        </row>
        <row r="466">
          <cell r="A466" t="str">
            <v>23-C0708</v>
          </cell>
          <cell r="B466">
            <v>45251</v>
          </cell>
        </row>
        <row r="467">
          <cell r="A467" t="str">
            <v>23-0355</v>
          </cell>
        </row>
        <row r="468">
          <cell r="A468" t="str">
            <v>23-C0384</v>
          </cell>
          <cell r="B468">
            <v>45096</v>
          </cell>
        </row>
        <row r="469">
          <cell r="A469" t="str">
            <v>23-C0355</v>
          </cell>
          <cell r="B469">
            <v>45076</v>
          </cell>
        </row>
        <row r="470">
          <cell r="A470" t="str">
            <v>23-C0516</v>
          </cell>
          <cell r="B470">
            <v>45100</v>
          </cell>
        </row>
        <row r="471">
          <cell r="A471" t="str">
            <v>23-C0385</v>
          </cell>
        </row>
        <row r="472">
          <cell r="A472" t="str">
            <v>23-C0356</v>
          </cell>
        </row>
        <row r="473">
          <cell r="A473" t="str">
            <v>23-C0405</v>
          </cell>
          <cell r="B473">
            <v>45076</v>
          </cell>
        </row>
        <row r="474">
          <cell r="A474" t="str">
            <v>23-1797</v>
          </cell>
        </row>
        <row r="475">
          <cell r="A475" t="str">
            <v>23-C0338</v>
          </cell>
          <cell r="B475">
            <v>45029</v>
          </cell>
        </row>
        <row r="476">
          <cell r="A476" t="str">
            <v>23-C0386</v>
          </cell>
          <cell r="B476">
            <v>45149</v>
          </cell>
        </row>
        <row r="477">
          <cell r="A477" t="str">
            <v>23-1712</v>
          </cell>
        </row>
        <row r="478">
          <cell r="A478" t="str">
            <v>23-1798</v>
          </cell>
        </row>
        <row r="479">
          <cell r="A479" t="str">
            <v>23-C0397</v>
          </cell>
          <cell r="B479">
            <v>45100</v>
          </cell>
        </row>
        <row r="480">
          <cell r="A480" t="str">
            <v>23-C0518</v>
          </cell>
          <cell r="B480">
            <v>45096</v>
          </cell>
        </row>
        <row r="481">
          <cell r="A481" t="str">
            <v>23-1760</v>
          </cell>
        </row>
        <row r="482">
          <cell r="A482" t="str">
            <v>23-C0418</v>
          </cell>
          <cell r="B482">
            <v>45149</v>
          </cell>
        </row>
        <row r="483">
          <cell r="A483" t="str">
            <v>23-C0411</v>
          </cell>
        </row>
        <row r="484">
          <cell r="A484" t="str">
            <v>23-C0506</v>
          </cell>
        </row>
        <row r="485">
          <cell r="A485" t="str">
            <v>23-C0419</v>
          </cell>
          <cell r="B485">
            <v>45076</v>
          </cell>
        </row>
        <row r="486">
          <cell r="A486" t="str">
            <v>23-C0382</v>
          </cell>
          <cell r="B486">
            <v>45147</v>
          </cell>
        </row>
        <row r="487">
          <cell r="A487" t="str">
            <v>23-C0377</v>
          </cell>
          <cell r="B487">
            <v>45100</v>
          </cell>
        </row>
        <row r="488">
          <cell r="A488" t="str">
            <v>23-1780</v>
          </cell>
        </row>
        <row r="489">
          <cell r="A489" t="str">
            <v>23-C0392</v>
          </cell>
        </row>
        <row r="490">
          <cell r="A490" t="str">
            <v>23-1799</v>
          </cell>
        </row>
        <row r="491">
          <cell r="A491" t="str">
            <v>23-1801</v>
          </cell>
        </row>
        <row r="492">
          <cell r="A492" t="str">
            <v>23-C0349</v>
          </cell>
        </row>
        <row r="493">
          <cell r="A493" t="str">
            <v>23-1809</v>
          </cell>
        </row>
        <row r="494">
          <cell r="A494" t="str">
            <v>23-1802</v>
          </cell>
        </row>
        <row r="495">
          <cell r="A495" t="str">
            <v>23-1071</v>
          </cell>
        </row>
        <row r="496">
          <cell r="A496" t="str">
            <v>23-1810</v>
          </cell>
        </row>
        <row r="497">
          <cell r="A497" t="str">
            <v>23-1803</v>
          </cell>
        </row>
        <row r="498">
          <cell r="A498" t="str">
            <v>23-1806</v>
          </cell>
          <cell r="B498">
            <v>45029</v>
          </cell>
        </row>
        <row r="499">
          <cell r="A499" t="str">
            <v>23-1807</v>
          </cell>
        </row>
        <row r="500">
          <cell r="A500" t="str">
            <v>23-1800</v>
          </cell>
        </row>
        <row r="501">
          <cell r="A501" t="str">
            <v>23-1808</v>
          </cell>
        </row>
        <row r="502">
          <cell r="A502" t="str">
            <v xml:space="preserve">23-1496   </v>
          </cell>
        </row>
        <row r="503">
          <cell r="A503" t="str">
            <v xml:space="preserve">23-1563   </v>
          </cell>
        </row>
        <row r="504">
          <cell r="A504" t="str">
            <v>23-1817</v>
          </cell>
        </row>
        <row r="505">
          <cell r="A505" t="str">
            <v>23-0209</v>
          </cell>
        </row>
        <row r="506">
          <cell r="A506" t="str">
            <v xml:space="preserve">23-1652        </v>
          </cell>
        </row>
        <row r="507">
          <cell r="A507" t="str">
            <v xml:space="preserve">23-1566        </v>
          </cell>
        </row>
        <row r="508">
          <cell r="A508" t="str">
            <v xml:space="preserve">23-1558        </v>
          </cell>
        </row>
        <row r="509">
          <cell r="A509" t="str">
            <v xml:space="preserve">23-1653   </v>
          </cell>
        </row>
        <row r="510">
          <cell r="A510" t="str">
            <v xml:space="preserve">23-1549   </v>
          </cell>
          <cell r="B510">
            <v>45119</v>
          </cell>
        </row>
        <row r="511">
          <cell r="A511" t="str">
            <v xml:space="preserve">23-1679   </v>
          </cell>
          <cell r="B511">
            <v>45127</v>
          </cell>
        </row>
        <row r="512">
          <cell r="A512" t="str">
            <v>23-1812</v>
          </cell>
        </row>
        <row r="513">
          <cell r="A513" t="str">
            <v xml:space="preserve">23-1568   </v>
          </cell>
        </row>
        <row r="514">
          <cell r="A514" t="str">
            <v xml:space="preserve">23-1654   </v>
          </cell>
        </row>
        <row r="515">
          <cell r="A515" t="str">
            <v xml:space="preserve">23-1550   </v>
          </cell>
          <cell r="B515">
            <v>45075</v>
          </cell>
        </row>
        <row r="516">
          <cell r="A516" t="str">
            <v>23-1813</v>
          </cell>
        </row>
        <row r="517">
          <cell r="A517" t="str">
            <v xml:space="preserve">23-1118        </v>
          </cell>
          <cell r="B517">
            <v>45075</v>
          </cell>
        </row>
        <row r="518">
          <cell r="A518" t="str">
            <v xml:space="preserve">23-1554        </v>
          </cell>
        </row>
        <row r="519">
          <cell r="A519" t="str">
            <v>23-C0416</v>
          </cell>
          <cell r="B519">
            <v>45099</v>
          </cell>
        </row>
        <row r="520">
          <cell r="A520" t="str">
            <v>23-1831</v>
          </cell>
        </row>
        <row r="521">
          <cell r="A521" t="str">
            <v>23-1819</v>
          </cell>
        </row>
        <row r="522">
          <cell r="A522" t="str">
            <v>23-C0350</v>
          </cell>
        </row>
        <row r="523">
          <cell r="A523" t="str">
            <v>23-1820</v>
          </cell>
        </row>
        <row r="524">
          <cell r="A524" t="str">
            <v>23-0084</v>
          </cell>
        </row>
        <row r="525">
          <cell r="A525" t="str">
            <v>23-1822</v>
          </cell>
        </row>
        <row r="526">
          <cell r="A526" t="str">
            <v>23-1055</v>
          </cell>
        </row>
        <row r="527">
          <cell r="A527" t="str">
            <v>23-1836</v>
          </cell>
        </row>
        <row r="528">
          <cell r="A528" t="str">
            <v xml:space="preserve">23-1119        </v>
          </cell>
          <cell r="B528">
            <v>45075</v>
          </cell>
        </row>
        <row r="529">
          <cell r="A529" t="str">
            <v xml:space="preserve">23-1556   </v>
          </cell>
          <cell r="B529">
            <v>45075</v>
          </cell>
        </row>
        <row r="530">
          <cell r="A530" t="str">
            <v xml:space="preserve">23-1441        </v>
          </cell>
        </row>
        <row r="531">
          <cell r="A531" t="str">
            <v>23-1843</v>
          </cell>
        </row>
        <row r="532">
          <cell r="A532" t="str">
            <v xml:space="preserve">23-1658        </v>
          </cell>
        </row>
        <row r="533">
          <cell r="A533" t="str">
            <v xml:space="preserve">23-1557   </v>
          </cell>
          <cell r="B533">
            <v>45103</v>
          </cell>
        </row>
        <row r="534">
          <cell r="A534" t="str">
            <v>23-C0517</v>
          </cell>
          <cell r="B534">
            <v>45148</v>
          </cell>
        </row>
        <row r="535">
          <cell r="A535" t="str">
            <v>23-1846</v>
          </cell>
        </row>
        <row r="536">
          <cell r="A536" t="str">
            <v>23-C0458</v>
          </cell>
          <cell r="B536">
            <v>45096</v>
          </cell>
        </row>
        <row r="537">
          <cell r="A537" t="str">
            <v xml:space="preserve">23-1116   </v>
          </cell>
        </row>
        <row r="538">
          <cell r="A538" t="str">
            <v xml:space="preserve">23-1833   </v>
          </cell>
        </row>
        <row r="539">
          <cell r="A539" t="str">
            <v>23-C0357</v>
          </cell>
        </row>
        <row r="540">
          <cell r="A540" t="str">
            <v>23-1864</v>
          </cell>
        </row>
        <row r="541">
          <cell r="A541" t="str">
            <v xml:space="preserve">23-1117   </v>
          </cell>
        </row>
        <row r="542">
          <cell r="A542" t="str">
            <v>23-C0519</v>
          </cell>
        </row>
        <row r="543">
          <cell r="A543" t="str">
            <v>23-1866</v>
          </cell>
        </row>
        <row r="544">
          <cell r="A544" t="str">
            <v>23-C0345</v>
          </cell>
        </row>
        <row r="545">
          <cell r="A545" t="str">
            <v xml:space="preserve">23-1535   </v>
          </cell>
          <cell r="B545">
            <v>45103</v>
          </cell>
        </row>
        <row r="546">
          <cell r="A546" t="str">
            <v xml:space="preserve">23-1495   </v>
          </cell>
        </row>
        <row r="547">
          <cell r="A547" t="str">
            <v xml:space="preserve">23-1837   </v>
          </cell>
        </row>
        <row r="548">
          <cell r="A548" t="str">
            <v>23-1885</v>
          </cell>
        </row>
        <row r="549">
          <cell r="A549" t="str">
            <v xml:space="preserve">23-1115   </v>
          </cell>
          <cell r="B549">
            <v>45127</v>
          </cell>
        </row>
        <row r="550">
          <cell r="A550" t="str">
            <v xml:space="preserve">23-1497   </v>
          </cell>
        </row>
        <row r="551">
          <cell r="A551" t="str">
            <v xml:space="preserve">23-1548   </v>
          </cell>
        </row>
        <row r="552">
          <cell r="A552" t="str">
            <v>23-C0410</v>
          </cell>
          <cell r="B552">
            <v>45076</v>
          </cell>
        </row>
        <row r="553">
          <cell r="A553" t="str">
            <v>23-C0351</v>
          </cell>
          <cell r="B553">
            <v>45076</v>
          </cell>
        </row>
        <row r="554">
          <cell r="A554" t="str">
            <v>23-C0439</v>
          </cell>
          <cell r="B554">
            <v>45135</v>
          </cell>
        </row>
        <row r="555">
          <cell r="A555" t="str">
            <v>23-1190</v>
          </cell>
        </row>
        <row r="556">
          <cell r="A556" t="str">
            <v xml:space="preserve">23-1438        </v>
          </cell>
        </row>
        <row r="557">
          <cell r="A557" t="str">
            <v>23-1899</v>
          </cell>
        </row>
        <row r="558">
          <cell r="A558" t="str">
            <v>23-1894</v>
          </cell>
        </row>
        <row r="559">
          <cell r="A559" t="str">
            <v>23-1895</v>
          </cell>
        </row>
        <row r="560">
          <cell r="A560" t="str">
            <v>23-C0373</v>
          </cell>
        </row>
        <row r="561">
          <cell r="A561" t="str">
            <v>23-C0438</v>
          </cell>
          <cell r="B561">
            <v>45135</v>
          </cell>
        </row>
        <row r="562">
          <cell r="A562" t="str">
            <v>23-1904</v>
          </cell>
        </row>
        <row r="563">
          <cell r="A563" t="str">
            <v xml:space="preserve">23-1916   </v>
          </cell>
        </row>
        <row r="564">
          <cell r="A564" t="str">
            <v>23-C0358</v>
          </cell>
          <cell r="B564">
            <v>45160</v>
          </cell>
        </row>
        <row r="565">
          <cell r="A565" t="str">
            <v>23-1911</v>
          </cell>
        </row>
        <row r="566">
          <cell r="A566" t="str">
            <v>23-1921</v>
          </cell>
        </row>
        <row r="567">
          <cell r="A567" t="str">
            <v>23-1922</v>
          </cell>
        </row>
        <row r="568">
          <cell r="A568" t="str">
            <v>23-1919</v>
          </cell>
        </row>
        <row r="569">
          <cell r="A569" t="str">
            <v>23-1920</v>
          </cell>
        </row>
        <row r="570">
          <cell r="A570" t="str">
            <v>23-1925</v>
          </cell>
        </row>
        <row r="571">
          <cell r="A571" t="str">
            <v>23-C0361</v>
          </cell>
        </row>
        <row r="572">
          <cell r="A572" t="str">
            <v>23-1741</v>
          </cell>
        </row>
        <row r="573">
          <cell r="A573" t="str">
            <v xml:space="preserve">23-1896   </v>
          </cell>
        </row>
        <row r="574">
          <cell r="A574" t="str">
            <v>23-1207</v>
          </cell>
          <cell r="B574">
            <v>45019</v>
          </cell>
        </row>
        <row r="575">
          <cell r="A575" t="str">
            <v>23-1933</v>
          </cell>
        </row>
        <row r="576">
          <cell r="A576" t="str">
            <v>23-1965</v>
          </cell>
        </row>
        <row r="577">
          <cell r="A577" t="str">
            <v>23-1955</v>
          </cell>
        </row>
        <row r="578">
          <cell r="A578" t="str">
            <v>23-C0364</v>
          </cell>
          <cell r="B578">
            <v>45075</v>
          </cell>
        </row>
        <row r="579">
          <cell r="A579" t="str">
            <v xml:space="preserve">23-1898   </v>
          </cell>
        </row>
        <row r="580">
          <cell r="A580" t="str">
            <v>23-1959</v>
          </cell>
        </row>
        <row r="581">
          <cell r="A581" t="str">
            <v>23-C0380</v>
          </cell>
          <cell r="B581">
            <v>45092</v>
          </cell>
        </row>
        <row r="582">
          <cell r="A582" t="str">
            <v>23-1738</v>
          </cell>
        </row>
        <row r="583">
          <cell r="A583" t="str">
            <v>23-1947</v>
          </cell>
        </row>
        <row r="584">
          <cell r="A584" t="str">
            <v>23-C0375</v>
          </cell>
          <cell r="B584">
            <v>45100</v>
          </cell>
        </row>
        <row r="585">
          <cell r="A585" t="str">
            <v>23-C0367</v>
          </cell>
        </row>
        <row r="586">
          <cell r="A586" t="str">
            <v>23-1929</v>
          </cell>
        </row>
        <row r="587">
          <cell r="A587" t="str">
            <v>23-1961</v>
          </cell>
        </row>
        <row r="588">
          <cell r="A588" t="str">
            <v>23-1739</v>
          </cell>
        </row>
        <row r="589">
          <cell r="A589" t="str">
            <v>23-1949</v>
          </cell>
        </row>
        <row r="590">
          <cell r="A590" t="str">
            <v>23-C0369</v>
          </cell>
          <cell r="B590">
            <v>45078</v>
          </cell>
        </row>
        <row r="591">
          <cell r="A591" t="str">
            <v>23-1930</v>
          </cell>
        </row>
        <row r="592">
          <cell r="A592" t="str">
            <v>23-1962</v>
          </cell>
        </row>
        <row r="593">
          <cell r="A593" t="str">
            <v>23-C0360</v>
          </cell>
          <cell r="B593">
            <v>45125</v>
          </cell>
        </row>
        <row r="594">
          <cell r="A594" t="str">
            <v>23-1740</v>
          </cell>
        </row>
        <row r="595">
          <cell r="A595" t="str">
            <v>23-1951</v>
          </cell>
        </row>
        <row r="596">
          <cell r="A596" t="str">
            <v>23-C0370</v>
          </cell>
          <cell r="B596">
            <v>45078</v>
          </cell>
        </row>
        <row r="597">
          <cell r="A597" t="str">
            <v>23-0911</v>
          </cell>
        </row>
        <row r="598">
          <cell r="A598" t="str">
            <v>23-1989</v>
          </cell>
        </row>
        <row r="599">
          <cell r="A599" t="str">
            <v>23-2007</v>
          </cell>
        </row>
        <row r="600">
          <cell r="A600" t="str">
            <v>23-C0379</v>
          </cell>
          <cell r="B600">
            <v>45076</v>
          </cell>
        </row>
        <row r="601">
          <cell r="A601" t="str">
            <v>23-1944</v>
          </cell>
        </row>
        <row r="602">
          <cell r="A602" t="str">
            <v>23-C0376</v>
          </cell>
          <cell r="B602">
            <v>45075</v>
          </cell>
        </row>
        <row r="603">
          <cell r="A603" t="str">
            <v>23-1761</v>
          </cell>
        </row>
        <row r="604">
          <cell r="A604" t="str">
            <v>23-1941</v>
          </cell>
        </row>
        <row r="605">
          <cell r="A605" t="str">
            <v>23-1975</v>
          </cell>
        </row>
        <row r="606">
          <cell r="A606" t="str">
            <v>23-C0391</v>
          </cell>
        </row>
        <row r="607">
          <cell r="A607" t="str">
            <v>23-C0430</v>
          </cell>
          <cell r="B607">
            <v>45077</v>
          </cell>
        </row>
        <row r="608">
          <cell r="A608" t="str">
            <v>23-1512</v>
          </cell>
        </row>
        <row r="609">
          <cell r="A609" t="str">
            <v>23-1917</v>
          </cell>
        </row>
        <row r="610">
          <cell r="A610" t="str">
            <v>23-C0431</v>
          </cell>
        </row>
        <row r="611">
          <cell r="A611" t="str">
            <v>23-2025</v>
          </cell>
        </row>
        <row r="612">
          <cell r="A612" t="str">
            <v>23-C0426</v>
          </cell>
          <cell r="B612">
            <v>45072</v>
          </cell>
        </row>
        <row r="613">
          <cell r="A613" t="str">
            <v>23-1277</v>
          </cell>
        </row>
        <row r="614">
          <cell r="A614" t="str">
            <v>23-C0082</v>
          </cell>
          <cell r="B614">
            <v>45078</v>
          </cell>
        </row>
        <row r="615">
          <cell r="A615" t="str">
            <v>23-1164</v>
          </cell>
        </row>
        <row r="616">
          <cell r="A616" t="str">
            <v>23-C0428</v>
          </cell>
          <cell r="B616">
            <v>45092</v>
          </cell>
        </row>
        <row r="617">
          <cell r="A617" t="str">
            <v>23-2094</v>
          </cell>
        </row>
        <row r="618">
          <cell r="A618" t="str">
            <v>23-C0429</v>
          </cell>
          <cell r="B618">
            <v>45077</v>
          </cell>
        </row>
        <row r="619">
          <cell r="A619" t="str">
            <v>23-2085</v>
          </cell>
          <cell r="B619">
            <v>45070</v>
          </cell>
        </row>
        <row r="620">
          <cell r="A620" t="str">
            <v>23-2113</v>
          </cell>
        </row>
        <row r="621">
          <cell r="A621" t="str">
            <v>23-C0462</v>
          </cell>
          <cell r="B621">
            <v>45075</v>
          </cell>
        </row>
        <row r="622">
          <cell r="A622" t="str">
            <v>23-C0496</v>
          </cell>
          <cell r="B622">
            <v>45078</v>
          </cell>
        </row>
        <row r="623">
          <cell r="A623" t="str">
            <v>23-1718</v>
          </cell>
          <cell r="B623">
            <v>45076</v>
          </cell>
        </row>
        <row r="624">
          <cell r="A624" t="str">
            <v>23-2062</v>
          </cell>
        </row>
        <row r="625">
          <cell r="A625" t="str">
            <v>23-2095</v>
          </cell>
        </row>
        <row r="626">
          <cell r="A626" t="str">
            <v>23-1398</v>
          </cell>
        </row>
        <row r="627">
          <cell r="A627" t="str">
            <v>23-2086</v>
          </cell>
        </row>
        <row r="628">
          <cell r="A628" t="str">
            <v>23-C0463</v>
          </cell>
          <cell r="B628">
            <v>45117</v>
          </cell>
        </row>
        <row r="629">
          <cell r="A629" t="str">
            <v>23-1574</v>
          </cell>
        </row>
        <row r="630">
          <cell r="A630" t="str">
            <v>23-1719</v>
          </cell>
        </row>
        <row r="631">
          <cell r="A631" t="str">
            <v>23-1934</v>
          </cell>
          <cell r="B631">
            <v>45075</v>
          </cell>
        </row>
        <row r="632">
          <cell r="A632" t="str">
            <v>23-2100</v>
          </cell>
        </row>
        <row r="633">
          <cell r="A633" t="str">
            <v>23-C0417</v>
          </cell>
          <cell r="B633">
            <v>45096</v>
          </cell>
        </row>
        <row r="634">
          <cell r="A634" t="str">
            <v>23-2008</v>
          </cell>
          <cell r="B634">
            <v>45096</v>
          </cell>
        </row>
        <row r="635">
          <cell r="A635" t="str">
            <v>23-C0469</v>
          </cell>
          <cell r="B635">
            <v>45076</v>
          </cell>
        </row>
        <row r="636">
          <cell r="A636" t="str">
            <v>23-C0486</v>
          </cell>
          <cell r="B636">
            <v>45076</v>
          </cell>
        </row>
        <row r="637">
          <cell r="A637" t="str">
            <v>23-2088</v>
          </cell>
        </row>
        <row r="638">
          <cell r="A638" t="str">
            <v>23-C0425</v>
          </cell>
          <cell r="B638">
            <v>45092</v>
          </cell>
        </row>
        <row r="639">
          <cell r="A639" t="str">
            <v>23-C0498</v>
          </cell>
          <cell r="B639">
            <v>45076</v>
          </cell>
        </row>
        <row r="640">
          <cell r="A640" t="str">
            <v xml:space="preserve">23-1467   </v>
          </cell>
        </row>
        <row r="641">
          <cell r="A641" t="str">
            <v>23-1713</v>
          </cell>
        </row>
        <row r="642">
          <cell r="A642" t="str">
            <v>23-2092</v>
          </cell>
        </row>
        <row r="643">
          <cell r="A643" t="str">
            <v>23-0157</v>
          </cell>
          <cell r="B643">
            <v>45036</v>
          </cell>
        </row>
        <row r="644">
          <cell r="A644" t="str">
            <v>23-2080</v>
          </cell>
        </row>
        <row r="645">
          <cell r="A645" t="str">
            <v>23-2106</v>
          </cell>
        </row>
        <row r="646">
          <cell r="A646" t="str">
            <v>23-1715</v>
          </cell>
          <cell r="B646">
            <v>45075</v>
          </cell>
        </row>
        <row r="647">
          <cell r="A647" t="str">
            <v>23-C0488</v>
          </cell>
          <cell r="B647">
            <v>45106</v>
          </cell>
        </row>
        <row r="648">
          <cell r="A648" t="str">
            <v>23-2082</v>
          </cell>
          <cell r="B648">
            <v>45078</v>
          </cell>
        </row>
        <row r="649">
          <cell r="A649" t="str">
            <v>23-2112</v>
          </cell>
        </row>
        <row r="650">
          <cell r="A650" t="str">
            <v>23-1964</v>
          </cell>
          <cell r="B650">
            <v>45078</v>
          </cell>
        </row>
        <row r="651">
          <cell r="A651" t="str">
            <v>23-1825</v>
          </cell>
          <cell r="B651">
            <v>45100</v>
          </cell>
        </row>
        <row r="652">
          <cell r="A652" t="str">
            <v>23-C0099</v>
          </cell>
          <cell r="B652">
            <v>45148</v>
          </cell>
        </row>
        <row r="653">
          <cell r="A653" t="str">
            <v>23-1943</v>
          </cell>
        </row>
        <row r="654">
          <cell r="A654" t="str">
            <v>23-2122</v>
          </cell>
          <cell r="B654">
            <v>45103</v>
          </cell>
        </row>
        <row r="655">
          <cell r="A655" t="str">
            <v>23-0229</v>
          </cell>
          <cell r="B655">
            <v>45096</v>
          </cell>
        </row>
        <row r="656">
          <cell r="A656" t="str">
            <v>23-1755</v>
          </cell>
        </row>
        <row r="657">
          <cell r="A657" t="str">
            <v>23-1940</v>
          </cell>
        </row>
        <row r="658">
          <cell r="A658" t="str">
            <v>23-1973</v>
          </cell>
        </row>
        <row r="659">
          <cell r="A659" t="str">
            <v>23-2102</v>
          </cell>
        </row>
        <row r="660">
          <cell r="A660" t="str">
            <v>23-1834</v>
          </cell>
        </row>
        <row r="661">
          <cell r="A661" t="str">
            <v>23-2129</v>
          </cell>
        </row>
        <row r="662">
          <cell r="A662" t="str">
            <v>23-2130</v>
          </cell>
        </row>
        <row r="663">
          <cell r="A663" t="str">
            <v>23-1942</v>
          </cell>
        </row>
        <row r="664">
          <cell r="A664" t="str">
            <v>23-C0414</v>
          </cell>
          <cell r="B664">
            <v>45076</v>
          </cell>
        </row>
        <row r="665">
          <cell r="A665" t="str">
            <v xml:space="preserve">23-1926        </v>
          </cell>
        </row>
        <row r="666">
          <cell r="A666" t="str">
            <v>23-2131</v>
          </cell>
        </row>
        <row r="667">
          <cell r="A667" t="str">
            <v xml:space="preserve">23-1897   </v>
          </cell>
        </row>
        <row r="668">
          <cell r="A668" t="str">
            <v xml:space="preserve">23-1927        </v>
          </cell>
        </row>
        <row r="669">
          <cell r="A669" t="str">
            <v>23-2134</v>
          </cell>
        </row>
        <row r="670">
          <cell r="A670" t="str">
            <v xml:space="preserve">23-1995   </v>
          </cell>
        </row>
        <row r="671">
          <cell r="A671" t="str">
            <v>23-2135</v>
          </cell>
        </row>
        <row r="672">
          <cell r="A672" t="str">
            <v xml:space="preserve">23-1923        </v>
          </cell>
          <cell r="B672">
            <v>45082</v>
          </cell>
        </row>
        <row r="673">
          <cell r="A673" t="str">
            <v xml:space="preserve">23-1997   </v>
          </cell>
        </row>
        <row r="674">
          <cell r="A674" t="str">
            <v>23-2139</v>
          </cell>
        </row>
        <row r="675">
          <cell r="A675" t="str">
            <v>23-1924</v>
          </cell>
          <cell r="B675">
            <v>45160</v>
          </cell>
        </row>
        <row r="676">
          <cell r="A676" t="str">
            <v xml:space="preserve">23-1998   </v>
          </cell>
        </row>
        <row r="677">
          <cell r="A677" t="str">
            <v xml:space="preserve">23-2002   </v>
          </cell>
        </row>
        <row r="678">
          <cell r="A678" t="str">
            <v xml:space="preserve">23-1984   </v>
          </cell>
        </row>
        <row r="679">
          <cell r="A679" t="str">
            <v xml:space="preserve">23-1932        </v>
          </cell>
        </row>
        <row r="680">
          <cell r="A680" t="str">
            <v>23-2143</v>
          </cell>
          <cell r="B680">
            <v>45078</v>
          </cell>
        </row>
        <row r="681">
          <cell r="A681" t="str">
            <v>23-1337</v>
          </cell>
          <cell r="B681">
            <v>45075</v>
          </cell>
        </row>
        <row r="682">
          <cell r="A682" t="str">
            <v>23-2149</v>
          </cell>
        </row>
        <row r="683">
          <cell r="A683" t="str">
            <v>23-1511</v>
          </cell>
          <cell r="B683">
            <v>45078</v>
          </cell>
        </row>
        <row r="684">
          <cell r="A684" t="str">
            <v>23-0892</v>
          </cell>
          <cell r="B684">
            <v>45096</v>
          </cell>
        </row>
        <row r="685">
          <cell r="A685" t="str">
            <v>23-1887</v>
          </cell>
          <cell r="B685">
            <v>45100</v>
          </cell>
        </row>
        <row r="686">
          <cell r="A686" t="str">
            <v>23-1423</v>
          </cell>
        </row>
        <row r="687">
          <cell r="A687" t="str">
            <v>23-1889</v>
          </cell>
        </row>
        <row r="688">
          <cell r="A688" t="str">
            <v>23-2152</v>
          </cell>
        </row>
        <row r="689">
          <cell r="A689" t="str">
            <v>23-2072</v>
          </cell>
        </row>
        <row r="690">
          <cell r="A690" t="str">
            <v>23-1296</v>
          </cell>
          <cell r="B690">
            <v>45075</v>
          </cell>
        </row>
        <row r="691">
          <cell r="A691" t="str">
            <v>23-2147</v>
          </cell>
          <cell r="B691">
            <v>45070</v>
          </cell>
        </row>
        <row r="692">
          <cell r="A692" t="str">
            <v>23-0660</v>
          </cell>
        </row>
        <row r="693">
          <cell r="A693" t="str">
            <v>23-0928</v>
          </cell>
        </row>
        <row r="694">
          <cell r="A694" t="str">
            <v>23-1815</v>
          </cell>
        </row>
        <row r="695">
          <cell r="A695" t="str">
            <v>23-1883</v>
          </cell>
        </row>
        <row r="696">
          <cell r="A696" t="str">
            <v>23-C0420</v>
          </cell>
          <cell r="B696">
            <v>45127</v>
          </cell>
        </row>
        <row r="697">
          <cell r="A697" t="str">
            <v>23-2160</v>
          </cell>
        </row>
        <row r="698">
          <cell r="A698" t="str">
            <v>23-1420</v>
          </cell>
        </row>
        <row r="699">
          <cell r="A699" t="str">
            <v>23-2162</v>
          </cell>
        </row>
        <row r="700">
          <cell r="A700" t="str">
            <v>23-C0487</v>
          </cell>
          <cell r="B700">
            <v>45076</v>
          </cell>
        </row>
        <row r="701">
          <cell r="A701" t="str">
            <v>23-2158</v>
          </cell>
        </row>
        <row r="702">
          <cell r="A702" t="str">
            <v>23-2159</v>
          </cell>
        </row>
        <row r="703">
          <cell r="A703" t="str">
            <v>23-C0483</v>
          </cell>
          <cell r="B703">
            <v>45092</v>
          </cell>
        </row>
        <row r="704">
          <cell r="A704" t="str">
            <v>23-1954</v>
          </cell>
        </row>
        <row r="705">
          <cell r="A705" t="str">
            <v>23-2175</v>
          </cell>
          <cell r="B705">
            <v>45075</v>
          </cell>
        </row>
        <row r="706">
          <cell r="A706" t="str">
            <v>23-C0441</v>
          </cell>
          <cell r="B706">
            <v>45083</v>
          </cell>
        </row>
        <row r="707">
          <cell r="A707" t="str">
            <v xml:space="preserve">23-2003   </v>
          </cell>
        </row>
        <row r="708">
          <cell r="A708" t="str">
            <v>23-2186</v>
          </cell>
        </row>
        <row r="709">
          <cell r="A709" t="str">
            <v>23-2181</v>
          </cell>
        </row>
        <row r="710">
          <cell r="A710" t="str">
            <v>23-2192</v>
          </cell>
        </row>
        <row r="711">
          <cell r="A711" t="str">
            <v>23-2187</v>
          </cell>
        </row>
        <row r="712">
          <cell r="A712" t="str">
            <v>23-2182</v>
          </cell>
        </row>
        <row r="713">
          <cell r="A713" t="str">
            <v>23-2203</v>
          </cell>
          <cell r="B713">
            <v>45075</v>
          </cell>
        </row>
        <row r="714">
          <cell r="A714" t="str">
            <v>23-2188</v>
          </cell>
        </row>
        <row r="715">
          <cell r="A715" t="str">
            <v>23-1918</v>
          </cell>
        </row>
        <row r="716">
          <cell r="A716" t="str">
            <v>23-2183</v>
          </cell>
        </row>
        <row r="717">
          <cell r="A717" t="str">
            <v>23-2174</v>
          </cell>
        </row>
        <row r="718">
          <cell r="A718" t="str">
            <v>23-2204</v>
          </cell>
          <cell r="B718">
            <v>45076</v>
          </cell>
        </row>
        <row r="719">
          <cell r="A719" t="str">
            <v>23-2189</v>
          </cell>
        </row>
        <row r="720">
          <cell r="A720" t="str">
            <v>23-2184</v>
          </cell>
        </row>
        <row r="721">
          <cell r="A721" t="str">
            <v>23-2190</v>
          </cell>
        </row>
        <row r="722">
          <cell r="A722" t="str">
            <v>23-2185</v>
          </cell>
        </row>
        <row r="723">
          <cell r="A723" t="str">
            <v xml:space="preserve">23-1536        </v>
          </cell>
        </row>
        <row r="724">
          <cell r="A724" t="str">
            <v>23-2176</v>
          </cell>
          <cell r="B724">
            <v>45082</v>
          </cell>
        </row>
        <row r="725">
          <cell r="A725" t="str">
            <v>23-2213</v>
          </cell>
        </row>
        <row r="726">
          <cell r="A726" t="str">
            <v>23-C0435</v>
          </cell>
          <cell r="B726">
            <v>45096</v>
          </cell>
        </row>
        <row r="727">
          <cell r="A727" t="str">
            <v>23-C0442</v>
          </cell>
          <cell r="B727">
            <v>45096</v>
          </cell>
        </row>
        <row r="728">
          <cell r="A728" t="str">
            <v>23-2215</v>
          </cell>
          <cell r="B728">
            <v>45076</v>
          </cell>
        </row>
        <row r="729">
          <cell r="A729" t="str">
            <v>23-C0437</v>
          </cell>
          <cell r="B729">
            <v>45173</v>
          </cell>
        </row>
        <row r="730">
          <cell r="A730" t="str">
            <v>23-2216</v>
          </cell>
          <cell r="B730">
            <v>45148</v>
          </cell>
        </row>
        <row r="731">
          <cell r="A731" t="str">
            <v xml:space="preserve">23-1928   </v>
          </cell>
        </row>
        <row r="732">
          <cell r="A732" t="str">
            <v>23-2222</v>
          </cell>
        </row>
        <row r="733">
          <cell r="A733" t="str">
            <v>23-2225</v>
          </cell>
        </row>
        <row r="734">
          <cell r="A734" t="str">
            <v>23-C0478</v>
          </cell>
          <cell r="B734">
            <v>45076</v>
          </cell>
        </row>
        <row r="735">
          <cell r="A735" t="str">
            <v>23-C0481</v>
          </cell>
          <cell r="B735">
            <v>45076</v>
          </cell>
        </row>
        <row r="736">
          <cell r="A736" t="str">
            <v>23-C0477</v>
          </cell>
          <cell r="B736">
            <v>45092</v>
          </cell>
        </row>
        <row r="737">
          <cell r="A737" t="str">
            <v>23-2058</v>
          </cell>
          <cell r="B737">
            <v>45070</v>
          </cell>
        </row>
        <row r="738">
          <cell r="A738" t="str">
            <v>23-C0497</v>
          </cell>
          <cell r="B738">
            <v>45076</v>
          </cell>
        </row>
        <row r="739">
          <cell r="A739" t="str">
            <v>23-2229</v>
          </cell>
          <cell r="B739">
            <v>45076</v>
          </cell>
        </row>
        <row r="740">
          <cell r="A740" t="str">
            <v>23-2231</v>
          </cell>
        </row>
        <row r="741">
          <cell r="A741" t="str">
            <v xml:space="preserve">23-2207   </v>
          </cell>
        </row>
        <row r="742">
          <cell r="A742" t="str">
            <v>23-2233</v>
          </cell>
        </row>
        <row r="743">
          <cell r="A743" t="str">
            <v>23-2325</v>
          </cell>
        </row>
        <row r="744">
          <cell r="A744" t="str">
            <v>23-2288</v>
          </cell>
        </row>
        <row r="745">
          <cell r="A745" t="str">
            <v>23-2247</v>
          </cell>
        </row>
        <row r="746">
          <cell r="A746" t="str">
            <v>23-C0457</v>
          </cell>
          <cell r="B746">
            <v>45076</v>
          </cell>
        </row>
        <row r="747">
          <cell r="A747" t="str">
            <v>23-2238</v>
          </cell>
        </row>
        <row r="748">
          <cell r="A748" t="str">
            <v>23-2273</v>
          </cell>
          <cell r="B748">
            <v>45075</v>
          </cell>
        </row>
        <row r="749">
          <cell r="A749" t="str">
            <v>23-C0443</v>
          </cell>
        </row>
        <row r="750">
          <cell r="A750" t="str">
            <v>23-2068</v>
          </cell>
          <cell r="B750">
            <v>45075</v>
          </cell>
        </row>
        <row r="751">
          <cell r="A751" t="str">
            <v>23-2248</v>
          </cell>
          <cell r="B751">
            <v>45075</v>
          </cell>
        </row>
        <row r="752">
          <cell r="A752" t="str">
            <v>23-2239</v>
          </cell>
          <cell r="B752">
            <v>45075</v>
          </cell>
        </row>
        <row r="753">
          <cell r="A753" t="str">
            <v>23-2291</v>
          </cell>
          <cell r="B753">
            <v>45096</v>
          </cell>
        </row>
        <row r="754">
          <cell r="A754" t="str">
            <v>23-C0453</v>
          </cell>
          <cell r="B754">
            <v>45100</v>
          </cell>
        </row>
        <row r="755">
          <cell r="A755" t="str">
            <v>23-2279</v>
          </cell>
        </row>
        <row r="756">
          <cell r="A756" t="str">
            <v>23-2249</v>
          </cell>
        </row>
        <row r="757">
          <cell r="A757" t="str">
            <v>23-C0459</v>
          </cell>
          <cell r="B757">
            <v>45099</v>
          </cell>
        </row>
        <row r="758">
          <cell r="A758" t="str">
            <v>23-2240</v>
          </cell>
        </row>
        <row r="759">
          <cell r="A759" t="str">
            <v>23-2322</v>
          </cell>
          <cell r="B759">
            <v>45075</v>
          </cell>
        </row>
        <row r="760">
          <cell r="A760" t="str">
            <v>23-C0454</v>
          </cell>
        </row>
        <row r="761">
          <cell r="A761" t="str">
            <v>23-2280</v>
          </cell>
          <cell r="B761">
            <v>45076</v>
          </cell>
        </row>
        <row r="762">
          <cell r="A762" t="str">
            <v>23-C0465</v>
          </cell>
          <cell r="B762">
            <v>45084</v>
          </cell>
        </row>
        <row r="763">
          <cell r="A763" t="str">
            <v>23-C0440</v>
          </cell>
        </row>
        <row r="764">
          <cell r="A764" t="str">
            <v>23-C0779</v>
          </cell>
        </row>
        <row r="765">
          <cell r="A765" t="str">
            <v>23-2034</v>
          </cell>
          <cell r="B765">
            <v>45075</v>
          </cell>
        </row>
        <row r="766">
          <cell r="A766" t="str">
            <v>23-2323</v>
          </cell>
          <cell r="B766">
            <v>45075</v>
          </cell>
        </row>
        <row r="767">
          <cell r="A767" t="str">
            <v>23-2282</v>
          </cell>
          <cell r="B767">
            <v>45096</v>
          </cell>
        </row>
        <row r="768">
          <cell r="A768" t="str">
            <v>23-C0466</v>
          </cell>
          <cell r="B768">
            <v>45078</v>
          </cell>
        </row>
        <row r="769">
          <cell r="A769" t="str">
            <v>23-C0456</v>
          </cell>
          <cell r="B769">
            <v>45076</v>
          </cell>
        </row>
        <row r="770">
          <cell r="A770" t="str">
            <v xml:space="preserve">23-2234   </v>
          </cell>
        </row>
        <row r="771">
          <cell r="A771" t="str">
            <v>23-2397</v>
          </cell>
          <cell r="B771">
            <v>45075</v>
          </cell>
        </row>
        <row r="772">
          <cell r="A772" t="str">
            <v>23-2354</v>
          </cell>
          <cell r="B772">
            <v>45096</v>
          </cell>
        </row>
        <row r="773">
          <cell r="A773" t="str">
            <v>23-2331</v>
          </cell>
        </row>
        <row r="774">
          <cell r="A774" t="str">
            <v>23-C0452</v>
          </cell>
          <cell r="B774">
            <v>45075</v>
          </cell>
        </row>
        <row r="775">
          <cell r="A775" t="str">
            <v>23-C0468</v>
          </cell>
          <cell r="B775">
            <v>45096</v>
          </cell>
        </row>
        <row r="776">
          <cell r="A776" t="str">
            <v>23-2368</v>
          </cell>
          <cell r="B776">
            <v>45075</v>
          </cell>
        </row>
        <row r="777">
          <cell r="A777" t="str">
            <v>23-2333</v>
          </cell>
        </row>
        <row r="778">
          <cell r="A778" t="str">
            <v>23-2388</v>
          </cell>
        </row>
        <row r="779">
          <cell r="A779" t="str">
            <v>23-C0446</v>
          </cell>
          <cell r="B779">
            <v>45126</v>
          </cell>
        </row>
        <row r="780">
          <cell r="A780" t="str">
            <v>23-C0784</v>
          </cell>
        </row>
        <row r="781">
          <cell r="A781" t="str">
            <v>23-2346</v>
          </cell>
          <cell r="B781">
            <v>45100</v>
          </cell>
        </row>
        <row r="782">
          <cell r="A782" t="str">
            <v>23-C0470</v>
          </cell>
          <cell r="B782">
            <v>45100</v>
          </cell>
        </row>
        <row r="783">
          <cell r="A783" t="str">
            <v>23-C0448</v>
          </cell>
          <cell r="B783">
            <v>45075</v>
          </cell>
        </row>
        <row r="784">
          <cell r="A784" t="str">
            <v>23-2250</v>
          </cell>
          <cell r="B784">
            <v>45148</v>
          </cell>
        </row>
        <row r="785">
          <cell r="A785" t="str">
            <v>23-2347</v>
          </cell>
          <cell r="B785">
            <v>45077</v>
          </cell>
        </row>
        <row r="786">
          <cell r="A786" t="str">
            <v>23-C0455</v>
          </cell>
        </row>
        <row r="787">
          <cell r="A787" t="str">
            <v>23-C0507</v>
          </cell>
          <cell r="B787">
            <v>45078</v>
          </cell>
        </row>
        <row r="788">
          <cell r="A788" t="str">
            <v>23-C0449</v>
          </cell>
          <cell r="B788">
            <v>45076</v>
          </cell>
        </row>
        <row r="789">
          <cell r="A789" t="str">
            <v>23-2254</v>
          </cell>
          <cell r="B789">
            <v>45096</v>
          </cell>
        </row>
        <row r="790">
          <cell r="A790" t="str">
            <v>23-C0472</v>
          </cell>
          <cell r="B790">
            <v>45077</v>
          </cell>
        </row>
        <row r="791">
          <cell r="A791" t="str">
            <v xml:space="preserve">23-1656   </v>
          </cell>
          <cell r="B791">
            <v>45075</v>
          </cell>
        </row>
        <row r="792">
          <cell r="A792" t="str">
            <v>23-2191</v>
          </cell>
          <cell r="B792">
            <v>45076</v>
          </cell>
        </row>
        <row r="793">
          <cell r="A793" t="str">
            <v>23-C0467</v>
          </cell>
        </row>
        <row r="794">
          <cell r="A794" t="str">
            <v>23-2419</v>
          </cell>
        </row>
        <row r="795">
          <cell r="A795" t="str">
            <v>23-2412</v>
          </cell>
          <cell r="B795">
            <v>45078</v>
          </cell>
        </row>
        <row r="796">
          <cell r="A796" t="str">
            <v>23-2420</v>
          </cell>
        </row>
        <row r="797">
          <cell r="A797" t="str">
            <v>23-0776</v>
          </cell>
          <cell r="B797">
            <v>45100</v>
          </cell>
        </row>
        <row r="798">
          <cell r="A798" t="str">
            <v>23-1967</v>
          </cell>
          <cell r="B798">
            <v>45075</v>
          </cell>
        </row>
        <row r="799">
          <cell r="A799" t="str">
            <v>23-2413</v>
          </cell>
          <cell r="B799">
            <v>45077</v>
          </cell>
        </row>
        <row r="800">
          <cell r="A800" t="str">
            <v xml:space="preserve">23-1659   </v>
          </cell>
          <cell r="B800">
            <v>45076</v>
          </cell>
        </row>
        <row r="801">
          <cell r="A801" t="str">
            <v>23-2425</v>
          </cell>
          <cell r="B801">
            <v>45076</v>
          </cell>
        </row>
        <row r="802">
          <cell r="A802" t="str">
            <v>23-C0464</v>
          </cell>
        </row>
        <row r="803">
          <cell r="A803" t="str">
            <v>23-2414</v>
          </cell>
          <cell r="B803">
            <v>45148</v>
          </cell>
        </row>
        <row r="804">
          <cell r="A804" t="str">
            <v>23-C0512</v>
          </cell>
          <cell r="B804">
            <v>45154</v>
          </cell>
        </row>
        <row r="805">
          <cell r="A805" t="str">
            <v>23-0221</v>
          </cell>
          <cell r="B805">
            <v>45096</v>
          </cell>
        </row>
        <row r="806">
          <cell r="A806" t="str">
            <v>23-2394</v>
          </cell>
          <cell r="B806">
            <v>45075</v>
          </cell>
        </row>
        <row r="807">
          <cell r="A807" t="str">
            <v>23-2428</v>
          </cell>
          <cell r="B807">
            <v>45160</v>
          </cell>
        </row>
        <row r="808">
          <cell r="A808" t="str">
            <v>23-C0460</v>
          </cell>
          <cell r="B808">
            <v>45091</v>
          </cell>
        </row>
        <row r="809">
          <cell r="A809" t="str">
            <v xml:space="preserve">23-1655        </v>
          </cell>
          <cell r="B809">
            <v>45140</v>
          </cell>
        </row>
        <row r="810">
          <cell r="A810" t="str">
            <v>23-2093</v>
          </cell>
        </row>
        <row r="811">
          <cell r="A811" t="str">
            <v>23-2416</v>
          </cell>
        </row>
        <row r="812">
          <cell r="A812" t="str">
            <v>23-C0461</v>
          </cell>
          <cell r="B812">
            <v>45075</v>
          </cell>
        </row>
        <row r="813">
          <cell r="A813" t="str">
            <v>23-2448</v>
          </cell>
          <cell r="B813">
            <v>45075</v>
          </cell>
        </row>
        <row r="814">
          <cell r="A814" t="str">
            <v>23-2482</v>
          </cell>
          <cell r="B814">
            <v>45076</v>
          </cell>
        </row>
        <row r="815">
          <cell r="A815" t="str">
            <v>23-2449</v>
          </cell>
          <cell r="B815">
            <v>45092</v>
          </cell>
        </row>
        <row r="816">
          <cell r="A816" t="str">
            <v>23-C0473</v>
          </cell>
          <cell r="B816">
            <v>45076</v>
          </cell>
        </row>
        <row r="817">
          <cell r="A817" t="str">
            <v>23-2436</v>
          </cell>
        </row>
        <row r="818">
          <cell r="A818" t="str">
            <v>23-2483</v>
          </cell>
          <cell r="B818">
            <v>45075</v>
          </cell>
        </row>
        <row r="819">
          <cell r="A819" t="str">
            <v>23-2467</v>
          </cell>
        </row>
        <row r="820">
          <cell r="A820" t="str">
            <v>23-2453</v>
          </cell>
        </row>
        <row r="821">
          <cell r="A821" t="str">
            <v>23-C0474</v>
          </cell>
        </row>
        <row r="822">
          <cell r="A822" t="str">
            <v>23-2484</v>
          </cell>
        </row>
        <row r="823">
          <cell r="A823" t="str">
            <v>23-C0475</v>
          </cell>
        </row>
        <row r="824">
          <cell r="A824" t="str">
            <v>23-1613</v>
          </cell>
        </row>
        <row r="825">
          <cell r="A825" t="str">
            <v>23-2444</v>
          </cell>
        </row>
        <row r="826">
          <cell r="A826" t="str">
            <v>23-2485</v>
          </cell>
          <cell r="B826">
            <v>45075</v>
          </cell>
        </row>
        <row r="827">
          <cell r="A827" t="str">
            <v>23-2475</v>
          </cell>
        </row>
        <row r="828">
          <cell r="A828" t="str">
            <v>23-C0499</v>
          </cell>
          <cell r="B828">
            <v>45096</v>
          </cell>
        </row>
        <row r="829">
          <cell r="A829" t="str">
            <v>23-2446</v>
          </cell>
        </row>
        <row r="830">
          <cell r="A830" t="str">
            <v>23-2487</v>
          </cell>
          <cell r="B830">
            <v>45092</v>
          </cell>
        </row>
        <row r="831">
          <cell r="A831" t="str">
            <v>23-C0471</v>
          </cell>
          <cell r="B831">
            <v>45118</v>
          </cell>
        </row>
        <row r="832">
          <cell r="A832" t="str">
            <v>23-2477</v>
          </cell>
        </row>
        <row r="833">
          <cell r="A833" t="str">
            <v>23-2351</v>
          </cell>
          <cell r="B833">
            <v>45075</v>
          </cell>
        </row>
        <row r="834">
          <cell r="A834" t="str">
            <v>23-2490</v>
          </cell>
          <cell r="B834">
            <v>45076</v>
          </cell>
        </row>
        <row r="835">
          <cell r="A835" t="str">
            <v>23-2411</v>
          </cell>
        </row>
        <row r="836">
          <cell r="A836" t="str">
            <v>23-2492</v>
          </cell>
          <cell r="B836">
            <v>45118</v>
          </cell>
        </row>
        <row r="837">
          <cell r="A837" t="str">
            <v>23-2493</v>
          </cell>
          <cell r="B837">
            <v>45096</v>
          </cell>
        </row>
        <row r="838">
          <cell r="A838" t="str">
            <v>23-2171</v>
          </cell>
        </row>
        <row r="839">
          <cell r="A839" t="str">
            <v>23-2400</v>
          </cell>
          <cell r="B839">
            <v>45078</v>
          </cell>
        </row>
        <row r="840">
          <cell r="A840" t="str">
            <v>23-2511</v>
          </cell>
        </row>
        <row r="841">
          <cell r="A841" t="str">
            <v>23-2495</v>
          </cell>
          <cell r="B841">
            <v>45091</v>
          </cell>
        </row>
        <row r="842">
          <cell r="A842" t="str">
            <v>23-2514</v>
          </cell>
        </row>
        <row r="843">
          <cell r="A843" t="str">
            <v>23-2497</v>
          </cell>
          <cell r="B843">
            <v>45075</v>
          </cell>
        </row>
        <row r="844">
          <cell r="A844" t="str">
            <v>23-2408</v>
          </cell>
        </row>
        <row r="845">
          <cell r="A845" t="str">
            <v>23-2527</v>
          </cell>
        </row>
        <row r="846">
          <cell r="A846" t="str">
            <v>23-2553</v>
          </cell>
        </row>
        <row r="847">
          <cell r="A847" t="str">
            <v>23-C0489</v>
          </cell>
        </row>
        <row r="848">
          <cell r="A848" t="str">
            <v>23-2544</v>
          </cell>
        </row>
        <row r="849">
          <cell r="A849" t="str">
            <v>23-C0484</v>
          </cell>
          <cell r="B849">
            <v>45099</v>
          </cell>
        </row>
        <row r="850">
          <cell r="A850" t="str">
            <v>23-1065</v>
          </cell>
          <cell r="B850">
            <v>45075</v>
          </cell>
        </row>
        <row r="851">
          <cell r="A851" t="str">
            <v>23-2265</v>
          </cell>
          <cell r="B851">
            <v>45070</v>
          </cell>
        </row>
        <row r="852">
          <cell r="A852" t="str">
            <v>23-2537</v>
          </cell>
        </row>
        <row r="853">
          <cell r="A853" t="str">
            <v>23-2562</v>
          </cell>
        </row>
        <row r="854">
          <cell r="A854" t="str">
            <v>23-2530</v>
          </cell>
        </row>
        <row r="855">
          <cell r="A855" t="str">
            <v>23-2554</v>
          </cell>
        </row>
        <row r="856">
          <cell r="A856" t="str">
            <v>23-C0490</v>
          </cell>
          <cell r="B856">
            <v>45075</v>
          </cell>
        </row>
        <row r="857">
          <cell r="A857" t="str">
            <v>23-2399</v>
          </cell>
          <cell r="B857">
            <v>45075</v>
          </cell>
        </row>
        <row r="858">
          <cell r="A858" t="str">
            <v>23-2545</v>
          </cell>
        </row>
        <row r="859">
          <cell r="A859" t="str">
            <v>23-2563</v>
          </cell>
        </row>
        <row r="860">
          <cell r="A860" t="str">
            <v>23-C0479</v>
          </cell>
          <cell r="B860">
            <v>45099</v>
          </cell>
        </row>
        <row r="861">
          <cell r="A861" t="str">
            <v>23-2532</v>
          </cell>
          <cell r="B861">
            <v>45076</v>
          </cell>
        </row>
        <row r="862">
          <cell r="A862" t="str">
            <v>23-2556</v>
          </cell>
        </row>
        <row r="863">
          <cell r="A863" t="str">
            <v>23-C0491</v>
          </cell>
        </row>
        <row r="864">
          <cell r="A864" t="str">
            <v>23-2546</v>
          </cell>
        </row>
        <row r="865">
          <cell r="A865" t="str">
            <v>23-2540</v>
          </cell>
        </row>
        <row r="866">
          <cell r="A866" t="str">
            <v>23-2565</v>
          </cell>
          <cell r="B866">
            <v>45096</v>
          </cell>
        </row>
        <row r="867">
          <cell r="A867" t="str">
            <v>23-C0480</v>
          </cell>
          <cell r="B867">
            <v>45075</v>
          </cell>
        </row>
        <row r="868">
          <cell r="A868" t="str">
            <v>23-2534</v>
          </cell>
        </row>
        <row r="869">
          <cell r="A869" t="str">
            <v>23-2558</v>
          </cell>
          <cell r="B869">
            <v>45118</v>
          </cell>
        </row>
        <row r="870">
          <cell r="A870" t="str">
            <v>23-C0493</v>
          </cell>
          <cell r="B870">
            <v>45096</v>
          </cell>
        </row>
        <row r="871">
          <cell r="A871" t="str">
            <v>23-2523</v>
          </cell>
        </row>
        <row r="872">
          <cell r="A872" t="str">
            <v>23-2547</v>
          </cell>
        </row>
        <row r="873">
          <cell r="A873" t="str">
            <v>23-2566</v>
          </cell>
        </row>
        <row r="874">
          <cell r="A874" t="str">
            <v>23-2535</v>
          </cell>
          <cell r="B874">
            <v>45076</v>
          </cell>
        </row>
        <row r="875">
          <cell r="A875" t="str">
            <v>23-2559</v>
          </cell>
          <cell r="B875">
            <v>45135</v>
          </cell>
        </row>
        <row r="876">
          <cell r="A876" t="str">
            <v>23-2524</v>
          </cell>
          <cell r="B876">
            <v>45113</v>
          </cell>
        </row>
        <row r="877">
          <cell r="A877" t="str">
            <v>23-2548</v>
          </cell>
        </row>
        <row r="878">
          <cell r="A878" t="str">
            <v>23-2543</v>
          </cell>
          <cell r="B878">
            <v>45076</v>
          </cell>
        </row>
        <row r="879">
          <cell r="A879" t="str">
            <v>23-2568</v>
          </cell>
          <cell r="B879">
            <v>45092</v>
          </cell>
        </row>
        <row r="880">
          <cell r="A880" t="str">
            <v>23-C0500</v>
          </cell>
          <cell r="B880">
            <v>45134</v>
          </cell>
        </row>
        <row r="881">
          <cell r="A881" t="str">
            <v>23-1063</v>
          </cell>
          <cell r="B881">
            <v>45163</v>
          </cell>
        </row>
        <row r="882">
          <cell r="A882" t="str">
            <v>23-2536</v>
          </cell>
          <cell r="B882">
            <v>45201</v>
          </cell>
        </row>
        <row r="883">
          <cell r="A883" t="str">
            <v>23-2561</v>
          </cell>
        </row>
        <row r="884">
          <cell r="A884" t="str">
            <v>23-2571</v>
          </cell>
        </row>
        <row r="885">
          <cell r="A885" t="str">
            <v>23-2150</v>
          </cell>
          <cell r="B885">
            <v>45090</v>
          </cell>
        </row>
        <row r="886">
          <cell r="A886" t="str">
            <v>23-2442</v>
          </cell>
        </row>
        <row r="887">
          <cell r="A887" t="str">
            <v>23-2577</v>
          </cell>
        </row>
        <row r="888">
          <cell r="A888" t="str">
            <v>23-2429</v>
          </cell>
        </row>
        <row r="889">
          <cell r="A889" t="str">
            <v>23-2578</v>
          </cell>
        </row>
        <row r="890">
          <cell r="A890" t="str">
            <v>23-2604</v>
          </cell>
          <cell r="B890">
            <v>45075</v>
          </cell>
        </row>
        <row r="891">
          <cell r="A891" t="str">
            <v>23-C0501</v>
          </cell>
          <cell r="B891">
            <v>45096</v>
          </cell>
        </row>
        <row r="892">
          <cell r="A892" t="str">
            <v>23-2505</v>
          </cell>
          <cell r="B892">
            <v>45075</v>
          </cell>
        </row>
        <row r="893">
          <cell r="A893" t="str">
            <v>23-2591</v>
          </cell>
          <cell r="B893">
            <v>45075</v>
          </cell>
        </row>
        <row r="894">
          <cell r="A894" t="str">
            <v>23-2579</v>
          </cell>
          <cell r="B894">
            <v>45100</v>
          </cell>
        </row>
        <row r="895">
          <cell r="A895" t="str">
            <v>23-2605</v>
          </cell>
        </row>
        <row r="896">
          <cell r="A896" t="str">
            <v>23-2228</v>
          </cell>
          <cell r="B896">
            <v>45125</v>
          </cell>
        </row>
        <row r="897">
          <cell r="A897" t="str">
            <v>23-2596</v>
          </cell>
        </row>
        <row r="898">
          <cell r="A898" t="str">
            <v>23-2582</v>
          </cell>
          <cell r="B898">
            <v>45096</v>
          </cell>
        </row>
        <row r="899">
          <cell r="A899" t="str">
            <v>23-2606</v>
          </cell>
        </row>
        <row r="900">
          <cell r="A900" t="str">
            <v>23-2468</v>
          </cell>
          <cell r="B900">
            <v>45076</v>
          </cell>
        </row>
        <row r="901">
          <cell r="A901" t="str">
            <v>23-2600</v>
          </cell>
          <cell r="B901">
            <v>45096</v>
          </cell>
        </row>
        <row r="902">
          <cell r="A902" t="str">
            <v>23-2586</v>
          </cell>
          <cell r="B902">
            <v>45075</v>
          </cell>
        </row>
        <row r="903">
          <cell r="A903" t="str">
            <v>23-2576</v>
          </cell>
        </row>
        <row r="904">
          <cell r="A904" t="str">
            <v>23-2607</v>
          </cell>
        </row>
        <row r="905">
          <cell r="A905" t="str">
            <v>23-2601</v>
          </cell>
          <cell r="B905">
            <v>45096</v>
          </cell>
        </row>
        <row r="906">
          <cell r="A906" t="str">
            <v>23-1199</v>
          </cell>
          <cell r="B906">
            <v>45259</v>
          </cell>
        </row>
        <row r="907">
          <cell r="A907" t="str">
            <v>23-2587</v>
          </cell>
        </row>
        <row r="908">
          <cell r="A908" t="str">
            <v>23-C0494</v>
          </cell>
        </row>
        <row r="909">
          <cell r="A909" t="str">
            <v>23-2602</v>
          </cell>
          <cell r="B909">
            <v>45076</v>
          </cell>
        </row>
        <row r="910">
          <cell r="A910" t="str">
            <v>23-2588</v>
          </cell>
        </row>
        <row r="911">
          <cell r="A911" t="str">
            <v>23-C0495</v>
          </cell>
          <cell r="B911">
            <v>45075</v>
          </cell>
        </row>
        <row r="912">
          <cell r="A912" t="str">
            <v>23-1249</v>
          </cell>
          <cell r="B912">
            <v>45070</v>
          </cell>
        </row>
        <row r="913">
          <cell r="A913" t="str">
            <v>23-2611</v>
          </cell>
        </row>
        <row r="914">
          <cell r="A914" t="str">
            <v>23-1138</v>
          </cell>
          <cell r="B914">
            <v>45076</v>
          </cell>
        </row>
        <row r="915">
          <cell r="A915" t="str">
            <v>23-2614</v>
          </cell>
          <cell r="B915">
            <v>45271</v>
          </cell>
        </row>
        <row r="916">
          <cell r="A916" t="str">
            <v>23-C0504</v>
          </cell>
          <cell r="B916">
            <v>45096</v>
          </cell>
        </row>
        <row r="917">
          <cell r="A917" t="str">
            <v>23-2506</v>
          </cell>
        </row>
        <row r="918">
          <cell r="A918" t="str">
            <v>23-2617</v>
          </cell>
        </row>
        <row r="919">
          <cell r="A919" t="str">
            <v>23-2575</v>
          </cell>
        </row>
        <row r="920">
          <cell r="A920" t="str">
            <v>23-0777</v>
          </cell>
          <cell r="B920">
            <v>45075</v>
          </cell>
        </row>
        <row r="921">
          <cell r="A921" t="str">
            <v>23-1134</v>
          </cell>
          <cell r="B921">
            <v>45092</v>
          </cell>
        </row>
        <row r="922">
          <cell r="A922" t="str">
            <v>23-2619</v>
          </cell>
        </row>
        <row r="923">
          <cell r="A923" t="str">
            <v>23-C0124</v>
          </cell>
        </row>
        <row r="924">
          <cell r="A924" t="str">
            <v>23-1136</v>
          </cell>
          <cell r="B924">
            <v>45076</v>
          </cell>
        </row>
        <row r="925">
          <cell r="A925" t="str">
            <v>23-2626</v>
          </cell>
        </row>
        <row r="926">
          <cell r="A926" t="str">
            <v>23-2610</v>
          </cell>
        </row>
        <row r="927">
          <cell r="A927" t="str">
            <v>23-2504</v>
          </cell>
        </row>
        <row r="928">
          <cell r="A928" t="str">
            <v>23-2627</v>
          </cell>
        </row>
        <row r="929">
          <cell r="A929" t="str">
            <v>23-C0223</v>
          </cell>
          <cell r="B929">
            <v>45110</v>
          </cell>
        </row>
        <row r="930">
          <cell r="A930" t="str">
            <v>23-2245</v>
          </cell>
          <cell r="B930">
            <v>45152</v>
          </cell>
        </row>
        <row r="931">
          <cell r="A931" t="str">
            <v>23-2656</v>
          </cell>
          <cell r="B931">
            <v>45096</v>
          </cell>
        </row>
        <row r="932">
          <cell r="A932" t="str">
            <v xml:space="preserve">23-2520   </v>
          </cell>
        </row>
        <row r="933">
          <cell r="A933" t="str">
            <v xml:space="preserve">23-2521   </v>
          </cell>
        </row>
        <row r="934">
          <cell r="A934" t="str">
            <v>23-2635</v>
          </cell>
        </row>
        <row r="935">
          <cell r="A935" t="str">
            <v xml:space="preserve">23-2522   </v>
          </cell>
        </row>
        <row r="936">
          <cell r="A936" t="str">
            <v>23-2638</v>
          </cell>
          <cell r="B936">
            <v>45076</v>
          </cell>
        </row>
        <row r="937">
          <cell r="A937" t="str">
            <v>23-C0505</v>
          </cell>
          <cell r="B937">
            <v>45149</v>
          </cell>
        </row>
        <row r="938">
          <cell r="A938" t="str">
            <v>23-2648</v>
          </cell>
        </row>
        <row r="939">
          <cell r="A939" t="str">
            <v>23-2655</v>
          </cell>
          <cell r="B939">
            <v>45212</v>
          </cell>
        </row>
        <row r="940">
          <cell r="A940" t="str">
            <v xml:space="preserve">23-2519   </v>
          </cell>
        </row>
        <row r="941">
          <cell r="A941" t="str">
            <v>23-1137</v>
          </cell>
          <cell r="B941">
            <v>45135</v>
          </cell>
        </row>
        <row r="942">
          <cell r="A942" t="str">
            <v>23-C0522</v>
          </cell>
          <cell r="B942">
            <v>45103</v>
          </cell>
        </row>
        <row r="943">
          <cell r="A943" t="str">
            <v>23-0447</v>
          </cell>
          <cell r="B943">
            <v>45078</v>
          </cell>
        </row>
        <row r="944">
          <cell r="A944" t="str">
            <v>23-C0388</v>
          </cell>
          <cell r="B944">
            <v>45135</v>
          </cell>
        </row>
        <row r="945">
          <cell r="A945" t="str">
            <v xml:space="preserve">23-2432        </v>
          </cell>
          <cell r="B945">
            <v>45078</v>
          </cell>
        </row>
        <row r="946">
          <cell r="A946" t="str">
            <v xml:space="preserve">23-2634        </v>
          </cell>
          <cell r="B946">
            <v>45078</v>
          </cell>
        </row>
        <row r="947">
          <cell r="A947" t="str">
            <v xml:space="preserve">23-1525   </v>
          </cell>
        </row>
        <row r="948">
          <cell r="A948" t="str">
            <v>23-2289</v>
          </cell>
          <cell r="B948">
            <v>45078</v>
          </cell>
        </row>
        <row r="949">
          <cell r="A949" t="str">
            <v xml:space="preserve">23-2539   </v>
          </cell>
        </row>
        <row r="950">
          <cell r="A950" t="str">
            <v xml:space="preserve">23-2629        </v>
          </cell>
        </row>
        <row r="951">
          <cell r="A951" t="str">
            <v xml:space="preserve">23-2630        </v>
          </cell>
        </row>
        <row r="952">
          <cell r="A952" t="str">
            <v>23-2665</v>
          </cell>
        </row>
        <row r="953">
          <cell r="A953" t="str">
            <v xml:space="preserve">23-1561        </v>
          </cell>
          <cell r="B953">
            <v>45084</v>
          </cell>
        </row>
        <row r="954">
          <cell r="A954" t="str">
            <v xml:space="preserve">23-2541   </v>
          </cell>
        </row>
        <row r="955">
          <cell r="A955" t="str">
            <v xml:space="preserve">23-2632        </v>
          </cell>
          <cell r="B955">
            <v>45099</v>
          </cell>
        </row>
        <row r="956">
          <cell r="A956" t="str">
            <v xml:space="preserve">23-1628   </v>
          </cell>
        </row>
        <row r="957">
          <cell r="A957" t="str">
            <v xml:space="preserve">23-2223        </v>
          </cell>
          <cell r="B957">
            <v>45217</v>
          </cell>
        </row>
        <row r="958">
          <cell r="A958" t="str">
            <v>23-2396</v>
          </cell>
        </row>
        <row r="959">
          <cell r="A959" t="str">
            <v xml:space="preserve">23-2633        </v>
          </cell>
          <cell r="B959">
            <v>45077</v>
          </cell>
        </row>
        <row r="960">
          <cell r="A960" t="str">
            <v>23-2148</v>
          </cell>
          <cell r="B960">
            <v>45075</v>
          </cell>
        </row>
        <row r="961">
          <cell r="A961" t="str">
            <v xml:space="preserve">23-2224        </v>
          </cell>
          <cell r="B961">
            <v>45084</v>
          </cell>
        </row>
        <row r="962">
          <cell r="A962" t="str">
            <v>23-2681</v>
          </cell>
          <cell r="B962">
            <v>45096</v>
          </cell>
        </row>
        <row r="963">
          <cell r="A963" t="str">
            <v>23-C0508</v>
          </cell>
          <cell r="B963">
            <v>45096</v>
          </cell>
        </row>
        <row r="964">
          <cell r="A964" t="str">
            <v>23-2676</v>
          </cell>
        </row>
        <row r="965">
          <cell r="A965" t="str">
            <v>23-2671</v>
          </cell>
        </row>
        <row r="966">
          <cell r="A966" t="str">
            <v>23-2682</v>
          </cell>
          <cell r="B966">
            <v>45096</v>
          </cell>
        </row>
        <row r="967">
          <cell r="A967" t="str">
            <v>23-C0510</v>
          </cell>
          <cell r="B967">
            <v>45096</v>
          </cell>
        </row>
        <row r="968">
          <cell r="A968" t="str">
            <v>23-2677</v>
          </cell>
        </row>
        <row r="969">
          <cell r="A969" t="str">
            <v>23-2672</v>
          </cell>
        </row>
        <row r="970">
          <cell r="A970" t="str">
            <v>23-2683</v>
          </cell>
          <cell r="B970">
            <v>45096</v>
          </cell>
        </row>
        <row r="971">
          <cell r="A971" t="str">
            <v>23-2678</v>
          </cell>
        </row>
        <row r="972">
          <cell r="A972" t="str">
            <v>23-2673</v>
          </cell>
        </row>
        <row r="973">
          <cell r="A973" t="str">
            <v>23-2684</v>
          </cell>
          <cell r="B973">
            <v>45100</v>
          </cell>
        </row>
        <row r="974">
          <cell r="A974" t="str">
            <v>23-2679</v>
          </cell>
        </row>
        <row r="975">
          <cell r="A975" t="str">
            <v>23-2674</v>
          </cell>
        </row>
        <row r="976">
          <cell r="A976" t="str">
            <v>23-2667</v>
          </cell>
        </row>
        <row r="977">
          <cell r="A977" t="str">
            <v>23-2685</v>
          </cell>
          <cell r="B977">
            <v>45096</v>
          </cell>
        </row>
        <row r="978">
          <cell r="A978" t="str">
            <v>23-2680</v>
          </cell>
        </row>
        <row r="979">
          <cell r="A979" t="str">
            <v>23-2675</v>
          </cell>
        </row>
        <row r="980">
          <cell r="A980" t="str">
            <v>23-2668</v>
          </cell>
          <cell r="B980">
            <v>45096</v>
          </cell>
        </row>
        <row r="981">
          <cell r="A981" t="str">
            <v>23-C0511</v>
          </cell>
        </row>
        <row r="982">
          <cell r="A982" t="str">
            <v>23-2126</v>
          </cell>
          <cell r="B982">
            <v>45072</v>
          </cell>
        </row>
        <row r="983">
          <cell r="A983" t="str">
            <v xml:space="preserve">23-2628        </v>
          </cell>
        </row>
        <row r="984">
          <cell r="A984" t="str">
            <v>23-2695</v>
          </cell>
        </row>
        <row r="985">
          <cell r="A985" t="str">
            <v>23-2664</v>
          </cell>
          <cell r="B985">
            <v>45076</v>
          </cell>
        </row>
        <row r="986">
          <cell r="A986" t="str">
            <v>23-C0513</v>
          </cell>
          <cell r="B986">
            <v>45100</v>
          </cell>
        </row>
        <row r="987">
          <cell r="A987" t="str">
            <v>23-2704</v>
          </cell>
          <cell r="B987">
            <v>45154</v>
          </cell>
        </row>
        <row r="988">
          <cell r="A988" t="str">
            <v>23-1795</v>
          </cell>
          <cell r="B988">
            <v>45078</v>
          </cell>
        </row>
        <row r="989">
          <cell r="A989" t="str">
            <v>23-2460</v>
          </cell>
          <cell r="B989">
            <v>45078</v>
          </cell>
        </row>
        <row r="990">
          <cell r="A990" t="str">
            <v>23-2700</v>
          </cell>
          <cell r="B990">
            <v>45152</v>
          </cell>
        </row>
        <row r="991">
          <cell r="A991" t="str">
            <v>23-2145</v>
          </cell>
          <cell r="B991">
            <v>45078</v>
          </cell>
        </row>
        <row r="992">
          <cell r="A992" t="str">
            <v>23-2707</v>
          </cell>
          <cell r="B992">
            <v>45154</v>
          </cell>
        </row>
        <row r="993">
          <cell r="A993" t="str">
            <v>23-2456</v>
          </cell>
          <cell r="B993">
            <v>45096</v>
          </cell>
        </row>
        <row r="994">
          <cell r="A994" t="str">
            <v>23-2709</v>
          </cell>
        </row>
        <row r="995">
          <cell r="A995" t="str">
            <v>23-2415</v>
          </cell>
          <cell r="B995">
            <v>45096</v>
          </cell>
        </row>
        <row r="996">
          <cell r="A996" t="str">
            <v>23-2457</v>
          </cell>
          <cell r="B996">
            <v>45096</v>
          </cell>
        </row>
        <row r="997">
          <cell r="A997" t="str">
            <v>23-2142</v>
          </cell>
          <cell r="B997">
            <v>45106</v>
          </cell>
        </row>
        <row r="998">
          <cell r="A998" t="str">
            <v>23-2710</v>
          </cell>
        </row>
        <row r="999">
          <cell r="A999" t="str">
            <v>23-2703</v>
          </cell>
        </row>
        <row r="1000">
          <cell r="A1000" t="str">
            <v>23-2459</v>
          </cell>
          <cell r="B1000">
            <v>45078</v>
          </cell>
        </row>
        <row r="1001">
          <cell r="A1001" t="str">
            <v>23-2694</v>
          </cell>
        </row>
        <row r="1002">
          <cell r="A1002" t="str">
            <v>23-C0515</v>
          </cell>
          <cell r="B1002">
            <v>45100</v>
          </cell>
        </row>
        <row r="1003">
          <cell r="A1003" t="str">
            <v>23-2711</v>
          </cell>
          <cell r="B1003">
            <v>45100</v>
          </cell>
        </row>
        <row r="1004">
          <cell r="A1004" t="str">
            <v>23-2713</v>
          </cell>
          <cell r="B1004">
            <v>45118</v>
          </cell>
        </row>
        <row r="1005">
          <cell r="A1005" t="str">
            <v>23-2714</v>
          </cell>
          <cell r="B1005">
            <v>45100</v>
          </cell>
        </row>
        <row r="1006">
          <cell r="A1006" t="str">
            <v>23-2715</v>
          </cell>
          <cell r="B1006">
            <v>45118</v>
          </cell>
        </row>
        <row r="1007">
          <cell r="A1007" t="str">
            <v>23-2716</v>
          </cell>
          <cell r="B1007">
            <v>45152</v>
          </cell>
        </row>
        <row r="1008">
          <cell r="A1008" t="str">
            <v>23-2569</v>
          </cell>
          <cell r="B1008">
            <v>45124</v>
          </cell>
        </row>
        <row r="1009">
          <cell r="A1009" t="str">
            <v>23-2720</v>
          </cell>
          <cell r="B1009">
            <v>45096</v>
          </cell>
        </row>
        <row r="1010">
          <cell r="A1010" t="str">
            <v>23-2721</v>
          </cell>
        </row>
        <row r="1011">
          <cell r="A1011" t="str">
            <v>23-2722</v>
          </cell>
          <cell r="B1011">
            <v>45096</v>
          </cell>
        </row>
        <row r="1012">
          <cell r="A1012" t="str">
            <v>23-2725</v>
          </cell>
          <cell r="B1012">
            <v>45099</v>
          </cell>
        </row>
        <row r="1013">
          <cell r="A1013" t="str">
            <v>23-2726</v>
          </cell>
        </row>
        <row r="1014">
          <cell r="A1014" t="str">
            <v>23-2728</v>
          </cell>
        </row>
        <row r="1015">
          <cell r="A1015" t="str">
            <v>23-2729</v>
          </cell>
        </row>
        <row r="1016">
          <cell r="A1016" t="str">
            <v xml:space="preserve">23-2717        </v>
          </cell>
        </row>
        <row r="1017">
          <cell r="A1017" t="str">
            <v>23-2735</v>
          </cell>
        </row>
        <row r="1018">
          <cell r="A1018" t="str">
            <v>23-2730</v>
          </cell>
        </row>
        <row r="1019">
          <cell r="A1019" t="str">
            <v>23-2731</v>
          </cell>
        </row>
        <row r="1020">
          <cell r="A1020" t="str">
            <v>23-2734</v>
          </cell>
        </row>
        <row r="1021">
          <cell r="A1021" t="str">
            <v>23-2736</v>
          </cell>
        </row>
        <row r="1022">
          <cell r="A1022" t="str">
            <v>23-C0523</v>
          </cell>
          <cell r="B1022">
            <v>45100</v>
          </cell>
        </row>
        <row r="1023">
          <cell r="A1023" t="str">
            <v>23-2737</v>
          </cell>
          <cell r="B1023">
            <v>45125</v>
          </cell>
        </row>
        <row r="1024">
          <cell r="A1024" t="str">
            <v>23-C0644</v>
          </cell>
          <cell r="B1024">
            <v>45160</v>
          </cell>
        </row>
        <row r="1025">
          <cell r="A1025" t="str">
            <v>23-2751</v>
          </cell>
          <cell r="B1025">
            <v>45197</v>
          </cell>
        </row>
        <row r="1026">
          <cell r="A1026" t="str">
            <v>23-2758</v>
          </cell>
          <cell r="B1026">
            <v>45118</v>
          </cell>
        </row>
        <row r="1027">
          <cell r="A1027" t="str">
            <v>23-2660</v>
          </cell>
          <cell r="B1027">
            <v>45127</v>
          </cell>
        </row>
        <row r="1028">
          <cell r="A1028" t="str">
            <v>23-2762</v>
          </cell>
          <cell r="B1028">
            <v>45092</v>
          </cell>
        </row>
        <row r="1029">
          <cell r="A1029" t="str">
            <v>23-2763</v>
          </cell>
          <cell r="B1029">
            <v>45096</v>
          </cell>
        </row>
        <row r="1030">
          <cell r="A1030" t="str">
            <v>23-2760</v>
          </cell>
          <cell r="B1030">
            <v>45118</v>
          </cell>
        </row>
        <row r="1031">
          <cell r="A1031" t="str">
            <v>23-2776</v>
          </cell>
        </row>
        <row r="1032">
          <cell r="A1032" t="str">
            <v>23-2771</v>
          </cell>
        </row>
        <row r="1033">
          <cell r="A1033" t="str">
            <v>23-2777</v>
          </cell>
        </row>
        <row r="1034">
          <cell r="A1034" t="str">
            <v>23-2772</v>
          </cell>
        </row>
        <row r="1035">
          <cell r="A1035" t="str">
            <v>23-2780</v>
          </cell>
        </row>
        <row r="1036">
          <cell r="A1036" t="str">
            <v>23-2773</v>
          </cell>
        </row>
        <row r="1037">
          <cell r="A1037" t="str">
            <v>23-2782</v>
          </cell>
        </row>
        <row r="1038">
          <cell r="A1038" t="str">
            <v>23-2774</v>
          </cell>
        </row>
        <row r="1039">
          <cell r="A1039" t="str">
            <v>23-2769</v>
          </cell>
        </row>
        <row r="1040">
          <cell r="A1040" t="str">
            <v>23-2785</v>
          </cell>
          <cell r="B1040">
            <v>45096</v>
          </cell>
        </row>
        <row r="1041">
          <cell r="A1041" t="str">
            <v>23-C0691</v>
          </cell>
          <cell r="B1041">
            <v>45246</v>
          </cell>
        </row>
        <row r="1042">
          <cell r="A1042" t="str">
            <v>23-2775</v>
          </cell>
        </row>
        <row r="1043">
          <cell r="A1043" t="str">
            <v>23-2770</v>
          </cell>
        </row>
        <row r="1044">
          <cell r="A1044" t="str">
            <v>23-C0698</v>
          </cell>
          <cell r="B1044">
            <v>45212</v>
          </cell>
        </row>
        <row r="1045">
          <cell r="A1045" t="str">
            <v>23-2801</v>
          </cell>
        </row>
        <row r="1046">
          <cell r="A1046" t="str">
            <v>23-C0530</v>
          </cell>
          <cell r="B1046">
            <v>45160</v>
          </cell>
        </row>
        <row r="1047">
          <cell r="A1047" t="str">
            <v>23-2806</v>
          </cell>
          <cell r="B1047">
            <v>45160</v>
          </cell>
        </row>
        <row r="1048">
          <cell r="A1048" t="str">
            <v>23-2796</v>
          </cell>
        </row>
        <row r="1049">
          <cell r="A1049" t="str">
            <v>23-2807</v>
          </cell>
          <cell r="B1049">
            <v>45117</v>
          </cell>
        </row>
        <row r="1050">
          <cell r="A1050" t="str">
            <v>23-C0525</v>
          </cell>
          <cell r="B1050">
            <v>45225</v>
          </cell>
        </row>
        <row r="1051">
          <cell r="A1051" t="str">
            <v>23-2797</v>
          </cell>
        </row>
        <row r="1052">
          <cell r="A1052" t="str">
            <v>23-2798</v>
          </cell>
          <cell r="B1052">
            <v>45100</v>
          </cell>
        </row>
        <row r="1053">
          <cell r="A1053" t="str">
            <v>23-C0581</v>
          </cell>
          <cell r="B1053">
            <v>45215</v>
          </cell>
        </row>
        <row r="1054">
          <cell r="A1054" t="str">
            <v>23-2800</v>
          </cell>
        </row>
        <row r="1055">
          <cell r="A1055" t="str">
            <v>23-2787</v>
          </cell>
        </row>
        <row r="1056">
          <cell r="A1056" t="str">
            <v>23-C0371</v>
          </cell>
          <cell r="B1056">
            <v>45078</v>
          </cell>
        </row>
        <row r="1057">
          <cell r="A1057" t="str">
            <v>23-2818</v>
          </cell>
        </row>
        <row r="1058">
          <cell r="A1058" t="str">
            <v>23-C0699</v>
          </cell>
          <cell r="B1058">
            <v>45212</v>
          </cell>
        </row>
        <row r="1059">
          <cell r="A1059" t="str">
            <v>23-C0630</v>
          </cell>
          <cell r="B1059">
            <v>45162</v>
          </cell>
        </row>
        <row r="1060">
          <cell r="A1060" t="str">
            <v>23-2835</v>
          </cell>
          <cell r="B1060">
            <v>45100</v>
          </cell>
        </row>
        <row r="1061">
          <cell r="A1061" t="str">
            <v>23-2838</v>
          </cell>
          <cell r="B1061">
            <v>45100</v>
          </cell>
        </row>
        <row r="1062">
          <cell r="A1062" t="str">
            <v>23-2848</v>
          </cell>
          <cell r="B1062">
            <v>45154</v>
          </cell>
        </row>
        <row r="1063">
          <cell r="A1063" t="str">
            <v>23-C0672</v>
          </cell>
        </row>
        <row r="1064">
          <cell r="A1064" t="str">
            <v>23-C0733</v>
          </cell>
          <cell r="B1064">
            <v>45222</v>
          </cell>
        </row>
        <row r="1065">
          <cell r="A1065" t="str">
            <v>23-C0668</v>
          </cell>
          <cell r="B1065">
            <v>45251</v>
          </cell>
        </row>
        <row r="1066">
          <cell r="A1066" t="str">
            <v>23-C0526</v>
          </cell>
          <cell r="B1066">
            <v>45161</v>
          </cell>
        </row>
        <row r="1067">
          <cell r="A1067" t="str">
            <v>23-C0618</v>
          </cell>
          <cell r="B1067">
            <v>45152</v>
          </cell>
        </row>
        <row r="1068">
          <cell r="A1068" t="str">
            <v>23-C0651</v>
          </cell>
        </row>
        <row r="1069">
          <cell r="A1069" t="str">
            <v>23-C0676</v>
          </cell>
          <cell r="B1069">
            <v>45225</v>
          </cell>
        </row>
        <row r="1070">
          <cell r="A1070" t="str">
            <v>23-C0619</v>
          </cell>
        </row>
        <row r="1071">
          <cell r="A1071" t="str">
            <v>23-C0572</v>
          </cell>
          <cell r="B1071">
            <v>45154</v>
          </cell>
        </row>
        <row r="1072">
          <cell r="A1072" t="str">
            <v>23-2840</v>
          </cell>
          <cell r="B1072">
            <v>45083</v>
          </cell>
        </row>
        <row r="1073">
          <cell r="A1073" t="str">
            <v>23-2872</v>
          </cell>
          <cell r="B1073">
            <v>45140</v>
          </cell>
        </row>
        <row r="1074">
          <cell r="A1074" t="str">
            <v>23-2830</v>
          </cell>
          <cell r="B1074">
            <v>45117</v>
          </cell>
        </row>
        <row r="1075">
          <cell r="A1075" t="str">
            <v>23-C0575</v>
          </cell>
          <cell r="B1075">
            <v>45154</v>
          </cell>
        </row>
        <row r="1076">
          <cell r="A1076" t="str">
            <v>23-2873</v>
          </cell>
          <cell r="B1076">
            <v>45154</v>
          </cell>
        </row>
        <row r="1077">
          <cell r="A1077" t="str">
            <v>23-C0574</v>
          </cell>
          <cell r="B1077">
            <v>45169</v>
          </cell>
        </row>
        <row r="1078">
          <cell r="A1078" t="str">
            <v>23-C0716</v>
          </cell>
          <cell r="B1078">
            <v>45225</v>
          </cell>
        </row>
        <row r="1079">
          <cell r="A1079" t="str">
            <v>23-C0527</v>
          </cell>
          <cell r="B1079">
            <v>45148</v>
          </cell>
        </row>
        <row r="1080">
          <cell r="A1080" t="str">
            <v>23-C0576</v>
          </cell>
          <cell r="B1080">
            <v>45226</v>
          </cell>
        </row>
        <row r="1081">
          <cell r="A1081" t="str">
            <v>23-2885</v>
          </cell>
        </row>
        <row r="1082">
          <cell r="A1082" t="str">
            <v>23-C0780</v>
          </cell>
        </row>
        <row r="1083">
          <cell r="A1083" t="str">
            <v xml:space="preserve">23-2810        </v>
          </cell>
        </row>
        <row r="1084">
          <cell r="A1084" t="str">
            <v xml:space="preserve">23-2811        </v>
          </cell>
        </row>
        <row r="1085">
          <cell r="A1085" t="str">
            <v>23-2701</v>
          </cell>
          <cell r="B1085">
            <v>45135</v>
          </cell>
        </row>
        <row r="1086">
          <cell r="A1086" t="str">
            <v xml:space="preserve">23-2808        </v>
          </cell>
        </row>
        <row r="1087">
          <cell r="A1087" t="str">
            <v>23-2702</v>
          </cell>
          <cell r="B1087">
            <v>45135</v>
          </cell>
        </row>
        <row r="1088">
          <cell r="A1088" t="str">
            <v xml:space="preserve">23-2809        </v>
          </cell>
        </row>
        <row r="1089">
          <cell r="A1089" t="str">
            <v>23-2918</v>
          </cell>
          <cell r="B1089">
            <v>45189</v>
          </cell>
        </row>
        <row r="1090">
          <cell r="A1090" t="str">
            <v>23-2786</v>
          </cell>
        </row>
        <row r="1091">
          <cell r="A1091" t="str">
            <v>23-2921</v>
          </cell>
        </row>
        <row r="1092">
          <cell r="A1092" t="str">
            <v>23-2932</v>
          </cell>
          <cell r="B1092">
            <v>45167</v>
          </cell>
        </row>
        <row r="1093">
          <cell r="A1093" t="str">
            <v>23-2922</v>
          </cell>
        </row>
        <row r="1094">
          <cell r="A1094" t="str">
            <v>23-2935</v>
          </cell>
        </row>
        <row r="1095">
          <cell r="A1095" t="str">
            <v>23-2923</v>
          </cell>
          <cell r="B1095">
            <v>45170</v>
          </cell>
        </row>
        <row r="1096">
          <cell r="A1096" t="str">
            <v>23-C0540</v>
          </cell>
          <cell r="B1096">
            <v>45125</v>
          </cell>
        </row>
        <row r="1097">
          <cell r="A1097" t="str">
            <v>23-2930</v>
          </cell>
          <cell r="B1097">
            <v>45154</v>
          </cell>
        </row>
        <row r="1098">
          <cell r="A1098" t="str">
            <v>23-2931</v>
          </cell>
        </row>
        <row r="1099">
          <cell r="A1099" t="str">
            <v>23-C0538</v>
          </cell>
          <cell r="B1099">
            <v>45183</v>
          </cell>
        </row>
        <row r="1100">
          <cell r="A1100" t="str">
            <v>23-2960</v>
          </cell>
        </row>
        <row r="1101">
          <cell r="A1101" t="str">
            <v>23-C0573</v>
          </cell>
          <cell r="B1101">
            <v>45160</v>
          </cell>
        </row>
        <row r="1102">
          <cell r="A1102" t="str">
            <v>23-C0539</v>
          </cell>
          <cell r="B1102">
            <v>45118</v>
          </cell>
        </row>
        <row r="1103">
          <cell r="A1103" t="str">
            <v>23-2965</v>
          </cell>
          <cell r="B1103">
            <v>45106</v>
          </cell>
        </row>
        <row r="1104">
          <cell r="A1104" t="str">
            <v>23-2968</v>
          </cell>
        </row>
        <row r="1105">
          <cell r="A1105" t="str">
            <v>23-2976</v>
          </cell>
          <cell r="B1105">
            <v>45096</v>
          </cell>
        </row>
        <row r="1106">
          <cell r="A1106" t="str">
            <v>23-2996</v>
          </cell>
          <cell r="B1106">
            <v>45100</v>
          </cell>
        </row>
        <row r="1107">
          <cell r="A1107" t="str">
            <v>23-2987</v>
          </cell>
        </row>
        <row r="1108">
          <cell r="A1108" t="str">
            <v>23-2978</v>
          </cell>
          <cell r="B1108">
            <v>45099</v>
          </cell>
        </row>
        <row r="1109">
          <cell r="A1109" t="str">
            <v>23-2988</v>
          </cell>
        </row>
        <row r="1110">
          <cell r="A1110" t="str">
            <v>23-2983</v>
          </cell>
        </row>
        <row r="1111">
          <cell r="A1111" t="str">
            <v>23-2989</v>
          </cell>
        </row>
        <row r="1112">
          <cell r="A1112" t="str">
            <v>23-2984</v>
          </cell>
        </row>
        <row r="1113">
          <cell r="A1113" t="str">
            <v>23-2990</v>
          </cell>
        </row>
        <row r="1114">
          <cell r="A1114" t="str">
            <v>23-2985</v>
          </cell>
        </row>
        <row r="1115">
          <cell r="A1115" t="str">
            <v>23-2244</v>
          </cell>
          <cell r="B1115">
            <v>45135</v>
          </cell>
        </row>
        <row r="1116">
          <cell r="A1116" t="str">
            <v>23-2975</v>
          </cell>
          <cell r="B1116">
            <v>45098</v>
          </cell>
        </row>
        <row r="1117">
          <cell r="A1117" t="str">
            <v>23-2991</v>
          </cell>
        </row>
        <row r="1118">
          <cell r="A1118" t="str">
            <v>23-2986</v>
          </cell>
        </row>
        <row r="1119">
          <cell r="A1119" t="str">
            <v>23-C0537</v>
          </cell>
          <cell r="B1119">
            <v>45100</v>
          </cell>
        </row>
        <row r="1120">
          <cell r="A1120" t="str">
            <v>23-3002</v>
          </cell>
        </row>
        <row r="1121">
          <cell r="A1121" t="str">
            <v>23-3010</v>
          </cell>
        </row>
        <row r="1122">
          <cell r="A1122" t="str">
            <v>23-3003</v>
          </cell>
        </row>
        <row r="1123">
          <cell r="A1123" t="str">
            <v>23-2997</v>
          </cell>
          <cell r="B1123">
            <v>45154</v>
          </cell>
        </row>
        <row r="1124">
          <cell r="A1124" t="str">
            <v>23-3004</v>
          </cell>
        </row>
        <row r="1125">
          <cell r="A1125" t="str">
            <v>23-2999</v>
          </cell>
          <cell r="B1125">
            <v>45135</v>
          </cell>
        </row>
        <row r="1126">
          <cell r="A1126" t="str">
            <v>23-3005</v>
          </cell>
        </row>
        <row r="1127">
          <cell r="A1127" t="str">
            <v>23-3000</v>
          </cell>
        </row>
        <row r="1128">
          <cell r="A1128" t="str">
            <v>23-C0541</v>
          </cell>
          <cell r="B1128">
            <v>45118</v>
          </cell>
        </row>
        <row r="1129">
          <cell r="A1129" t="str">
            <v>23-3006</v>
          </cell>
        </row>
        <row r="1130">
          <cell r="A1130" t="str">
            <v>23-3001</v>
          </cell>
        </row>
        <row r="1131">
          <cell r="A1131" t="str">
            <v>23-3008</v>
          </cell>
          <cell r="B1131">
            <v>45118</v>
          </cell>
        </row>
        <row r="1132">
          <cell r="A1132" t="str">
            <v>23-3022</v>
          </cell>
          <cell r="B1132">
            <v>45117</v>
          </cell>
        </row>
        <row r="1133">
          <cell r="A1133" t="str">
            <v>23-C0577</v>
          </cell>
          <cell r="B1133">
            <v>45149</v>
          </cell>
        </row>
        <row r="1134">
          <cell r="A1134" t="str">
            <v>23-3015</v>
          </cell>
          <cell r="B1134">
            <v>45117</v>
          </cell>
        </row>
        <row r="1135">
          <cell r="A1135" t="str">
            <v>23-3023</v>
          </cell>
        </row>
        <row r="1136">
          <cell r="A1136" t="str">
            <v>23-C0578</v>
          </cell>
          <cell r="B1136">
            <v>45154</v>
          </cell>
        </row>
        <row r="1137">
          <cell r="A1137" t="str">
            <v>23-3018</v>
          </cell>
          <cell r="B1137">
            <v>45117</v>
          </cell>
        </row>
        <row r="1138">
          <cell r="A1138" t="str">
            <v>23-3011</v>
          </cell>
          <cell r="B1138">
            <v>45135</v>
          </cell>
        </row>
        <row r="1139">
          <cell r="A1139" t="str">
            <v>23-3024</v>
          </cell>
        </row>
        <row r="1140">
          <cell r="A1140" t="str">
            <v>23-3019</v>
          </cell>
          <cell r="B1140">
            <v>45117</v>
          </cell>
        </row>
        <row r="1141">
          <cell r="A1141" t="str">
            <v>23-3012</v>
          </cell>
          <cell r="B1141">
            <v>45124</v>
          </cell>
        </row>
        <row r="1142">
          <cell r="A1142" t="str">
            <v>23-3025</v>
          </cell>
          <cell r="B1142">
            <v>45160</v>
          </cell>
        </row>
        <row r="1143">
          <cell r="A1143" t="str">
            <v>23-3020</v>
          </cell>
        </row>
        <row r="1144">
          <cell r="A1144" t="str">
            <v>23-3013</v>
          </cell>
          <cell r="B1144">
            <v>45124</v>
          </cell>
        </row>
        <row r="1145">
          <cell r="A1145" t="str">
            <v>23-3021</v>
          </cell>
          <cell r="B1145">
            <v>45117</v>
          </cell>
        </row>
        <row r="1146">
          <cell r="A1146" t="str">
            <v>23-3014</v>
          </cell>
          <cell r="B1146">
            <v>45117</v>
          </cell>
        </row>
        <row r="1147">
          <cell r="A1147" t="str">
            <v>23-3049</v>
          </cell>
          <cell r="B1147">
            <v>45148</v>
          </cell>
        </row>
        <row r="1148">
          <cell r="A1148" t="str">
            <v>23-C0543</v>
          </cell>
          <cell r="B1148">
            <v>45253</v>
          </cell>
        </row>
        <row r="1149">
          <cell r="A1149" t="str">
            <v>23-3050</v>
          </cell>
          <cell r="B1149">
            <v>45225</v>
          </cell>
        </row>
        <row r="1150">
          <cell r="A1150" t="str">
            <v>23-3042</v>
          </cell>
        </row>
        <row r="1151">
          <cell r="A1151" t="str">
            <v>23-3043</v>
          </cell>
          <cell r="B1151">
            <v>45188</v>
          </cell>
        </row>
        <row r="1152">
          <cell r="A1152" t="str">
            <v>23-3054</v>
          </cell>
        </row>
        <row r="1153">
          <cell r="A1153" t="str">
            <v>23-3044</v>
          </cell>
          <cell r="B1153">
            <v>45148</v>
          </cell>
        </row>
        <row r="1154">
          <cell r="A1154" t="str">
            <v>23-3047</v>
          </cell>
        </row>
        <row r="1155">
          <cell r="A1155" t="str">
            <v>23-C0542</v>
          </cell>
          <cell r="B1155">
            <v>45188</v>
          </cell>
        </row>
        <row r="1156">
          <cell r="A1156" t="str">
            <v>23-C0544</v>
          </cell>
          <cell r="B1156">
            <v>45117</v>
          </cell>
        </row>
        <row r="1157">
          <cell r="A1157" t="str">
            <v>23-C0545</v>
          </cell>
          <cell r="B1157">
            <v>45100</v>
          </cell>
        </row>
        <row r="1158">
          <cell r="A1158" t="str">
            <v>23-3041</v>
          </cell>
          <cell r="B1158">
            <v>45127</v>
          </cell>
        </row>
        <row r="1159">
          <cell r="A1159" t="str">
            <v>23-3095</v>
          </cell>
          <cell r="B1159">
            <v>45138</v>
          </cell>
        </row>
        <row r="1160">
          <cell r="A1160" t="str">
            <v>23-3098</v>
          </cell>
        </row>
        <row r="1161">
          <cell r="A1161" t="str">
            <v>23-3090</v>
          </cell>
        </row>
        <row r="1162">
          <cell r="A1162" t="str">
            <v>23-C0556</v>
          </cell>
          <cell r="B1162">
            <v>45125</v>
          </cell>
        </row>
        <row r="1163">
          <cell r="A1163" t="str">
            <v>23-C0546</v>
          </cell>
        </row>
        <row r="1164">
          <cell r="A1164" t="str">
            <v>23-3100</v>
          </cell>
          <cell r="B1164">
            <v>45149</v>
          </cell>
        </row>
        <row r="1165">
          <cell r="A1165" t="str">
            <v>23-3039</v>
          </cell>
          <cell r="B1165">
            <v>45127</v>
          </cell>
        </row>
        <row r="1166">
          <cell r="A1166" t="str">
            <v>23-3092</v>
          </cell>
        </row>
        <row r="1167">
          <cell r="A1167" t="str">
            <v>23-C0547</v>
          </cell>
          <cell r="B1167">
            <v>45149</v>
          </cell>
        </row>
        <row r="1168">
          <cell r="A1168" t="str">
            <v>23-3101</v>
          </cell>
          <cell r="B1168">
            <v>45117</v>
          </cell>
        </row>
        <row r="1169">
          <cell r="A1169" t="str">
            <v>23-3040</v>
          </cell>
          <cell r="B1169">
            <v>45126</v>
          </cell>
        </row>
        <row r="1170">
          <cell r="A1170" t="str">
            <v>23-3124</v>
          </cell>
        </row>
        <row r="1171">
          <cell r="A1171" t="str">
            <v>23-C0552</v>
          </cell>
        </row>
        <row r="1172">
          <cell r="A1172" t="str">
            <v>23-C0782</v>
          </cell>
          <cell r="B1172">
            <v>45260</v>
          </cell>
        </row>
        <row r="1173">
          <cell r="A1173" t="str">
            <v>23-C0554</v>
          </cell>
          <cell r="B1173">
            <v>45167</v>
          </cell>
        </row>
        <row r="1174">
          <cell r="A1174" t="str">
            <v>23-3116</v>
          </cell>
        </row>
        <row r="1175">
          <cell r="A1175" t="str">
            <v>23-C0555</v>
          </cell>
          <cell r="B1175">
            <v>45181</v>
          </cell>
        </row>
        <row r="1176">
          <cell r="A1176" t="str">
            <v>23-3117</v>
          </cell>
        </row>
        <row r="1177">
          <cell r="A1177" t="str">
            <v>23-C0721</v>
          </cell>
          <cell r="B1177">
            <v>45212</v>
          </cell>
        </row>
        <row r="1178">
          <cell r="A1178" t="str">
            <v>23-3118</v>
          </cell>
        </row>
        <row r="1179">
          <cell r="A1179" t="str">
            <v>23-C0722</v>
          </cell>
        </row>
        <row r="1180">
          <cell r="A1180" t="str">
            <v>23-3119</v>
          </cell>
          <cell r="B1180">
            <v>45113</v>
          </cell>
        </row>
        <row r="1181">
          <cell r="A1181" t="str">
            <v>23-3157</v>
          </cell>
          <cell r="B1181">
            <v>45125</v>
          </cell>
        </row>
        <row r="1182">
          <cell r="A1182" t="str">
            <v>23-3158</v>
          </cell>
          <cell r="B1182">
            <v>45215</v>
          </cell>
        </row>
        <row r="1183">
          <cell r="A1183" t="str">
            <v>23-C0585</v>
          </cell>
        </row>
        <row r="1184">
          <cell r="A1184" t="str">
            <v>23-3139</v>
          </cell>
          <cell r="B1184">
            <v>45251</v>
          </cell>
        </row>
        <row r="1185">
          <cell r="A1185" t="str">
            <v>23-3152</v>
          </cell>
        </row>
        <row r="1186">
          <cell r="A1186" t="str">
            <v>23-C0580</v>
          </cell>
        </row>
        <row r="1187">
          <cell r="A1187" t="str">
            <v>23-3153</v>
          </cell>
        </row>
        <row r="1188">
          <cell r="A1188" t="str">
            <v>23-3169</v>
          </cell>
        </row>
        <row r="1189">
          <cell r="A1189" t="str">
            <v>23-3099</v>
          </cell>
          <cell r="B1189">
            <v>45135</v>
          </cell>
        </row>
        <row r="1190">
          <cell r="A1190" t="str">
            <v>23-3163</v>
          </cell>
        </row>
        <row r="1191">
          <cell r="A1191" t="str">
            <v>23-3164</v>
          </cell>
        </row>
        <row r="1192">
          <cell r="A1192" t="str">
            <v>23-3168</v>
          </cell>
        </row>
        <row r="1193">
          <cell r="A1193" t="str">
            <v>23-C0655</v>
          </cell>
          <cell r="B1193">
            <v>45225</v>
          </cell>
        </row>
        <row r="1194">
          <cell r="A1194" t="str">
            <v>23-C0560</v>
          </cell>
        </row>
        <row r="1195">
          <cell r="A1195" t="str">
            <v>23-3190</v>
          </cell>
          <cell r="B1195">
            <v>45169</v>
          </cell>
        </row>
        <row r="1196">
          <cell r="A1196" t="str">
            <v>23-C0656</v>
          </cell>
          <cell r="B1196">
            <v>45215</v>
          </cell>
        </row>
        <row r="1197">
          <cell r="A1197" t="str">
            <v>23-3207</v>
          </cell>
          <cell r="B1197">
            <v>45169</v>
          </cell>
        </row>
        <row r="1198">
          <cell r="A1198" t="str">
            <v>23-C0561</v>
          </cell>
          <cell r="B1198">
            <v>45278</v>
          </cell>
        </row>
        <row r="1199">
          <cell r="A1199" t="str">
            <v>23-3087</v>
          </cell>
          <cell r="B1199">
            <v>45135</v>
          </cell>
        </row>
        <row r="1200">
          <cell r="A1200" t="str">
            <v>23-3191</v>
          </cell>
        </row>
        <row r="1201">
          <cell r="A1201" t="str">
            <v>23-0846</v>
          </cell>
          <cell r="B1201">
            <v>45125</v>
          </cell>
        </row>
        <row r="1202">
          <cell r="A1202" t="str">
            <v>23-C0595</v>
          </cell>
          <cell r="B1202">
            <v>45148</v>
          </cell>
        </row>
        <row r="1203">
          <cell r="A1203" t="str">
            <v>23-C0562</v>
          </cell>
          <cell r="B1203">
            <v>45261</v>
          </cell>
        </row>
        <row r="1204">
          <cell r="A1204" t="str">
            <v>23-C0563</v>
          </cell>
          <cell r="B1204">
            <v>45148</v>
          </cell>
        </row>
        <row r="1205">
          <cell r="A1205" t="str">
            <v>23-C0557</v>
          </cell>
          <cell r="B1205">
            <v>45160</v>
          </cell>
        </row>
        <row r="1206">
          <cell r="A1206" t="str">
            <v>23-3188</v>
          </cell>
          <cell r="B1206">
            <v>45215</v>
          </cell>
        </row>
        <row r="1207">
          <cell r="A1207" t="str">
            <v>23-3204</v>
          </cell>
          <cell r="B1207">
            <v>45253</v>
          </cell>
        </row>
        <row r="1208">
          <cell r="A1208" t="str">
            <v>23-C0559</v>
          </cell>
          <cell r="B1208">
            <v>45148</v>
          </cell>
        </row>
        <row r="1209">
          <cell r="A1209" t="str">
            <v>23-3237</v>
          </cell>
        </row>
        <row r="1210">
          <cell r="A1210" t="str">
            <v>23-3104</v>
          </cell>
          <cell r="B1210">
            <v>45148</v>
          </cell>
        </row>
        <row r="1211">
          <cell r="A1211" t="str">
            <v>23-3214</v>
          </cell>
          <cell r="B1211">
            <v>45154</v>
          </cell>
        </row>
        <row r="1212">
          <cell r="A1212" t="str">
            <v>23-3244</v>
          </cell>
        </row>
        <row r="1213">
          <cell r="A1213" t="str">
            <v>23-3238</v>
          </cell>
        </row>
        <row r="1214">
          <cell r="A1214" t="str">
            <v xml:space="preserve">23-3171        </v>
          </cell>
        </row>
        <row r="1215">
          <cell r="A1215" t="str">
            <v>23-3223</v>
          </cell>
          <cell r="B1215">
            <v>45215</v>
          </cell>
        </row>
        <row r="1216">
          <cell r="A1216" t="str">
            <v>23-3245</v>
          </cell>
        </row>
        <row r="1217">
          <cell r="A1217" t="str">
            <v>23-3239</v>
          </cell>
        </row>
        <row r="1218">
          <cell r="A1218" t="str">
            <v>23-C0617</v>
          </cell>
          <cell r="B1218">
            <v>45215</v>
          </cell>
        </row>
        <row r="1219">
          <cell r="A1219" t="str">
            <v>23-3211</v>
          </cell>
          <cell r="B1219">
            <v>45215</v>
          </cell>
        </row>
        <row r="1220">
          <cell r="A1220" t="str">
            <v>23-3240</v>
          </cell>
        </row>
        <row r="1221">
          <cell r="A1221" t="str">
            <v>23-3230</v>
          </cell>
          <cell r="B1221">
            <v>45264</v>
          </cell>
        </row>
        <row r="1222">
          <cell r="A1222" t="str">
            <v>23-3212</v>
          </cell>
          <cell r="B1222">
            <v>45152</v>
          </cell>
        </row>
        <row r="1223">
          <cell r="A1223" t="str">
            <v>23-3241</v>
          </cell>
        </row>
        <row r="1224">
          <cell r="A1224" t="str">
            <v>23-3235</v>
          </cell>
        </row>
        <row r="1225">
          <cell r="A1225" t="str">
            <v>23-3213</v>
          </cell>
          <cell r="B1225">
            <v>45154</v>
          </cell>
        </row>
        <row r="1226">
          <cell r="A1226" t="str">
            <v>23-3242</v>
          </cell>
        </row>
        <row r="1227">
          <cell r="A1227" t="str">
            <v>23-3258</v>
          </cell>
          <cell r="B1227">
            <v>45149</v>
          </cell>
        </row>
        <row r="1228">
          <cell r="A1228" t="str">
            <v>23-3250</v>
          </cell>
          <cell r="B1228">
            <v>45124</v>
          </cell>
        </row>
        <row r="1229">
          <cell r="A1229" t="str">
            <v>23-3206</v>
          </cell>
          <cell r="B1229">
            <v>45135</v>
          </cell>
        </row>
        <row r="1230">
          <cell r="A1230" t="str">
            <v>23-3251</v>
          </cell>
        </row>
        <row r="1231">
          <cell r="A1231" t="str">
            <v>23-C0579</v>
          </cell>
          <cell r="B1231">
            <v>45140</v>
          </cell>
        </row>
        <row r="1232">
          <cell r="A1232" t="str">
            <v>23-3253</v>
          </cell>
        </row>
        <row r="1233">
          <cell r="A1233" t="str">
            <v>23-3249</v>
          </cell>
        </row>
        <row r="1234">
          <cell r="A1234" t="str">
            <v>23-C0599</v>
          </cell>
          <cell r="B1234">
            <v>45188</v>
          </cell>
        </row>
        <row r="1235">
          <cell r="A1235" t="str">
            <v>23-C0590</v>
          </cell>
          <cell r="B1235">
            <v>45271</v>
          </cell>
        </row>
        <row r="1236">
          <cell r="A1236" t="str">
            <v>23-C0601</v>
          </cell>
          <cell r="B1236">
            <v>45135</v>
          </cell>
        </row>
        <row r="1237">
          <cell r="A1237" t="str">
            <v>23-3289</v>
          </cell>
          <cell r="B1237">
            <v>45125</v>
          </cell>
        </row>
        <row r="1238">
          <cell r="A1238" t="str">
            <v>23-3267</v>
          </cell>
        </row>
        <row r="1239">
          <cell r="A1239" t="str">
            <v>23-3290</v>
          </cell>
        </row>
        <row r="1240">
          <cell r="A1240" t="str">
            <v>23-3269</v>
          </cell>
        </row>
        <row r="1241">
          <cell r="A1241" t="str">
            <v>23-3293</v>
          </cell>
        </row>
        <row r="1242">
          <cell r="A1242" t="str">
            <v>23-C0587</v>
          </cell>
          <cell r="B1242">
            <v>45148</v>
          </cell>
        </row>
        <row r="1243">
          <cell r="A1243" t="str">
            <v>23-3271</v>
          </cell>
          <cell r="B1243">
            <v>45148</v>
          </cell>
        </row>
        <row r="1244">
          <cell r="A1244" t="str">
            <v>23-3294</v>
          </cell>
          <cell r="B1244">
            <v>45148</v>
          </cell>
        </row>
        <row r="1245">
          <cell r="A1245" t="str">
            <v>23-C0589</v>
          </cell>
          <cell r="B1245">
            <v>45111</v>
          </cell>
        </row>
        <row r="1246">
          <cell r="A1246" t="str">
            <v>23-3156</v>
          </cell>
          <cell r="B1246">
            <v>45259</v>
          </cell>
        </row>
        <row r="1247">
          <cell r="A1247" t="str">
            <v>23-3272</v>
          </cell>
        </row>
        <row r="1248">
          <cell r="A1248" t="str">
            <v>23-3311</v>
          </cell>
        </row>
        <row r="1249">
          <cell r="A1249" t="str">
            <v xml:space="preserve">23-3301        </v>
          </cell>
          <cell r="B1249">
            <v>45160</v>
          </cell>
        </row>
        <row r="1250">
          <cell r="A1250" t="str">
            <v>23-3259</v>
          </cell>
          <cell r="B1250">
            <v>45154</v>
          </cell>
        </row>
        <row r="1251">
          <cell r="A1251" t="str">
            <v>23-3302</v>
          </cell>
          <cell r="B1251">
            <v>45258</v>
          </cell>
        </row>
        <row r="1252">
          <cell r="A1252" t="str">
            <v>23-C0593</v>
          </cell>
          <cell r="B1252">
            <v>45181</v>
          </cell>
        </row>
        <row r="1253">
          <cell r="A1253" t="str">
            <v>23-2901</v>
          </cell>
          <cell r="B1253">
            <v>45124</v>
          </cell>
        </row>
        <row r="1254">
          <cell r="A1254" t="str">
            <v>23-3303</v>
          </cell>
          <cell r="B1254">
            <v>45258</v>
          </cell>
        </row>
        <row r="1255">
          <cell r="A1255" t="str">
            <v xml:space="preserve">23-3247        </v>
          </cell>
          <cell r="B1255">
            <v>45154</v>
          </cell>
        </row>
        <row r="1256">
          <cell r="A1256" t="str">
            <v xml:space="preserve">23-3195        </v>
          </cell>
        </row>
        <row r="1257">
          <cell r="A1257" t="str">
            <v>23-C0893</v>
          </cell>
        </row>
        <row r="1258">
          <cell r="A1258" t="str">
            <v xml:space="preserve">23-2917        </v>
          </cell>
          <cell r="B1258">
            <v>45160</v>
          </cell>
        </row>
        <row r="1259">
          <cell r="A1259" t="str">
            <v>23-3305</v>
          </cell>
          <cell r="B1259">
            <v>45182</v>
          </cell>
        </row>
        <row r="1260">
          <cell r="A1260" t="str">
            <v xml:space="preserve">23-3248        </v>
          </cell>
          <cell r="B1260">
            <v>45127</v>
          </cell>
        </row>
        <row r="1261">
          <cell r="A1261" t="str">
            <v>23-3203</v>
          </cell>
          <cell r="B1261">
            <v>45161</v>
          </cell>
        </row>
        <row r="1262">
          <cell r="A1262" t="str">
            <v>23-3310</v>
          </cell>
        </row>
        <row r="1263">
          <cell r="A1263" t="str">
            <v>23-C0648</v>
          </cell>
          <cell r="B1263">
            <v>45215</v>
          </cell>
        </row>
        <row r="1264">
          <cell r="A1264" t="str">
            <v>23-3322</v>
          </cell>
        </row>
        <row r="1265">
          <cell r="A1265" t="str">
            <v>23-C0645</v>
          </cell>
          <cell r="B1265">
            <v>45169</v>
          </cell>
        </row>
        <row r="1266">
          <cell r="A1266" t="str">
            <v>23-3368</v>
          </cell>
          <cell r="B1266">
            <v>45175</v>
          </cell>
        </row>
        <row r="1267">
          <cell r="A1267" t="str">
            <v>23-3347</v>
          </cell>
        </row>
        <row r="1268">
          <cell r="A1268" t="str">
            <v>23-2761</v>
          </cell>
          <cell r="B1268">
            <v>45160</v>
          </cell>
        </row>
        <row r="1269">
          <cell r="A1269" t="str">
            <v>23-3338</v>
          </cell>
          <cell r="B1269">
            <v>45251</v>
          </cell>
        </row>
        <row r="1270">
          <cell r="A1270" t="str">
            <v>23-3349</v>
          </cell>
        </row>
        <row r="1271">
          <cell r="A1271" t="str">
            <v>23-3340</v>
          </cell>
          <cell r="B1271">
            <v>45146</v>
          </cell>
        </row>
        <row r="1272">
          <cell r="A1272" t="str">
            <v>23-3331</v>
          </cell>
          <cell r="B1272">
            <v>45155</v>
          </cell>
        </row>
        <row r="1273">
          <cell r="A1273" t="str">
            <v>23-C0667</v>
          </cell>
          <cell r="B1273">
            <v>45197</v>
          </cell>
        </row>
        <row r="1274">
          <cell r="A1274" t="str">
            <v>23-3350</v>
          </cell>
        </row>
        <row r="1275">
          <cell r="A1275" t="str">
            <v>23-2944</v>
          </cell>
          <cell r="B1275">
            <v>45148</v>
          </cell>
        </row>
        <row r="1276">
          <cell r="A1276" t="str">
            <v>23-3344</v>
          </cell>
        </row>
        <row r="1277">
          <cell r="A1277" t="str">
            <v>23-3332</v>
          </cell>
          <cell r="B1277">
            <v>45149</v>
          </cell>
        </row>
        <row r="1278">
          <cell r="A1278" t="str">
            <v>23-C0624</v>
          </cell>
          <cell r="B1278">
            <v>45156</v>
          </cell>
        </row>
        <row r="1279">
          <cell r="A1279" t="str">
            <v>23-3363</v>
          </cell>
          <cell r="B1279">
            <v>45197</v>
          </cell>
        </row>
        <row r="1280">
          <cell r="A1280" t="str">
            <v>23-C0597</v>
          </cell>
          <cell r="B1280">
            <v>45135</v>
          </cell>
        </row>
        <row r="1281">
          <cell r="A1281" t="str">
            <v>23-3335</v>
          </cell>
          <cell r="B1281">
            <v>45162</v>
          </cell>
        </row>
        <row r="1282">
          <cell r="A1282" t="str">
            <v>23-C0607</v>
          </cell>
          <cell r="B1282">
            <v>45148</v>
          </cell>
        </row>
        <row r="1283">
          <cell r="A1283" t="str">
            <v>23-0754</v>
          </cell>
        </row>
        <row r="1284">
          <cell r="A1284" t="str">
            <v>23-3366</v>
          </cell>
          <cell r="B1284">
            <v>45182</v>
          </cell>
        </row>
        <row r="1285">
          <cell r="A1285" t="str">
            <v>23-C0641</v>
          </cell>
          <cell r="B1285">
            <v>45188</v>
          </cell>
        </row>
        <row r="1286">
          <cell r="A1286" t="str">
            <v>23-3346</v>
          </cell>
          <cell r="B1286">
            <v>45149</v>
          </cell>
        </row>
        <row r="1287">
          <cell r="A1287" t="str">
            <v>23-3094</v>
          </cell>
          <cell r="B1287">
            <v>45135</v>
          </cell>
        </row>
        <row r="1288">
          <cell r="A1288" t="str">
            <v>23-3058</v>
          </cell>
        </row>
        <row r="1289">
          <cell r="A1289" t="str">
            <v>23-3380</v>
          </cell>
        </row>
        <row r="1290">
          <cell r="A1290" t="str">
            <v>23-C0584</v>
          </cell>
          <cell r="B1290">
            <v>45160</v>
          </cell>
        </row>
        <row r="1291">
          <cell r="A1291" t="str">
            <v>23-3371</v>
          </cell>
        </row>
        <row r="1292">
          <cell r="A1292" t="str">
            <v>23-3381</v>
          </cell>
        </row>
        <row r="1293">
          <cell r="A1293" t="str">
            <v>23-C0649</v>
          </cell>
          <cell r="B1293">
            <v>45175</v>
          </cell>
        </row>
        <row r="1294">
          <cell r="A1294" t="str">
            <v>23-3376</v>
          </cell>
          <cell r="B1294">
            <v>45135</v>
          </cell>
        </row>
        <row r="1295">
          <cell r="A1295" t="str">
            <v>23-C0702</v>
          </cell>
          <cell r="B1295">
            <v>45197</v>
          </cell>
        </row>
        <row r="1296">
          <cell r="A1296" t="str">
            <v>23-3382</v>
          </cell>
        </row>
        <row r="1297">
          <cell r="A1297" t="str">
            <v>23-3378</v>
          </cell>
          <cell r="B1297">
            <v>45135</v>
          </cell>
        </row>
        <row r="1298">
          <cell r="A1298" t="str">
            <v>23-C0564</v>
          </cell>
        </row>
        <row r="1299">
          <cell r="A1299" t="str">
            <v>23-3379</v>
          </cell>
          <cell r="B1299">
            <v>45154</v>
          </cell>
        </row>
        <row r="1300">
          <cell r="A1300" t="str">
            <v>23-C0582</v>
          </cell>
        </row>
        <row r="1301">
          <cell r="A1301" t="str">
            <v>23-C0528</v>
          </cell>
          <cell r="B1301">
            <v>45177</v>
          </cell>
        </row>
        <row r="1302">
          <cell r="A1302" t="str">
            <v>23-2896</v>
          </cell>
          <cell r="B1302">
            <v>45188</v>
          </cell>
        </row>
        <row r="1303">
          <cell r="A1303" t="str">
            <v xml:space="preserve">23-3127        </v>
          </cell>
        </row>
        <row r="1304">
          <cell r="A1304" t="str">
            <v>23-2899</v>
          </cell>
          <cell r="B1304">
            <v>45160</v>
          </cell>
        </row>
        <row r="1305">
          <cell r="A1305" t="str">
            <v>23-3388</v>
          </cell>
        </row>
        <row r="1306">
          <cell r="A1306" t="str">
            <v>23-3389</v>
          </cell>
        </row>
        <row r="1307">
          <cell r="A1307" t="str">
            <v>23-3391</v>
          </cell>
          <cell r="B1307">
            <v>45149</v>
          </cell>
        </row>
        <row r="1308">
          <cell r="A1308" t="str">
            <v>23-C0598</v>
          </cell>
          <cell r="B1308">
            <v>45156</v>
          </cell>
        </row>
        <row r="1309">
          <cell r="A1309" t="str">
            <v>23-3336</v>
          </cell>
          <cell r="B1309">
            <v>45160</v>
          </cell>
        </row>
        <row r="1310">
          <cell r="A1310" t="str">
            <v>23-C0612</v>
          </cell>
          <cell r="B1310">
            <v>45181</v>
          </cell>
        </row>
        <row r="1311">
          <cell r="A1311" t="str">
            <v>23-3443</v>
          </cell>
        </row>
        <row r="1312">
          <cell r="A1312" t="str">
            <v>23-3432</v>
          </cell>
        </row>
        <row r="1313">
          <cell r="A1313" t="str">
            <v>23-3423</v>
          </cell>
        </row>
        <row r="1314">
          <cell r="A1314" t="str">
            <v>23-3079</v>
          </cell>
          <cell r="B1314">
            <v>45138</v>
          </cell>
        </row>
        <row r="1315">
          <cell r="A1315" t="str">
            <v>23-3408</v>
          </cell>
        </row>
        <row r="1316">
          <cell r="A1316" t="str">
            <v>23-3434</v>
          </cell>
          <cell r="B1316">
            <v>45188</v>
          </cell>
        </row>
        <row r="1317">
          <cell r="A1317" t="str">
            <v>23-3425</v>
          </cell>
        </row>
        <row r="1318">
          <cell r="A1318" t="str">
            <v>23-3411</v>
          </cell>
          <cell r="B1318">
            <v>45149</v>
          </cell>
        </row>
        <row r="1319">
          <cell r="A1319" t="str">
            <v>23-3440</v>
          </cell>
          <cell r="B1319">
            <v>45169</v>
          </cell>
        </row>
        <row r="1320">
          <cell r="A1320" t="str">
            <v>23-C0675</v>
          </cell>
        </row>
        <row r="1321">
          <cell r="A1321" t="str">
            <v>23-3416</v>
          </cell>
          <cell r="B1321">
            <v>45149</v>
          </cell>
        </row>
        <row r="1322">
          <cell r="A1322" t="str">
            <v>23-3430</v>
          </cell>
        </row>
        <row r="1323">
          <cell r="A1323" t="str">
            <v>23-C0625</v>
          </cell>
          <cell r="B1323">
            <v>45258</v>
          </cell>
        </row>
        <row r="1324">
          <cell r="A1324" t="str">
            <v>23-1430</v>
          </cell>
          <cell r="B1324">
            <v>45258</v>
          </cell>
        </row>
        <row r="1325">
          <cell r="A1325" t="str">
            <v>23-3393</v>
          </cell>
          <cell r="B1325">
            <v>45138</v>
          </cell>
        </row>
        <row r="1326">
          <cell r="A1326" t="str">
            <v>23-3442</v>
          </cell>
        </row>
        <row r="1327">
          <cell r="A1327" t="str">
            <v>23-3431</v>
          </cell>
          <cell r="B1327">
            <v>45154</v>
          </cell>
        </row>
        <row r="1328">
          <cell r="A1328" t="str">
            <v>23-C0614</v>
          </cell>
          <cell r="B1328">
            <v>45149</v>
          </cell>
        </row>
        <row r="1329">
          <cell r="A1329" t="str">
            <v>23-3420</v>
          </cell>
          <cell r="B1329">
            <v>45170</v>
          </cell>
        </row>
        <row r="1330">
          <cell r="A1330" t="str">
            <v>23-C0615</v>
          </cell>
          <cell r="B1330">
            <v>45160</v>
          </cell>
        </row>
        <row r="1331">
          <cell r="A1331" t="str">
            <v>23-3458</v>
          </cell>
        </row>
        <row r="1332">
          <cell r="A1332" t="str">
            <v>23-3445</v>
          </cell>
          <cell r="B1332">
            <v>45259</v>
          </cell>
        </row>
        <row r="1333">
          <cell r="A1333" t="str">
            <v>23-3446</v>
          </cell>
          <cell r="B1333">
            <v>45202</v>
          </cell>
        </row>
        <row r="1334">
          <cell r="A1334" t="str">
            <v>23-C0605</v>
          </cell>
          <cell r="B1334">
            <v>45183</v>
          </cell>
        </row>
        <row r="1335">
          <cell r="A1335" t="str">
            <v>23-3429</v>
          </cell>
        </row>
        <row r="1336">
          <cell r="A1336" t="str">
            <v>23-C0606</v>
          </cell>
          <cell r="B1336">
            <v>45149</v>
          </cell>
        </row>
        <row r="1337">
          <cell r="A1337" t="str">
            <v>23-C0613</v>
          </cell>
          <cell r="B1337">
            <v>45160</v>
          </cell>
        </row>
        <row r="1338">
          <cell r="A1338" t="str">
            <v>23-3454</v>
          </cell>
          <cell r="B1338">
            <v>45149</v>
          </cell>
        </row>
        <row r="1339">
          <cell r="A1339" t="str">
            <v>23-3457</v>
          </cell>
        </row>
        <row r="1340">
          <cell r="A1340" t="str">
            <v>23-3493</v>
          </cell>
        </row>
        <row r="1341">
          <cell r="A1341" t="str">
            <v>23-3486</v>
          </cell>
          <cell r="B1341">
            <v>45160</v>
          </cell>
        </row>
        <row r="1342">
          <cell r="A1342" t="str">
            <v>23-C0610</v>
          </cell>
          <cell r="B1342">
            <v>45160</v>
          </cell>
        </row>
        <row r="1343">
          <cell r="A1343" t="str">
            <v>23-3494</v>
          </cell>
          <cell r="B1343">
            <v>45160</v>
          </cell>
        </row>
        <row r="1344">
          <cell r="A1344" t="str">
            <v>23-3487</v>
          </cell>
        </row>
        <row r="1345">
          <cell r="A1345" t="str">
            <v>23-C0611</v>
          </cell>
          <cell r="B1345">
            <v>45188</v>
          </cell>
        </row>
        <row r="1346">
          <cell r="A1346" t="str">
            <v>23-3501</v>
          </cell>
        </row>
        <row r="1347">
          <cell r="A1347" t="str">
            <v>23-3495</v>
          </cell>
        </row>
        <row r="1348">
          <cell r="A1348" t="str">
            <v>23-3489</v>
          </cell>
        </row>
        <row r="1349">
          <cell r="A1349" t="str">
            <v>23-3470</v>
          </cell>
          <cell r="B1349">
            <v>45160</v>
          </cell>
        </row>
        <row r="1350">
          <cell r="A1350" t="str">
            <v>23-3503</v>
          </cell>
        </row>
        <row r="1351">
          <cell r="A1351" t="str">
            <v>23-3496</v>
          </cell>
        </row>
        <row r="1352">
          <cell r="A1352" t="str">
            <v>23-3491</v>
          </cell>
          <cell r="B1352">
            <v>45160</v>
          </cell>
        </row>
        <row r="1353">
          <cell r="A1353" t="str">
            <v>23-3504</v>
          </cell>
        </row>
        <row r="1354">
          <cell r="A1354" t="str">
            <v>23-3497</v>
          </cell>
        </row>
        <row r="1355">
          <cell r="A1355" t="str">
            <v>23-3492</v>
          </cell>
          <cell r="B1355">
            <v>45148</v>
          </cell>
        </row>
        <row r="1356">
          <cell r="A1356" t="str">
            <v>23-3483</v>
          </cell>
        </row>
        <row r="1357">
          <cell r="A1357" t="str">
            <v>23-C0609</v>
          </cell>
          <cell r="B1357">
            <v>45154</v>
          </cell>
        </row>
        <row r="1358">
          <cell r="A1358" t="str">
            <v>23-3498</v>
          </cell>
        </row>
        <row r="1359">
          <cell r="A1359" t="str">
            <v>23-3405</v>
          </cell>
          <cell r="B1359">
            <v>45170</v>
          </cell>
        </row>
        <row r="1360">
          <cell r="A1360" t="str">
            <v>23-3509</v>
          </cell>
          <cell r="B1360">
            <v>45170</v>
          </cell>
        </row>
        <row r="1361">
          <cell r="A1361" t="str">
            <v>23-3499</v>
          </cell>
          <cell r="B1361">
            <v>45148</v>
          </cell>
        </row>
        <row r="1362">
          <cell r="A1362" t="str">
            <v>23-C0616</v>
          </cell>
          <cell r="B1362">
            <v>45149</v>
          </cell>
        </row>
        <row r="1363">
          <cell r="A1363" t="str">
            <v>23-3465</v>
          </cell>
          <cell r="B1363">
            <v>45175</v>
          </cell>
        </row>
        <row r="1364">
          <cell r="A1364" t="str">
            <v>23-3511</v>
          </cell>
          <cell r="B1364">
            <v>45189</v>
          </cell>
        </row>
        <row r="1365">
          <cell r="A1365" t="str">
            <v>23-3452</v>
          </cell>
          <cell r="B1365">
            <v>45162</v>
          </cell>
        </row>
        <row r="1366">
          <cell r="A1366" t="str">
            <v>23-3512</v>
          </cell>
          <cell r="B1366">
            <v>45149</v>
          </cell>
        </row>
        <row r="1367">
          <cell r="A1367" t="str">
            <v>23-3477</v>
          </cell>
          <cell r="B1367">
            <v>45177</v>
          </cell>
        </row>
        <row r="1368">
          <cell r="A1368" t="str">
            <v>23-3418</v>
          </cell>
          <cell r="B1368">
            <v>45160</v>
          </cell>
        </row>
        <row r="1369">
          <cell r="A1369" t="str">
            <v>23-3506</v>
          </cell>
          <cell r="B1369">
            <v>45160</v>
          </cell>
        </row>
        <row r="1370">
          <cell r="A1370" t="str">
            <v>23-3189</v>
          </cell>
          <cell r="B1370">
            <v>45160</v>
          </cell>
        </row>
        <row r="1371">
          <cell r="A1371" t="str">
            <v>23-C0620</v>
          </cell>
          <cell r="B1371">
            <v>45174</v>
          </cell>
        </row>
        <row r="1372">
          <cell r="A1372" t="str">
            <v>23-3521</v>
          </cell>
        </row>
        <row r="1373">
          <cell r="A1373" t="str">
            <v>23-C0671</v>
          </cell>
        </row>
        <row r="1374">
          <cell r="A1374" t="str">
            <v>23-C0621</v>
          </cell>
          <cell r="B1374">
            <v>45160</v>
          </cell>
        </row>
        <row r="1375">
          <cell r="A1375" t="str">
            <v>23-3051</v>
          </cell>
          <cell r="B1375">
            <v>45160</v>
          </cell>
        </row>
        <row r="1376">
          <cell r="A1376" t="str">
            <v>23-3174</v>
          </cell>
          <cell r="B1376">
            <v>45160</v>
          </cell>
        </row>
        <row r="1377">
          <cell r="A1377" t="str">
            <v>23-3175</v>
          </cell>
          <cell r="B1377">
            <v>45149</v>
          </cell>
        </row>
        <row r="1378">
          <cell r="A1378" t="str">
            <v>23-C0669</v>
          </cell>
          <cell r="B1378">
            <v>45259</v>
          </cell>
        </row>
        <row r="1379">
          <cell r="A1379" t="str">
            <v>23-3056</v>
          </cell>
          <cell r="B1379">
            <v>45155</v>
          </cell>
        </row>
        <row r="1380">
          <cell r="A1380" t="str">
            <v>23-3517</v>
          </cell>
          <cell r="B1380">
            <v>45215</v>
          </cell>
        </row>
        <row r="1381">
          <cell r="A1381" t="str">
            <v>23-3384</v>
          </cell>
          <cell r="B1381">
            <v>45160</v>
          </cell>
        </row>
        <row r="1382">
          <cell r="A1382" t="str">
            <v>23-C0622</v>
          </cell>
          <cell r="B1382">
            <v>45188</v>
          </cell>
        </row>
        <row r="1383">
          <cell r="A1383" t="str">
            <v>23-C0634</v>
          </cell>
          <cell r="B1383">
            <v>45197</v>
          </cell>
        </row>
        <row r="1384">
          <cell r="A1384" t="str">
            <v>23-C0680</v>
          </cell>
          <cell r="B1384">
            <v>45215</v>
          </cell>
        </row>
        <row r="1385">
          <cell r="A1385" t="str">
            <v>23-3576</v>
          </cell>
        </row>
        <row r="1386">
          <cell r="A1386" t="str">
            <v>23-2144</v>
          </cell>
        </row>
        <row r="1387">
          <cell r="A1387" t="str">
            <v>23-3527</v>
          </cell>
          <cell r="B1387">
            <v>45260</v>
          </cell>
        </row>
        <row r="1388">
          <cell r="A1388" t="str">
            <v>23-C0681</v>
          </cell>
          <cell r="B1388">
            <v>45259</v>
          </cell>
        </row>
        <row r="1389">
          <cell r="A1389" t="str">
            <v>23-3534</v>
          </cell>
        </row>
        <row r="1390">
          <cell r="A1390" t="str">
            <v>23-C0682</v>
          </cell>
          <cell r="B1390">
            <v>45259</v>
          </cell>
        </row>
        <row r="1391">
          <cell r="A1391" t="str">
            <v>23-2146</v>
          </cell>
          <cell r="B1391">
            <v>45188</v>
          </cell>
        </row>
        <row r="1392">
          <cell r="A1392" t="str">
            <v>23-C0533</v>
          </cell>
          <cell r="B1392">
            <v>45189</v>
          </cell>
        </row>
        <row r="1393">
          <cell r="A1393" t="str">
            <v>23-3536</v>
          </cell>
          <cell r="B1393">
            <v>45160</v>
          </cell>
        </row>
        <row r="1394">
          <cell r="A1394" t="str">
            <v>23-3345</v>
          </cell>
          <cell r="B1394">
            <v>45225</v>
          </cell>
        </row>
        <row r="1395">
          <cell r="A1395" t="str">
            <v>23-C0631</v>
          </cell>
          <cell r="B1395">
            <v>45198</v>
          </cell>
        </row>
        <row r="1396">
          <cell r="A1396" t="str">
            <v>23-3537</v>
          </cell>
        </row>
        <row r="1397">
          <cell r="A1397" t="str">
            <v>23-3564</v>
          </cell>
          <cell r="B1397">
            <v>45264</v>
          </cell>
        </row>
        <row r="1398">
          <cell r="A1398" t="str">
            <v>23-3623</v>
          </cell>
          <cell r="B1398">
            <v>45272</v>
          </cell>
        </row>
        <row r="1399">
          <cell r="A1399" t="str">
            <v>23-3613</v>
          </cell>
          <cell r="B1399">
            <v>45170</v>
          </cell>
        </row>
        <row r="1400">
          <cell r="A1400" t="str">
            <v>23-3273</v>
          </cell>
          <cell r="B1400">
            <v>45236</v>
          </cell>
        </row>
        <row r="1401">
          <cell r="A1401" t="str">
            <v>23-C0628</v>
          </cell>
          <cell r="B1401">
            <v>45160</v>
          </cell>
        </row>
        <row r="1402">
          <cell r="A1402" t="str">
            <v>23-3656</v>
          </cell>
          <cell r="B1402">
            <v>45156</v>
          </cell>
        </row>
        <row r="1403">
          <cell r="A1403" t="str">
            <v>23-C0694</v>
          </cell>
          <cell r="B1403">
            <v>45238</v>
          </cell>
        </row>
        <row r="1404">
          <cell r="A1404" t="str">
            <v>23-3633</v>
          </cell>
        </row>
        <row r="1405">
          <cell r="A1405" t="str">
            <v>23-C0688</v>
          </cell>
          <cell r="B1405">
            <v>45258</v>
          </cell>
        </row>
        <row r="1406">
          <cell r="A1406" t="str">
            <v>23-3510</v>
          </cell>
          <cell r="B1406">
            <v>45160</v>
          </cell>
        </row>
        <row r="1407">
          <cell r="A1407" t="str">
            <v>23-3616</v>
          </cell>
          <cell r="B1407">
            <v>45260</v>
          </cell>
        </row>
        <row r="1408">
          <cell r="A1408" t="str">
            <v>23-C0629</v>
          </cell>
          <cell r="B1408">
            <v>45194</v>
          </cell>
        </row>
        <row r="1409">
          <cell r="A1409" t="str">
            <v>23-3599</v>
          </cell>
          <cell r="B1409">
            <v>45253</v>
          </cell>
        </row>
        <row r="1410">
          <cell r="A1410" t="str">
            <v>23-3657</v>
          </cell>
          <cell r="B1410">
            <v>45253</v>
          </cell>
        </row>
        <row r="1411">
          <cell r="A1411" t="str">
            <v>23-C0695</v>
          </cell>
        </row>
        <row r="1412">
          <cell r="A1412" t="str">
            <v>23-3646</v>
          </cell>
          <cell r="B1412">
            <v>45170</v>
          </cell>
        </row>
        <row r="1413">
          <cell r="A1413" t="str">
            <v>23-3600</v>
          </cell>
          <cell r="B1413">
            <v>45212</v>
          </cell>
        </row>
        <row r="1414">
          <cell r="A1414" t="str">
            <v>23-3658</v>
          </cell>
          <cell r="B1414">
            <v>45176</v>
          </cell>
        </row>
        <row r="1415">
          <cell r="A1415" t="str">
            <v>23-3650</v>
          </cell>
        </row>
        <row r="1416">
          <cell r="A1416" t="str">
            <v>23-3255</v>
          </cell>
          <cell r="B1416">
            <v>45188</v>
          </cell>
        </row>
        <row r="1417">
          <cell r="A1417" t="str">
            <v>23-3621</v>
          </cell>
        </row>
        <row r="1418">
          <cell r="A1418" t="str">
            <v>23-3601</v>
          </cell>
          <cell r="B1418">
            <v>45160</v>
          </cell>
        </row>
        <row r="1419">
          <cell r="A1419" t="str">
            <v>23-3661</v>
          </cell>
          <cell r="B1419">
            <v>45160</v>
          </cell>
        </row>
        <row r="1420">
          <cell r="A1420" t="str">
            <v>23-3654</v>
          </cell>
        </row>
        <row r="1421">
          <cell r="A1421" t="str">
            <v>23-3622</v>
          </cell>
          <cell r="B1421">
            <v>45146</v>
          </cell>
        </row>
        <row r="1422">
          <cell r="A1422" t="str">
            <v>23-C0633</v>
          </cell>
          <cell r="B1422">
            <v>45188</v>
          </cell>
        </row>
        <row r="1423">
          <cell r="A1423" t="str">
            <v>23-3603</v>
          </cell>
          <cell r="B1423">
            <v>45160</v>
          </cell>
        </row>
        <row r="1424">
          <cell r="A1424" t="str">
            <v>23-C0627</v>
          </cell>
        </row>
        <row r="1425">
          <cell r="A1425" t="str">
            <v>23-3655</v>
          </cell>
          <cell r="B1425">
            <v>45146</v>
          </cell>
        </row>
        <row r="1426">
          <cell r="A1426" t="str">
            <v>23-C0670</v>
          </cell>
          <cell r="B1426">
            <v>45279</v>
          </cell>
        </row>
        <row r="1427">
          <cell r="A1427" t="str">
            <v>23-C0693</v>
          </cell>
        </row>
        <row r="1428">
          <cell r="A1428" t="str">
            <v>23-3663</v>
          </cell>
        </row>
        <row r="1429">
          <cell r="A1429" t="str">
            <v>23-C0686</v>
          </cell>
          <cell r="B1429">
            <v>45259</v>
          </cell>
        </row>
        <row r="1430">
          <cell r="A1430" t="str">
            <v>23-3662</v>
          </cell>
        </row>
        <row r="1431">
          <cell r="A1431" t="str">
            <v>23-C0642</v>
          </cell>
          <cell r="B1431">
            <v>45169</v>
          </cell>
        </row>
        <row r="1432">
          <cell r="A1432" t="str">
            <v>23-3687</v>
          </cell>
        </row>
        <row r="1433">
          <cell r="A1433" t="str">
            <v>23-3695</v>
          </cell>
        </row>
        <row r="1434">
          <cell r="A1434" t="str">
            <v>23-C0643</v>
          </cell>
          <cell r="B1434">
            <v>45188</v>
          </cell>
        </row>
        <row r="1435">
          <cell r="A1435" t="str">
            <v>23-3690</v>
          </cell>
          <cell r="B1435">
            <v>45177</v>
          </cell>
        </row>
        <row r="1436">
          <cell r="A1436" t="str">
            <v>23-2705</v>
          </cell>
        </row>
        <row r="1437">
          <cell r="A1437" t="str">
            <v>23-C0635</v>
          </cell>
        </row>
        <row r="1438">
          <cell r="A1438" t="str">
            <v>23-3678</v>
          </cell>
          <cell r="B1438">
            <v>45160</v>
          </cell>
        </row>
        <row r="1439">
          <cell r="A1439" t="str">
            <v>23-3696</v>
          </cell>
        </row>
        <row r="1440">
          <cell r="A1440" t="str">
            <v>23-3691</v>
          </cell>
          <cell r="B1440">
            <v>45188</v>
          </cell>
        </row>
        <row r="1441">
          <cell r="A1441" t="str">
            <v>23-C0636</v>
          </cell>
          <cell r="B1441">
            <v>45188</v>
          </cell>
        </row>
        <row r="1442">
          <cell r="A1442" t="str">
            <v>23-3680</v>
          </cell>
          <cell r="B1442">
            <v>45160</v>
          </cell>
        </row>
        <row r="1443">
          <cell r="A1443" t="str">
            <v>23-3697</v>
          </cell>
        </row>
        <row r="1444">
          <cell r="A1444" t="str">
            <v>23-3377</v>
          </cell>
        </row>
        <row r="1445">
          <cell r="A1445" t="str">
            <v>23-3692</v>
          </cell>
          <cell r="B1445">
            <v>45160</v>
          </cell>
        </row>
        <row r="1446">
          <cell r="A1446" t="str">
            <v>23-3698</v>
          </cell>
        </row>
        <row r="1447">
          <cell r="A1447" t="str">
            <v>23-3693</v>
          </cell>
          <cell r="B1447">
            <v>45188</v>
          </cell>
        </row>
        <row r="1448">
          <cell r="A1448" t="str">
            <v>23-3686</v>
          </cell>
        </row>
        <row r="1449">
          <cell r="A1449" t="str">
            <v>23-3699</v>
          </cell>
          <cell r="B1449">
            <v>45177</v>
          </cell>
        </row>
        <row r="1450">
          <cell r="A1450" t="str">
            <v>23-3694</v>
          </cell>
        </row>
        <row r="1451">
          <cell r="A1451" t="str">
            <v>23-3722</v>
          </cell>
        </row>
        <row r="1452">
          <cell r="A1452" t="str">
            <v>23-0206</v>
          </cell>
          <cell r="B1452">
            <v>45188</v>
          </cell>
        </row>
        <row r="1453">
          <cell r="A1453" t="str">
            <v>23-3385</v>
          </cell>
          <cell r="B1453">
            <v>45225</v>
          </cell>
        </row>
        <row r="1454">
          <cell r="A1454" t="str">
            <v>23-3711</v>
          </cell>
          <cell r="B1454">
            <v>45156</v>
          </cell>
        </row>
        <row r="1455">
          <cell r="A1455" t="str">
            <v>23-3716</v>
          </cell>
        </row>
        <row r="1456">
          <cell r="A1456" t="str">
            <v>23-3227</v>
          </cell>
        </row>
        <row r="1457">
          <cell r="A1457" t="str">
            <v>23-3619</v>
          </cell>
          <cell r="B1457">
            <v>45188</v>
          </cell>
        </row>
        <row r="1458">
          <cell r="A1458" t="str">
            <v>23-C0658</v>
          </cell>
          <cell r="B1458">
            <v>45183</v>
          </cell>
        </row>
        <row r="1459">
          <cell r="A1459" t="str">
            <v>23-3717</v>
          </cell>
          <cell r="B1459">
            <v>45271</v>
          </cell>
        </row>
        <row r="1460">
          <cell r="A1460" t="str">
            <v>23-C0650</v>
          </cell>
          <cell r="B1460">
            <v>45161</v>
          </cell>
        </row>
        <row r="1461">
          <cell r="A1461" t="str">
            <v>23-3441</v>
          </cell>
          <cell r="B1461">
            <v>45149</v>
          </cell>
        </row>
        <row r="1462">
          <cell r="A1462" t="str">
            <v>23-C0659</v>
          </cell>
          <cell r="B1462">
            <v>45225</v>
          </cell>
        </row>
        <row r="1463">
          <cell r="A1463" t="str">
            <v>23-3719</v>
          </cell>
          <cell r="B1463">
            <v>45148</v>
          </cell>
        </row>
        <row r="1464">
          <cell r="A1464" t="str">
            <v>23-C0646</v>
          </cell>
          <cell r="B1464">
            <v>45215</v>
          </cell>
        </row>
        <row r="1465">
          <cell r="A1465" t="str">
            <v>23-3257</v>
          </cell>
          <cell r="B1465">
            <v>45272</v>
          </cell>
        </row>
        <row r="1466">
          <cell r="A1466" t="str">
            <v>23-3721</v>
          </cell>
        </row>
        <row r="1467">
          <cell r="A1467" t="str">
            <v>23-C0654</v>
          </cell>
        </row>
        <row r="1468">
          <cell r="A1468" t="str">
            <v>23-C0647</v>
          </cell>
          <cell r="B1468">
            <v>45188</v>
          </cell>
        </row>
        <row r="1469">
          <cell r="A1469" t="str">
            <v>23-3754</v>
          </cell>
        </row>
        <row r="1470">
          <cell r="A1470" t="str">
            <v>23-3748</v>
          </cell>
        </row>
        <row r="1471">
          <cell r="A1471" t="str">
            <v>23-C0700</v>
          </cell>
        </row>
        <row r="1472">
          <cell r="A1472" t="str">
            <v>23-3758</v>
          </cell>
        </row>
        <row r="1473">
          <cell r="A1473" t="str">
            <v>23-3750</v>
          </cell>
          <cell r="B1473">
            <v>45177</v>
          </cell>
        </row>
        <row r="1474">
          <cell r="A1474" t="str">
            <v>23-C0750</v>
          </cell>
          <cell r="B1474">
            <v>45210</v>
          </cell>
        </row>
        <row r="1475">
          <cell r="A1475" t="str">
            <v>23-3759</v>
          </cell>
        </row>
        <row r="1476">
          <cell r="A1476" t="str">
            <v>23-3383</v>
          </cell>
          <cell r="B1476">
            <v>45175</v>
          </cell>
        </row>
        <row r="1477">
          <cell r="A1477" t="str">
            <v>23-3752</v>
          </cell>
          <cell r="B1477">
            <v>45261</v>
          </cell>
        </row>
        <row r="1478">
          <cell r="A1478" t="str">
            <v>23-3753</v>
          </cell>
          <cell r="B1478">
            <v>45160</v>
          </cell>
        </row>
        <row r="1479">
          <cell r="A1479" t="str">
            <v>23-3787</v>
          </cell>
          <cell r="B1479">
            <v>45160</v>
          </cell>
        </row>
        <row r="1480">
          <cell r="A1480" t="str">
            <v>23-2949</v>
          </cell>
          <cell r="B1480">
            <v>45160</v>
          </cell>
        </row>
        <row r="1481">
          <cell r="A1481" t="str">
            <v>23-3774</v>
          </cell>
        </row>
        <row r="1482">
          <cell r="A1482" t="str">
            <v>23-3789</v>
          </cell>
        </row>
        <row r="1483">
          <cell r="A1483" t="str">
            <v>23-3775</v>
          </cell>
        </row>
        <row r="1484">
          <cell r="A1484" t="str">
            <v>23-3790</v>
          </cell>
        </row>
        <row r="1485">
          <cell r="A1485" t="str">
            <v>23-3776</v>
          </cell>
        </row>
        <row r="1486">
          <cell r="A1486" t="str">
            <v>23-C0696</v>
          </cell>
          <cell r="B1486">
            <v>45259</v>
          </cell>
        </row>
        <row r="1487">
          <cell r="A1487" t="str">
            <v>23-2928</v>
          </cell>
          <cell r="B1487">
            <v>45160</v>
          </cell>
        </row>
        <row r="1488">
          <cell r="A1488" t="str">
            <v>23-C0690</v>
          </cell>
          <cell r="B1488">
            <v>45225</v>
          </cell>
        </row>
        <row r="1489">
          <cell r="A1489" t="str">
            <v>23-3793</v>
          </cell>
        </row>
        <row r="1490">
          <cell r="A1490" t="str">
            <v>23-3779</v>
          </cell>
        </row>
        <row r="1491">
          <cell r="A1491" t="str">
            <v>23-2945</v>
          </cell>
          <cell r="B1491">
            <v>45160</v>
          </cell>
        </row>
        <row r="1492">
          <cell r="A1492" t="str">
            <v>23-C0697</v>
          </cell>
          <cell r="B1492">
            <v>45254</v>
          </cell>
        </row>
        <row r="1493">
          <cell r="A1493" t="str">
            <v>23-3796</v>
          </cell>
        </row>
        <row r="1494">
          <cell r="A1494" t="str">
            <v>23-C0736</v>
          </cell>
          <cell r="B1494">
            <v>45260</v>
          </cell>
        </row>
        <row r="1495">
          <cell r="A1495" t="str">
            <v>23-C0660</v>
          </cell>
          <cell r="B1495">
            <v>45208</v>
          </cell>
        </row>
        <row r="1496">
          <cell r="A1496" t="str">
            <v>23-3783</v>
          </cell>
          <cell r="B1496">
            <v>45177</v>
          </cell>
        </row>
        <row r="1497">
          <cell r="A1497" t="str">
            <v>23-2946</v>
          </cell>
          <cell r="B1497">
            <v>45160</v>
          </cell>
        </row>
        <row r="1498">
          <cell r="A1498" t="str">
            <v>23-C0677</v>
          </cell>
        </row>
        <row r="1499">
          <cell r="A1499" t="str">
            <v>23-3772</v>
          </cell>
        </row>
        <row r="1500">
          <cell r="A1500" t="str">
            <v>23-3800</v>
          </cell>
        </row>
        <row r="1501">
          <cell r="A1501" t="str">
            <v>23-C0661</v>
          </cell>
          <cell r="B1501">
            <v>45175</v>
          </cell>
        </row>
        <row r="1502">
          <cell r="A1502" t="str">
            <v>23-3820</v>
          </cell>
        </row>
        <row r="1503">
          <cell r="A1503" t="str">
            <v>23-3832</v>
          </cell>
          <cell r="B1503">
            <v>45182</v>
          </cell>
        </row>
        <row r="1504">
          <cell r="A1504" t="str">
            <v>23-C0662</v>
          </cell>
          <cell r="B1504">
            <v>45160</v>
          </cell>
        </row>
        <row r="1505">
          <cell r="A1505" t="str">
            <v>23-3826</v>
          </cell>
          <cell r="B1505">
            <v>45182</v>
          </cell>
        </row>
        <row r="1506">
          <cell r="A1506" t="str">
            <v>23-3834</v>
          </cell>
          <cell r="B1506">
            <v>45189</v>
          </cell>
        </row>
        <row r="1507">
          <cell r="A1507" t="str">
            <v>23-3827</v>
          </cell>
          <cell r="B1507">
            <v>45182</v>
          </cell>
        </row>
        <row r="1508">
          <cell r="A1508" t="str">
            <v>23-3835</v>
          </cell>
          <cell r="B1508">
            <v>45188</v>
          </cell>
        </row>
        <row r="1509">
          <cell r="A1509" t="str">
            <v>23-3828</v>
          </cell>
          <cell r="B1509">
            <v>45181</v>
          </cell>
        </row>
        <row r="1510">
          <cell r="A1510" t="str">
            <v>23-3836</v>
          </cell>
        </row>
        <row r="1511">
          <cell r="A1511" t="str">
            <v>23-3829</v>
          </cell>
        </row>
        <row r="1512">
          <cell r="A1512" t="str">
            <v>23-3837</v>
          </cell>
          <cell r="B1512">
            <v>45189</v>
          </cell>
        </row>
        <row r="1513">
          <cell r="A1513" t="str">
            <v>23-3830</v>
          </cell>
          <cell r="B1513">
            <v>45182</v>
          </cell>
        </row>
        <row r="1514">
          <cell r="A1514" t="str">
            <v>23-3844</v>
          </cell>
        </row>
        <row r="1515">
          <cell r="A1515" t="str">
            <v>23-3838</v>
          </cell>
        </row>
        <row r="1516">
          <cell r="A1516" t="str">
            <v>23-3856</v>
          </cell>
        </row>
        <row r="1517">
          <cell r="A1517" t="str">
            <v>23-3851</v>
          </cell>
        </row>
        <row r="1518">
          <cell r="A1518" t="str">
            <v>23-3867</v>
          </cell>
        </row>
        <row r="1519">
          <cell r="A1519" t="str">
            <v>23-3845</v>
          </cell>
        </row>
        <row r="1520">
          <cell r="A1520" t="str">
            <v>23-3839</v>
          </cell>
        </row>
        <row r="1521">
          <cell r="A1521" t="str">
            <v>23-3857</v>
          </cell>
        </row>
        <row r="1522">
          <cell r="A1522" t="str">
            <v>23-3852</v>
          </cell>
        </row>
        <row r="1523">
          <cell r="A1523" t="str">
            <v>23-3846</v>
          </cell>
          <cell r="B1523">
            <v>45182</v>
          </cell>
        </row>
        <row r="1524">
          <cell r="A1524" t="str">
            <v>23-3863</v>
          </cell>
        </row>
        <row r="1525">
          <cell r="A1525" t="str">
            <v>23-3841</v>
          </cell>
        </row>
        <row r="1526">
          <cell r="A1526" t="str">
            <v>23-3858</v>
          </cell>
        </row>
        <row r="1527">
          <cell r="A1527" t="str">
            <v>23-3853</v>
          </cell>
        </row>
        <row r="1528">
          <cell r="A1528" t="str">
            <v>23-3847</v>
          </cell>
          <cell r="B1528">
            <v>45184</v>
          </cell>
        </row>
        <row r="1529">
          <cell r="A1529" t="str">
            <v>23-3864</v>
          </cell>
          <cell r="B1529">
            <v>45258</v>
          </cell>
        </row>
        <row r="1530">
          <cell r="A1530" t="str">
            <v>23-3842</v>
          </cell>
        </row>
        <row r="1531">
          <cell r="A1531" t="str">
            <v>23-3859</v>
          </cell>
        </row>
        <row r="1532">
          <cell r="A1532" t="str">
            <v>23-3854</v>
          </cell>
        </row>
        <row r="1533">
          <cell r="A1533" t="str">
            <v>23-3865</v>
          </cell>
          <cell r="B1533">
            <v>45182</v>
          </cell>
        </row>
        <row r="1534">
          <cell r="A1534" t="str">
            <v>23-3843</v>
          </cell>
        </row>
        <row r="1535">
          <cell r="A1535" t="str">
            <v>23-3860</v>
          </cell>
          <cell r="B1535">
            <v>45182</v>
          </cell>
        </row>
        <row r="1536">
          <cell r="A1536" t="str">
            <v>23-3855</v>
          </cell>
        </row>
        <row r="1537">
          <cell r="A1537" t="str">
            <v>23-3849</v>
          </cell>
          <cell r="B1537">
            <v>45222</v>
          </cell>
        </row>
        <row r="1538">
          <cell r="A1538" t="str">
            <v>23-3866</v>
          </cell>
        </row>
        <row r="1539">
          <cell r="A1539" t="str">
            <v>23-C0719</v>
          </cell>
          <cell r="B1539">
            <v>45188</v>
          </cell>
        </row>
        <row r="1540">
          <cell r="A1540" t="str">
            <v>23-3871</v>
          </cell>
        </row>
        <row r="1541">
          <cell r="A1541" t="str">
            <v>23-3872</v>
          </cell>
          <cell r="B1541">
            <v>45215</v>
          </cell>
        </row>
        <row r="1542">
          <cell r="A1542" t="str">
            <v>23-3751</v>
          </cell>
          <cell r="B1542">
            <v>45188</v>
          </cell>
        </row>
        <row r="1543">
          <cell r="A1543" t="str">
            <v>23-3801</v>
          </cell>
        </row>
        <row r="1544">
          <cell r="A1544" t="str">
            <v>23-3862</v>
          </cell>
          <cell r="B1544">
            <v>45154</v>
          </cell>
        </row>
        <row r="1545">
          <cell r="A1545" t="str">
            <v>23-3808</v>
          </cell>
        </row>
        <row r="1546">
          <cell r="A1546" t="str">
            <v>23-3802</v>
          </cell>
        </row>
        <row r="1547">
          <cell r="A1547" t="str">
            <v>23-3812</v>
          </cell>
        </row>
        <row r="1548">
          <cell r="A1548" t="str">
            <v>23-3804</v>
          </cell>
        </row>
        <row r="1549">
          <cell r="A1549" t="str">
            <v>23-3813</v>
          </cell>
          <cell r="B1549">
            <v>45177</v>
          </cell>
        </row>
        <row r="1550">
          <cell r="A1550" t="str">
            <v>23-3805</v>
          </cell>
          <cell r="B1550">
            <v>45212</v>
          </cell>
        </row>
        <row r="1551">
          <cell r="A1551" t="str">
            <v>23-3814</v>
          </cell>
        </row>
        <row r="1552">
          <cell r="A1552" t="str">
            <v>23-3806</v>
          </cell>
        </row>
        <row r="1553">
          <cell r="A1553" t="str">
            <v>23-3807</v>
          </cell>
          <cell r="B1553">
            <v>45251</v>
          </cell>
        </row>
        <row r="1554">
          <cell r="A1554" t="str">
            <v>23-C0687</v>
          </cell>
          <cell r="B1554">
            <v>45215</v>
          </cell>
        </row>
        <row r="1555">
          <cell r="A1555" t="str">
            <v>23-3895</v>
          </cell>
          <cell r="B1555">
            <v>45183</v>
          </cell>
        </row>
        <row r="1556">
          <cell r="A1556" t="str">
            <v>23-3885</v>
          </cell>
          <cell r="B1556">
            <v>45182</v>
          </cell>
        </row>
        <row r="1557">
          <cell r="A1557" t="str">
            <v>23-3911</v>
          </cell>
          <cell r="B1557">
            <v>45175</v>
          </cell>
        </row>
        <row r="1558">
          <cell r="A1558" t="str">
            <v>23-3901</v>
          </cell>
          <cell r="B1558">
            <v>45183</v>
          </cell>
        </row>
        <row r="1559">
          <cell r="A1559" t="str">
            <v>23-3887</v>
          </cell>
        </row>
        <row r="1560">
          <cell r="A1560" t="str">
            <v>23-C0689</v>
          </cell>
          <cell r="B1560">
            <v>45215</v>
          </cell>
        </row>
        <row r="1561">
          <cell r="A1561" t="str">
            <v>23-3888</v>
          </cell>
        </row>
        <row r="1562">
          <cell r="A1562" t="str">
            <v>23-C0712</v>
          </cell>
          <cell r="B1562">
            <v>45177</v>
          </cell>
        </row>
        <row r="1563">
          <cell r="A1563" t="str">
            <v>23-3907</v>
          </cell>
        </row>
        <row r="1564">
          <cell r="A1564" t="str">
            <v>23-C0684</v>
          </cell>
          <cell r="B1564">
            <v>45188</v>
          </cell>
        </row>
        <row r="1565">
          <cell r="A1565" t="str">
            <v>23-3891</v>
          </cell>
        </row>
        <row r="1566">
          <cell r="A1566" t="str">
            <v>23-3874</v>
          </cell>
        </row>
        <row r="1567">
          <cell r="A1567" t="str">
            <v>23-3848</v>
          </cell>
          <cell r="B1567">
            <v>45280</v>
          </cell>
        </row>
        <row r="1568">
          <cell r="A1568" t="str">
            <v>23-3909</v>
          </cell>
        </row>
        <row r="1569">
          <cell r="A1569" t="str">
            <v>23-3893</v>
          </cell>
        </row>
        <row r="1570">
          <cell r="A1570" t="str">
            <v>23-3880</v>
          </cell>
          <cell r="B1570">
            <v>45170</v>
          </cell>
        </row>
        <row r="1571">
          <cell r="A1571" t="str">
            <v>23-3910</v>
          </cell>
          <cell r="B1571">
            <v>45177</v>
          </cell>
        </row>
        <row r="1572">
          <cell r="A1572" t="str">
            <v>23-3861</v>
          </cell>
        </row>
        <row r="1573">
          <cell r="A1573" t="str">
            <v>23-3915</v>
          </cell>
          <cell r="B1573">
            <v>45188</v>
          </cell>
        </row>
        <row r="1574">
          <cell r="A1574" t="str">
            <v>23-3904</v>
          </cell>
        </row>
        <row r="1575">
          <cell r="A1575" t="str">
            <v>23-3917</v>
          </cell>
          <cell r="B1575">
            <v>45170</v>
          </cell>
        </row>
        <row r="1576">
          <cell r="A1576" t="str">
            <v>23-3682</v>
          </cell>
          <cell r="B1576">
            <v>45188</v>
          </cell>
        </row>
        <row r="1577">
          <cell r="A1577" t="str">
            <v>23-3765</v>
          </cell>
        </row>
        <row r="1578">
          <cell r="A1578" t="str">
            <v>23-3918</v>
          </cell>
          <cell r="B1578">
            <v>45177</v>
          </cell>
        </row>
        <row r="1579">
          <cell r="A1579" t="str">
            <v>23-1824</v>
          </cell>
        </row>
        <row r="1580">
          <cell r="A1580" t="str">
            <v>23-3920</v>
          </cell>
          <cell r="B1580">
            <v>45215</v>
          </cell>
        </row>
        <row r="1581">
          <cell r="A1581" t="str">
            <v>23-3932</v>
          </cell>
          <cell r="B1581">
            <v>45287</v>
          </cell>
        </row>
        <row r="1582">
          <cell r="A1582" t="str">
            <v>23-3924</v>
          </cell>
          <cell r="B1582">
            <v>45271</v>
          </cell>
        </row>
        <row r="1583">
          <cell r="A1583" t="str">
            <v>23-3933</v>
          </cell>
          <cell r="B1583">
            <v>45271</v>
          </cell>
        </row>
        <row r="1584">
          <cell r="A1584" t="str">
            <v>23-3925</v>
          </cell>
          <cell r="B1584">
            <v>45271</v>
          </cell>
        </row>
        <row r="1585">
          <cell r="A1585" t="str">
            <v>23-3936</v>
          </cell>
          <cell r="B1585">
            <v>45188</v>
          </cell>
        </row>
        <row r="1586">
          <cell r="A1586" t="str">
            <v>23-3926</v>
          </cell>
        </row>
        <row r="1587">
          <cell r="A1587" t="str">
            <v>23-3927</v>
          </cell>
        </row>
        <row r="1588">
          <cell r="A1588" t="str">
            <v>23-3928</v>
          </cell>
          <cell r="B1588">
            <v>45273</v>
          </cell>
        </row>
        <row r="1589">
          <cell r="A1589" t="str">
            <v>23-3950</v>
          </cell>
        </row>
        <row r="1590">
          <cell r="A1590" t="str">
            <v>23-C0710</v>
          </cell>
          <cell r="B1590">
            <v>45183</v>
          </cell>
        </row>
        <row r="1591">
          <cell r="A1591" t="str">
            <v>23-3951</v>
          </cell>
          <cell r="B1591">
            <v>45175</v>
          </cell>
        </row>
        <row r="1592">
          <cell r="A1592" t="str">
            <v>23-3952</v>
          </cell>
          <cell r="B1592">
            <v>45188</v>
          </cell>
        </row>
        <row r="1593">
          <cell r="A1593" t="str">
            <v>23-3940</v>
          </cell>
          <cell r="B1593">
            <v>45287</v>
          </cell>
        </row>
        <row r="1594">
          <cell r="A1594" t="str">
            <v>23-C0706</v>
          </cell>
          <cell r="B1594">
            <v>45261</v>
          </cell>
        </row>
        <row r="1595">
          <cell r="A1595" t="str">
            <v>23-3942</v>
          </cell>
          <cell r="B1595">
            <v>45251</v>
          </cell>
        </row>
        <row r="1596">
          <cell r="A1596" t="str">
            <v>23-3945</v>
          </cell>
          <cell r="B1596">
            <v>45243</v>
          </cell>
        </row>
        <row r="1597">
          <cell r="A1597" t="str">
            <v>23-3958</v>
          </cell>
        </row>
        <row r="1598">
          <cell r="A1598" t="str">
            <v>23-3959</v>
          </cell>
        </row>
        <row r="1599">
          <cell r="A1599" t="str">
            <v>23-C0711</v>
          </cell>
          <cell r="B1599">
            <v>45182</v>
          </cell>
        </row>
        <row r="1600">
          <cell r="A1600" t="str">
            <v>23-3960</v>
          </cell>
        </row>
        <row r="1601">
          <cell r="A1601" t="str">
            <v>23-3964</v>
          </cell>
          <cell r="B1601">
            <v>45183</v>
          </cell>
        </row>
        <row r="1602">
          <cell r="A1602" t="str">
            <v>23-3953</v>
          </cell>
          <cell r="B1602">
            <v>45226</v>
          </cell>
        </row>
        <row r="1603">
          <cell r="A1603" t="str">
            <v>23-3956</v>
          </cell>
          <cell r="B1603">
            <v>45253</v>
          </cell>
        </row>
        <row r="1604">
          <cell r="A1604" t="str">
            <v>23-3966</v>
          </cell>
        </row>
        <row r="1605">
          <cell r="A1605" t="str">
            <v>23-3967</v>
          </cell>
          <cell r="B1605">
            <v>45184</v>
          </cell>
        </row>
        <row r="1606">
          <cell r="A1606" t="str">
            <v>23-3968</v>
          </cell>
          <cell r="B1606">
            <v>45173</v>
          </cell>
        </row>
        <row r="1607">
          <cell r="A1607" t="str">
            <v>23-3970</v>
          </cell>
        </row>
        <row r="1608">
          <cell r="A1608" t="str">
            <v>23-3965</v>
          </cell>
        </row>
        <row r="1609">
          <cell r="A1609" t="str">
            <v>23-4001</v>
          </cell>
          <cell r="B1609">
            <v>45181</v>
          </cell>
        </row>
        <row r="1610">
          <cell r="A1610" t="str">
            <v>23-3987</v>
          </cell>
          <cell r="B1610">
            <v>45258</v>
          </cell>
        </row>
        <row r="1611">
          <cell r="A1611" t="str">
            <v>23-3981</v>
          </cell>
          <cell r="B1611">
            <v>45271</v>
          </cell>
        </row>
        <row r="1612">
          <cell r="A1612" t="str">
            <v>23-C0732</v>
          </cell>
          <cell r="B1612">
            <v>45222</v>
          </cell>
        </row>
        <row r="1613">
          <cell r="A1613" t="str">
            <v>23-4002</v>
          </cell>
        </row>
        <row r="1614">
          <cell r="A1614" t="str">
            <v>23-3994</v>
          </cell>
          <cell r="B1614">
            <v>45181</v>
          </cell>
        </row>
        <row r="1615">
          <cell r="A1615" t="str">
            <v>23-3983</v>
          </cell>
        </row>
        <row r="1616">
          <cell r="A1616" t="str">
            <v>23-3998</v>
          </cell>
          <cell r="B1616">
            <v>45183</v>
          </cell>
        </row>
        <row r="1617">
          <cell r="A1617" t="str">
            <v>23-3984</v>
          </cell>
        </row>
        <row r="1618">
          <cell r="A1618" t="str">
            <v>23-3999</v>
          </cell>
          <cell r="B1618">
            <v>45182</v>
          </cell>
        </row>
        <row r="1619">
          <cell r="A1619" t="str">
            <v>23-3985</v>
          </cell>
        </row>
        <row r="1620">
          <cell r="A1620" t="str">
            <v>23-3976</v>
          </cell>
        </row>
        <row r="1621">
          <cell r="A1621" t="str">
            <v>23-4000</v>
          </cell>
          <cell r="B1621">
            <v>45183</v>
          </cell>
        </row>
        <row r="1622">
          <cell r="A1622" t="str">
            <v>23-3986</v>
          </cell>
        </row>
        <row r="1623">
          <cell r="A1623" t="str">
            <v>23-3980</v>
          </cell>
          <cell r="B1623">
            <v>45189</v>
          </cell>
        </row>
        <row r="1624">
          <cell r="A1624" t="str">
            <v>23-4008</v>
          </cell>
          <cell r="B1624">
            <v>45188</v>
          </cell>
        </row>
        <row r="1625">
          <cell r="A1625" t="str">
            <v>23-4011</v>
          </cell>
          <cell r="B1625">
            <v>45210</v>
          </cell>
        </row>
        <row r="1626">
          <cell r="A1626" t="str">
            <v>23-4003</v>
          </cell>
          <cell r="B1626">
            <v>45183</v>
          </cell>
        </row>
        <row r="1627">
          <cell r="A1627" t="str">
            <v>23-4012</v>
          </cell>
          <cell r="B1627">
            <v>45251</v>
          </cell>
        </row>
        <row r="1628">
          <cell r="A1628" t="str">
            <v>23-4004</v>
          </cell>
          <cell r="B1628">
            <v>45243</v>
          </cell>
        </row>
        <row r="1629">
          <cell r="A1629" t="str">
            <v>23-C0792</v>
          </cell>
        </row>
        <row r="1630">
          <cell r="A1630" t="str">
            <v>23-4013</v>
          </cell>
          <cell r="B1630">
            <v>45212</v>
          </cell>
        </row>
        <row r="1631">
          <cell r="A1631" t="str">
            <v>23-4005</v>
          </cell>
          <cell r="B1631">
            <v>45183</v>
          </cell>
        </row>
        <row r="1632">
          <cell r="A1632" t="str">
            <v>23-4014</v>
          </cell>
          <cell r="B1632">
            <v>45217</v>
          </cell>
        </row>
        <row r="1633">
          <cell r="A1633" t="str">
            <v>23-4006</v>
          </cell>
          <cell r="B1633">
            <v>45222</v>
          </cell>
        </row>
        <row r="1634">
          <cell r="A1634" t="str">
            <v>23-4022</v>
          </cell>
        </row>
        <row r="1635">
          <cell r="A1635" t="str">
            <v>23-4015</v>
          </cell>
          <cell r="B1635">
            <v>45177</v>
          </cell>
        </row>
        <row r="1636">
          <cell r="A1636" t="str">
            <v>23-4023</v>
          </cell>
        </row>
        <row r="1637">
          <cell r="A1637" t="str">
            <v>23-4016</v>
          </cell>
          <cell r="B1637">
            <v>45175</v>
          </cell>
        </row>
        <row r="1638">
          <cell r="A1638" t="str">
            <v>23-4024</v>
          </cell>
        </row>
        <row r="1639">
          <cell r="A1639" t="str">
            <v>23-4017</v>
          </cell>
          <cell r="B1639">
            <v>45177</v>
          </cell>
        </row>
        <row r="1640">
          <cell r="A1640" t="str">
            <v>23-4025</v>
          </cell>
        </row>
        <row r="1641">
          <cell r="A1641" t="str">
            <v>23-2404</v>
          </cell>
        </row>
        <row r="1642">
          <cell r="A1642" t="str">
            <v>23-4018</v>
          </cell>
          <cell r="B1642">
            <v>45210</v>
          </cell>
        </row>
        <row r="1643">
          <cell r="A1643" t="str">
            <v>23-4026</v>
          </cell>
        </row>
        <row r="1644">
          <cell r="A1644" t="str">
            <v>23-4021</v>
          </cell>
        </row>
        <row r="1645">
          <cell r="A1645" t="str">
            <v>23-4027</v>
          </cell>
        </row>
        <row r="1646">
          <cell r="A1646" t="str">
            <v>23-4039</v>
          </cell>
          <cell r="B1646">
            <v>45170</v>
          </cell>
        </row>
        <row r="1647">
          <cell r="A1647" t="str">
            <v>23-4028</v>
          </cell>
          <cell r="B1647">
            <v>45212</v>
          </cell>
        </row>
        <row r="1648">
          <cell r="A1648" t="str">
            <v>23-4040</v>
          </cell>
          <cell r="B1648">
            <v>45210</v>
          </cell>
        </row>
        <row r="1649">
          <cell r="A1649" t="str">
            <v>23-4035</v>
          </cell>
        </row>
        <row r="1650">
          <cell r="A1650" t="str">
            <v>23-4041</v>
          </cell>
          <cell r="B1650">
            <v>45233</v>
          </cell>
        </row>
        <row r="1651">
          <cell r="A1651" t="str">
            <v>23-4036</v>
          </cell>
        </row>
        <row r="1652">
          <cell r="A1652" t="str">
            <v>23-4037</v>
          </cell>
        </row>
        <row r="1653">
          <cell r="A1653" t="str">
            <v>23-4038</v>
          </cell>
        </row>
        <row r="1654">
          <cell r="A1654" t="str">
            <v>23-C0717</v>
          </cell>
          <cell r="B1654">
            <v>45251</v>
          </cell>
        </row>
        <row r="1655">
          <cell r="A1655" t="str">
            <v>23-4045</v>
          </cell>
        </row>
        <row r="1656">
          <cell r="A1656" t="str">
            <v>23-4051</v>
          </cell>
          <cell r="B1656">
            <v>45246</v>
          </cell>
        </row>
        <row r="1657">
          <cell r="A1657" t="str">
            <v>23-4046</v>
          </cell>
        </row>
        <row r="1658">
          <cell r="A1658" t="str">
            <v>23-4052</v>
          </cell>
        </row>
        <row r="1659">
          <cell r="A1659" t="str">
            <v>23-4047</v>
          </cell>
          <cell r="B1659">
            <v>45243</v>
          </cell>
        </row>
        <row r="1660">
          <cell r="A1660" t="str">
            <v>23-4053</v>
          </cell>
          <cell r="B1660">
            <v>45260</v>
          </cell>
        </row>
        <row r="1661">
          <cell r="A1661" t="str">
            <v>23-4048</v>
          </cell>
        </row>
        <row r="1662">
          <cell r="A1662" t="str">
            <v>23-4043</v>
          </cell>
        </row>
        <row r="1663">
          <cell r="A1663" t="str">
            <v xml:space="preserve">23-4054        </v>
          </cell>
        </row>
        <row r="1664">
          <cell r="A1664" t="str">
            <v>23-4049</v>
          </cell>
          <cell r="B1664">
            <v>45251</v>
          </cell>
        </row>
        <row r="1665">
          <cell r="A1665" t="str">
            <v>23-4044</v>
          </cell>
          <cell r="B1665">
            <v>45215</v>
          </cell>
        </row>
        <row r="1666">
          <cell r="A1666" t="str">
            <v>23-4055</v>
          </cell>
        </row>
        <row r="1667">
          <cell r="A1667" t="str">
            <v>23-4050</v>
          </cell>
          <cell r="B1667">
            <v>45295</v>
          </cell>
        </row>
        <row r="1668">
          <cell r="A1668" t="str">
            <v>23-4061</v>
          </cell>
          <cell r="B1668">
            <v>45183</v>
          </cell>
        </row>
        <row r="1669">
          <cell r="A1669" t="str">
            <v>23-4056</v>
          </cell>
          <cell r="B1669">
            <v>45167</v>
          </cell>
        </row>
        <row r="1670">
          <cell r="A1670" t="str">
            <v>23-4062</v>
          </cell>
          <cell r="B1670">
            <v>45183</v>
          </cell>
        </row>
        <row r="1671">
          <cell r="A1671" t="str">
            <v>23-4057</v>
          </cell>
        </row>
        <row r="1672">
          <cell r="A1672" t="str">
            <v>23-4063</v>
          </cell>
        </row>
        <row r="1673">
          <cell r="A1673" t="str">
            <v>23-4058</v>
          </cell>
        </row>
        <row r="1674">
          <cell r="A1674" t="str">
            <v>23-4059</v>
          </cell>
          <cell r="B1674">
            <v>45212</v>
          </cell>
        </row>
        <row r="1675">
          <cell r="A1675" t="str">
            <v>23-4060</v>
          </cell>
          <cell r="B1675">
            <v>45183</v>
          </cell>
        </row>
        <row r="1676">
          <cell r="A1676" t="str">
            <v>23-4076</v>
          </cell>
        </row>
        <row r="1677">
          <cell r="A1677" t="str">
            <v>23-4070</v>
          </cell>
          <cell r="B1677">
            <v>45169</v>
          </cell>
        </row>
        <row r="1678">
          <cell r="A1678" t="str">
            <v>23-4078</v>
          </cell>
          <cell r="B1678">
            <v>45208</v>
          </cell>
        </row>
        <row r="1679">
          <cell r="A1679" t="str">
            <v>23-4071</v>
          </cell>
          <cell r="B1679">
            <v>45188</v>
          </cell>
        </row>
        <row r="1680">
          <cell r="A1680" t="str">
            <v>23-4082</v>
          </cell>
          <cell r="B1680">
            <v>45215</v>
          </cell>
        </row>
        <row r="1681">
          <cell r="A1681" t="str">
            <v>23-4072</v>
          </cell>
        </row>
        <row r="1682">
          <cell r="A1682" t="str">
            <v>23-4065</v>
          </cell>
        </row>
        <row r="1683">
          <cell r="A1683" t="str">
            <v>23-4083</v>
          </cell>
          <cell r="B1683">
            <v>45208</v>
          </cell>
        </row>
        <row r="1684">
          <cell r="A1684" t="str">
            <v>23-4073</v>
          </cell>
        </row>
        <row r="1685">
          <cell r="A1685" t="str">
            <v>23-4066</v>
          </cell>
          <cell r="B1685">
            <v>45188</v>
          </cell>
        </row>
        <row r="1686">
          <cell r="A1686" t="str">
            <v>23-4074</v>
          </cell>
        </row>
        <row r="1687">
          <cell r="A1687" t="str">
            <v>23-4069</v>
          </cell>
        </row>
        <row r="1688">
          <cell r="A1688" t="str">
            <v>23-4089</v>
          </cell>
          <cell r="B1688">
            <v>45272</v>
          </cell>
        </row>
        <row r="1689">
          <cell r="A1689" t="str">
            <v>23-4090</v>
          </cell>
          <cell r="B1689">
            <v>45272</v>
          </cell>
        </row>
        <row r="1690">
          <cell r="A1690" t="str">
            <v>23-4093</v>
          </cell>
          <cell r="B1690">
            <v>45273</v>
          </cell>
        </row>
        <row r="1691">
          <cell r="A1691" t="str">
            <v>23-4088</v>
          </cell>
          <cell r="B1691">
            <v>45272</v>
          </cell>
        </row>
        <row r="1692">
          <cell r="A1692" t="str">
            <v>23-C0723</v>
          </cell>
          <cell r="B1692">
            <v>45272</v>
          </cell>
        </row>
        <row r="1693">
          <cell r="A1693" t="str">
            <v>23-C0725</v>
          </cell>
          <cell r="B1693">
            <v>45273</v>
          </cell>
        </row>
        <row r="1694">
          <cell r="A1694" t="str">
            <v>23-4103</v>
          </cell>
          <cell r="B1694">
            <v>45279</v>
          </cell>
        </row>
        <row r="1695">
          <cell r="A1695" t="str">
            <v>23-4095</v>
          </cell>
          <cell r="B1695">
            <v>45272</v>
          </cell>
        </row>
        <row r="1696">
          <cell r="A1696" t="str">
            <v>23-4099</v>
          </cell>
          <cell r="B1696">
            <v>45272</v>
          </cell>
        </row>
        <row r="1697">
          <cell r="A1697" t="str">
            <v>23-4102</v>
          </cell>
          <cell r="B1697">
            <v>45183</v>
          </cell>
        </row>
        <row r="1698">
          <cell r="A1698" t="str">
            <v>23-C0726</v>
          </cell>
          <cell r="B1698">
            <v>45188</v>
          </cell>
        </row>
        <row r="1699">
          <cell r="A1699" t="str">
            <v>23-4115</v>
          </cell>
        </row>
        <row r="1700">
          <cell r="A1700" t="str">
            <v>23-C0727</v>
          </cell>
          <cell r="B1700">
            <v>45188</v>
          </cell>
        </row>
        <row r="1701">
          <cell r="A1701" t="str">
            <v>23-4117</v>
          </cell>
          <cell r="B1701">
            <v>45183</v>
          </cell>
        </row>
        <row r="1702">
          <cell r="A1702" t="str">
            <v>23-C0728</v>
          </cell>
          <cell r="B1702">
            <v>45188</v>
          </cell>
        </row>
        <row r="1703">
          <cell r="A1703" t="str">
            <v>23-4125</v>
          </cell>
        </row>
        <row r="1704">
          <cell r="A1704" t="str">
            <v>23-4120</v>
          </cell>
          <cell r="B1704">
            <v>45177</v>
          </cell>
        </row>
        <row r="1705">
          <cell r="A1705" t="str">
            <v>23-4129</v>
          </cell>
        </row>
        <row r="1706">
          <cell r="A1706" t="str">
            <v>23-4121</v>
          </cell>
          <cell r="B1706">
            <v>45282</v>
          </cell>
        </row>
        <row r="1707">
          <cell r="A1707" t="str">
            <v>23-4130</v>
          </cell>
        </row>
        <row r="1708">
          <cell r="A1708" t="str">
            <v>23-4122</v>
          </cell>
          <cell r="B1708">
            <v>45181</v>
          </cell>
        </row>
        <row r="1709">
          <cell r="A1709" t="str">
            <v>23-4123</v>
          </cell>
          <cell r="B1709">
            <v>45188</v>
          </cell>
        </row>
        <row r="1710">
          <cell r="A1710" t="str">
            <v>23-4118</v>
          </cell>
          <cell r="B1710">
            <v>45272</v>
          </cell>
        </row>
        <row r="1711">
          <cell r="A1711" t="str">
            <v>23-C0729</v>
          </cell>
          <cell r="B1711">
            <v>45243</v>
          </cell>
        </row>
        <row r="1712">
          <cell r="A1712" t="str">
            <v>23-4124</v>
          </cell>
        </row>
        <row r="1713">
          <cell r="A1713" t="str">
            <v>23-4119</v>
          </cell>
          <cell r="B1713">
            <v>45188</v>
          </cell>
        </row>
        <row r="1714">
          <cell r="A1714" t="str">
            <v>23-4131</v>
          </cell>
          <cell r="B1714">
            <v>45251</v>
          </cell>
        </row>
        <row r="1715">
          <cell r="A1715" t="str">
            <v>23-4132</v>
          </cell>
          <cell r="B1715">
            <v>45212</v>
          </cell>
        </row>
        <row r="1716">
          <cell r="A1716" t="str">
            <v>23-4133</v>
          </cell>
          <cell r="B1716">
            <v>45251</v>
          </cell>
        </row>
        <row r="1717">
          <cell r="A1717" t="str">
            <v>23-4139</v>
          </cell>
          <cell r="B1717">
            <v>45197</v>
          </cell>
        </row>
        <row r="1718">
          <cell r="A1718" t="str">
            <v>23-4134</v>
          </cell>
          <cell r="B1718">
            <v>45197</v>
          </cell>
        </row>
        <row r="1719">
          <cell r="A1719" t="str">
            <v>23-4140</v>
          </cell>
          <cell r="B1719">
            <v>45198</v>
          </cell>
        </row>
        <row r="1720">
          <cell r="A1720" t="str">
            <v>23-4135</v>
          </cell>
        </row>
        <row r="1721">
          <cell r="A1721" t="str">
            <v>23-4141</v>
          </cell>
          <cell r="B1721">
            <v>45225</v>
          </cell>
        </row>
        <row r="1722">
          <cell r="A1722" t="str">
            <v>23-4136</v>
          </cell>
          <cell r="B1722">
            <v>45197</v>
          </cell>
        </row>
        <row r="1723">
          <cell r="A1723" t="str">
            <v>23-4142</v>
          </cell>
        </row>
        <row r="1724">
          <cell r="A1724" t="str">
            <v>23-4137</v>
          </cell>
        </row>
        <row r="1725">
          <cell r="A1725" t="str">
            <v>23-4138</v>
          </cell>
        </row>
        <row r="1726">
          <cell r="A1726" t="str">
            <v>23-4144</v>
          </cell>
        </row>
        <row r="1727">
          <cell r="A1727" t="str">
            <v>23-4146</v>
          </cell>
        </row>
        <row r="1728">
          <cell r="A1728" t="str">
            <v>23-4143</v>
          </cell>
        </row>
        <row r="1729">
          <cell r="A1729" t="str">
            <v>23-4147</v>
          </cell>
          <cell r="B1729">
            <v>45259</v>
          </cell>
        </row>
        <row r="1730">
          <cell r="A1730" t="str">
            <v>23-4149</v>
          </cell>
          <cell r="B1730">
            <v>45183</v>
          </cell>
        </row>
        <row r="1731">
          <cell r="A1731" t="str">
            <v>23-4177</v>
          </cell>
          <cell r="B1731">
            <v>45287</v>
          </cell>
        </row>
        <row r="1732">
          <cell r="A1732" t="str">
            <v>23-4171</v>
          </cell>
        </row>
        <row r="1733">
          <cell r="A1733" t="str">
            <v>23-4158</v>
          </cell>
        </row>
        <row r="1734">
          <cell r="A1734" t="str">
            <v>23-C0796</v>
          </cell>
          <cell r="B1734">
            <v>45260</v>
          </cell>
        </row>
        <row r="1735">
          <cell r="A1735" t="str">
            <v>23-4178</v>
          </cell>
        </row>
        <row r="1736">
          <cell r="A1736" t="str">
            <v>23-4172</v>
          </cell>
        </row>
        <row r="1737">
          <cell r="A1737" t="str">
            <v>23-C0740</v>
          </cell>
          <cell r="B1737">
            <v>45215</v>
          </cell>
        </row>
        <row r="1738">
          <cell r="A1738" t="str">
            <v>23-4159</v>
          </cell>
        </row>
        <row r="1739">
          <cell r="A1739" t="str">
            <v>23-C0797</v>
          </cell>
          <cell r="B1739">
            <v>45264</v>
          </cell>
        </row>
        <row r="1740">
          <cell r="A1740" t="str">
            <v>23-4179</v>
          </cell>
          <cell r="B1740">
            <v>45287</v>
          </cell>
        </row>
        <row r="1741">
          <cell r="A1741" t="str">
            <v>23-4174</v>
          </cell>
          <cell r="B1741">
            <v>45282</v>
          </cell>
        </row>
        <row r="1742">
          <cell r="A1742" t="str">
            <v>23-4160</v>
          </cell>
        </row>
        <row r="1743">
          <cell r="A1743" t="str">
            <v>23-4175</v>
          </cell>
          <cell r="B1743">
            <v>45282</v>
          </cell>
        </row>
        <row r="1744">
          <cell r="A1744" t="str">
            <v>23-4162</v>
          </cell>
        </row>
        <row r="1745">
          <cell r="A1745" t="str">
            <v>23-C0799</v>
          </cell>
          <cell r="B1745">
            <v>45260</v>
          </cell>
        </row>
        <row r="1746">
          <cell r="A1746" t="str">
            <v>23-4151</v>
          </cell>
          <cell r="B1746">
            <v>45243</v>
          </cell>
        </row>
        <row r="1747">
          <cell r="A1747" t="str">
            <v>23-4176</v>
          </cell>
          <cell r="B1747">
            <v>45282</v>
          </cell>
        </row>
        <row r="1748">
          <cell r="A1748" t="str">
            <v>23-4163</v>
          </cell>
        </row>
        <row r="1749">
          <cell r="A1749" t="str">
            <v>23-4157</v>
          </cell>
        </row>
        <row r="1750">
          <cell r="A1750" t="str">
            <v>23-4196</v>
          </cell>
          <cell r="B1750">
            <v>45260</v>
          </cell>
        </row>
        <row r="1751">
          <cell r="A1751" t="str">
            <v>23-4188</v>
          </cell>
        </row>
        <row r="1752">
          <cell r="A1752" t="str">
            <v>23-4183</v>
          </cell>
        </row>
        <row r="1753">
          <cell r="A1753" t="str">
            <v>23-4198</v>
          </cell>
          <cell r="B1753">
            <v>45215</v>
          </cell>
        </row>
        <row r="1754">
          <cell r="A1754" t="str">
            <v>23-4189</v>
          </cell>
          <cell r="B1754">
            <v>45225</v>
          </cell>
        </row>
        <row r="1755">
          <cell r="A1755" t="str">
            <v>23-4184</v>
          </cell>
        </row>
        <row r="1756">
          <cell r="A1756" t="str">
            <v>23-4190</v>
          </cell>
          <cell r="B1756">
            <v>45287</v>
          </cell>
        </row>
        <row r="1757">
          <cell r="A1757" t="str">
            <v>23-4185</v>
          </cell>
        </row>
        <row r="1758">
          <cell r="A1758" t="str">
            <v>23-C0798</v>
          </cell>
          <cell r="B1758">
            <v>45264</v>
          </cell>
        </row>
        <row r="1759">
          <cell r="A1759" t="str">
            <v>23-4180</v>
          </cell>
        </row>
        <row r="1760">
          <cell r="A1760" t="str">
            <v>23-4191</v>
          </cell>
          <cell r="B1760">
            <v>45282</v>
          </cell>
        </row>
        <row r="1761">
          <cell r="A1761" t="str">
            <v>23-4186</v>
          </cell>
        </row>
        <row r="1762">
          <cell r="A1762" t="str">
            <v>23-4181</v>
          </cell>
        </row>
        <row r="1763">
          <cell r="A1763" t="str">
            <v>23-4192</v>
          </cell>
        </row>
        <row r="1764">
          <cell r="A1764" t="str">
            <v>23-4187</v>
          </cell>
        </row>
        <row r="1765">
          <cell r="A1765" t="str">
            <v>23-4182</v>
          </cell>
        </row>
        <row r="1766">
          <cell r="A1766" t="str">
            <v>23-4203</v>
          </cell>
        </row>
        <row r="1767">
          <cell r="A1767" t="str">
            <v>23-4199</v>
          </cell>
          <cell r="B1767">
            <v>45225</v>
          </cell>
        </row>
        <row r="1768">
          <cell r="A1768" t="str">
            <v>23-4200</v>
          </cell>
          <cell r="B1768">
            <v>45225</v>
          </cell>
        </row>
        <row r="1769">
          <cell r="A1769" t="str">
            <v>23-4201</v>
          </cell>
          <cell r="B1769">
            <v>45251</v>
          </cell>
        </row>
        <row r="1770">
          <cell r="A1770" t="str">
            <v>23-4202</v>
          </cell>
        </row>
        <row r="1771">
          <cell r="A1771" t="str">
            <v>23-C0731</v>
          </cell>
          <cell r="B1771">
            <v>45197</v>
          </cell>
        </row>
        <row r="1772">
          <cell r="A1772" t="str">
            <v>23-4215</v>
          </cell>
          <cell r="B1772">
            <v>45197</v>
          </cell>
        </row>
        <row r="1773">
          <cell r="A1773" t="str">
            <v>23-4204</v>
          </cell>
        </row>
        <row r="1774">
          <cell r="A1774" t="str">
            <v>23-4207</v>
          </cell>
          <cell r="B1774">
            <v>45197</v>
          </cell>
        </row>
        <row r="1775">
          <cell r="A1775" t="str">
            <v>23-C0751</v>
          </cell>
        </row>
        <row r="1776">
          <cell r="A1776" t="str">
            <v>23-4210</v>
          </cell>
          <cell r="B1776">
            <v>45197</v>
          </cell>
        </row>
        <row r="1777">
          <cell r="A1777" t="str">
            <v>23-C0752</v>
          </cell>
        </row>
        <row r="1778">
          <cell r="A1778" t="str">
            <v>23-4212</v>
          </cell>
          <cell r="B1778">
            <v>45188</v>
          </cell>
        </row>
        <row r="1779">
          <cell r="A1779" t="str">
            <v>23-4227</v>
          </cell>
          <cell r="B1779">
            <v>45202</v>
          </cell>
        </row>
        <row r="1780">
          <cell r="A1780" t="str">
            <v>23-4219</v>
          </cell>
        </row>
        <row r="1781">
          <cell r="A1781" t="str">
            <v>23-4223</v>
          </cell>
        </row>
        <row r="1782">
          <cell r="A1782" t="str">
            <v>23-4224</v>
          </cell>
        </row>
        <row r="1783">
          <cell r="A1783" t="str">
            <v>23-4225</v>
          </cell>
          <cell r="B1783">
            <v>45253</v>
          </cell>
        </row>
        <row r="1784">
          <cell r="A1784" t="str">
            <v>23-C0737</v>
          </cell>
          <cell r="B1784">
            <v>45215</v>
          </cell>
        </row>
        <row r="1785">
          <cell r="A1785" t="str">
            <v>23-4229</v>
          </cell>
          <cell r="B1785">
            <v>45201</v>
          </cell>
        </row>
        <row r="1786">
          <cell r="A1786" t="str">
            <v>23-4230</v>
          </cell>
          <cell r="B1786">
            <v>45288</v>
          </cell>
        </row>
        <row r="1787">
          <cell r="A1787" t="str">
            <v>23-C0734</v>
          </cell>
          <cell r="B1787">
            <v>45251</v>
          </cell>
        </row>
        <row r="1788">
          <cell r="A1788" t="str">
            <v>23-4244</v>
          </cell>
          <cell r="B1788">
            <v>45202</v>
          </cell>
        </row>
        <row r="1789">
          <cell r="A1789" t="str">
            <v>23-4245</v>
          </cell>
          <cell r="B1789">
            <v>45202</v>
          </cell>
        </row>
        <row r="1790">
          <cell r="A1790" t="str">
            <v>23-4246</v>
          </cell>
          <cell r="B1790">
            <v>45258</v>
          </cell>
        </row>
        <row r="1791">
          <cell r="A1791" t="str">
            <v>23-4241</v>
          </cell>
        </row>
        <row r="1792">
          <cell r="A1792" t="str">
            <v>23-4248</v>
          </cell>
        </row>
        <row r="1793">
          <cell r="A1793" t="str">
            <v>23-4242</v>
          </cell>
          <cell r="B1793">
            <v>45201</v>
          </cell>
        </row>
        <row r="1794">
          <cell r="A1794" t="str">
            <v>23-4249</v>
          </cell>
        </row>
        <row r="1795">
          <cell r="A1795" t="str">
            <v>23-4243</v>
          </cell>
          <cell r="B1795">
            <v>45201</v>
          </cell>
        </row>
        <row r="1796">
          <cell r="A1796" t="str">
            <v>23-C0753</v>
          </cell>
          <cell r="B1796">
            <v>45260</v>
          </cell>
        </row>
        <row r="1797">
          <cell r="A1797" t="str">
            <v>23-4258</v>
          </cell>
          <cell r="B1797">
            <v>45208</v>
          </cell>
        </row>
        <row r="1798">
          <cell r="A1798" t="str">
            <v>23-4252</v>
          </cell>
        </row>
        <row r="1799">
          <cell r="A1799" t="str">
            <v>23-4259</v>
          </cell>
          <cell r="B1799">
            <v>45212</v>
          </cell>
        </row>
        <row r="1800">
          <cell r="A1800" t="str">
            <v>23-4253</v>
          </cell>
          <cell r="B1800">
            <v>45253</v>
          </cell>
        </row>
        <row r="1801">
          <cell r="A1801" t="str">
            <v>23-4262</v>
          </cell>
          <cell r="B1801">
            <v>45208</v>
          </cell>
        </row>
        <row r="1802">
          <cell r="A1802" t="str">
            <v>23-4254</v>
          </cell>
        </row>
        <row r="1803">
          <cell r="A1803" t="str">
            <v>23-C0742</v>
          </cell>
          <cell r="B1803">
            <v>45188</v>
          </cell>
        </row>
        <row r="1804">
          <cell r="A1804" t="str">
            <v>23-4263</v>
          </cell>
          <cell r="B1804">
            <v>45259</v>
          </cell>
        </row>
        <row r="1805">
          <cell r="A1805" t="str">
            <v>23-4255</v>
          </cell>
          <cell r="B1805">
            <v>45259</v>
          </cell>
        </row>
        <row r="1806">
          <cell r="A1806" t="str">
            <v>23-4256</v>
          </cell>
        </row>
        <row r="1807">
          <cell r="A1807" t="str">
            <v>23-4273</v>
          </cell>
        </row>
        <row r="1808">
          <cell r="A1808" t="str">
            <v>23-C0739</v>
          </cell>
          <cell r="B1808">
            <v>45271</v>
          </cell>
        </row>
        <row r="1809">
          <cell r="A1809" t="str">
            <v>23-4268</v>
          </cell>
          <cell r="B1809">
            <v>45222</v>
          </cell>
        </row>
        <row r="1810">
          <cell r="A1810" t="str">
            <v>23-4274</v>
          </cell>
        </row>
        <row r="1811">
          <cell r="A1811" t="str">
            <v>23-4269</v>
          </cell>
        </row>
        <row r="1812">
          <cell r="A1812" t="str">
            <v>23-4275</v>
          </cell>
        </row>
        <row r="1813">
          <cell r="A1813" t="str">
            <v>23-4270</v>
          </cell>
        </row>
        <row r="1814">
          <cell r="A1814" t="str">
            <v>23-4276</v>
          </cell>
        </row>
        <row r="1815">
          <cell r="A1815" t="str">
            <v>23-4271</v>
          </cell>
        </row>
        <row r="1816">
          <cell r="A1816" t="str">
            <v xml:space="preserve">23-4265        </v>
          </cell>
        </row>
        <row r="1817">
          <cell r="A1817" t="str">
            <v>23-4277</v>
          </cell>
        </row>
        <row r="1818">
          <cell r="A1818" t="str">
            <v>23-4272</v>
          </cell>
        </row>
        <row r="1819">
          <cell r="A1819" t="str">
            <v>23-4266</v>
          </cell>
        </row>
        <row r="1820">
          <cell r="A1820" t="str">
            <v>23-4278</v>
          </cell>
          <cell r="B1820">
            <v>45259</v>
          </cell>
        </row>
        <row r="1821">
          <cell r="A1821" t="str">
            <v>23-4279</v>
          </cell>
          <cell r="B1821">
            <v>45259</v>
          </cell>
        </row>
        <row r="1822">
          <cell r="A1822" t="str">
            <v>23-4281</v>
          </cell>
        </row>
        <row r="1823">
          <cell r="A1823" t="str">
            <v>23-4284</v>
          </cell>
          <cell r="B1823">
            <v>45198</v>
          </cell>
        </row>
        <row r="1824">
          <cell r="A1824" t="str">
            <v>23-C0748</v>
          </cell>
        </row>
        <row r="1825">
          <cell r="A1825" t="str">
            <v>23-4291</v>
          </cell>
          <cell r="B1825">
            <v>45201</v>
          </cell>
        </row>
        <row r="1826">
          <cell r="A1826" t="str">
            <v>23-C0749</v>
          </cell>
          <cell r="B1826">
            <v>45243</v>
          </cell>
        </row>
        <row r="1827">
          <cell r="A1827" t="str">
            <v>23-4292</v>
          </cell>
          <cell r="B1827">
            <v>45198</v>
          </cell>
        </row>
        <row r="1828">
          <cell r="A1828" t="str">
            <v>23-4293</v>
          </cell>
        </row>
        <row r="1829">
          <cell r="A1829" t="str">
            <v>23-C0743</v>
          </cell>
          <cell r="B1829">
            <v>45212</v>
          </cell>
        </row>
        <row r="1830">
          <cell r="A1830" t="str">
            <v>23-4287</v>
          </cell>
          <cell r="B1830">
            <v>45212</v>
          </cell>
        </row>
        <row r="1831">
          <cell r="A1831" t="str">
            <v>23-C0747</v>
          </cell>
          <cell r="B1831">
            <v>45225</v>
          </cell>
        </row>
        <row r="1832">
          <cell r="A1832" t="str">
            <v>23-4288</v>
          </cell>
          <cell r="B1832">
            <v>45212</v>
          </cell>
        </row>
        <row r="1833">
          <cell r="A1833" t="str">
            <v>23-4300</v>
          </cell>
          <cell r="B1833">
            <v>45225</v>
          </cell>
        </row>
        <row r="1834">
          <cell r="A1834" t="str">
            <v>23-4307</v>
          </cell>
        </row>
        <row r="1835">
          <cell r="A1835" t="str">
            <v>23-4312</v>
          </cell>
        </row>
        <row r="1836">
          <cell r="A1836" t="str">
            <v>23-4323</v>
          </cell>
          <cell r="B1836">
            <v>45208</v>
          </cell>
        </row>
        <row r="1837">
          <cell r="A1837" t="str">
            <v>23-4319</v>
          </cell>
          <cell r="B1837">
            <v>45225</v>
          </cell>
        </row>
        <row r="1838">
          <cell r="A1838" t="str">
            <v>23-4320</v>
          </cell>
        </row>
        <row r="1839">
          <cell r="A1839" t="str">
            <v>23-4322</v>
          </cell>
        </row>
        <row r="1840">
          <cell r="A1840" t="str">
            <v>23-4327</v>
          </cell>
          <cell r="B1840">
            <v>45251</v>
          </cell>
        </row>
        <row r="1841">
          <cell r="A1841" t="str">
            <v>23-4328</v>
          </cell>
          <cell r="B1841">
            <v>45216</v>
          </cell>
        </row>
        <row r="1842">
          <cell r="A1842" t="str">
            <v>23-4329</v>
          </cell>
        </row>
        <row r="1843">
          <cell r="A1843" t="str">
            <v>23-4330</v>
          </cell>
        </row>
        <row r="1844">
          <cell r="A1844" t="str">
            <v>23-4332</v>
          </cell>
        </row>
        <row r="1845">
          <cell r="A1845" t="str">
            <v>23-4333</v>
          </cell>
          <cell r="B1845">
            <v>45260</v>
          </cell>
        </row>
        <row r="1846">
          <cell r="A1846" t="str">
            <v>23-4331</v>
          </cell>
        </row>
        <row r="1847">
          <cell r="A1847" t="str">
            <v>23-4341</v>
          </cell>
        </row>
        <row r="1848">
          <cell r="A1848" t="str">
            <v>23-4342</v>
          </cell>
        </row>
        <row r="1849">
          <cell r="A1849" t="str">
            <v>23-4336</v>
          </cell>
        </row>
        <row r="1850">
          <cell r="A1850" t="str">
            <v>23-4337</v>
          </cell>
          <cell r="B1850">
            <v>45212</v>
          </cell>
        </row>
        <row r="1851">
          <cell r="A1851" t="str">
            <v>23-4340</v>
          </cell>
          <cell r="B1851">
            <v>45272</v>
          </cell>
        </row>
        <row r="1852">
          <cell r="A1852" t="str">
            <v>23-4348</v>
          </cell>
        </row>
        <row r="1853">
          <cell r="A1853" t="str">
            <v>23-4354</v>
          </cell>
        </row>
        <row r="1854">
          <cell r="A1854" t="str">
            <v>23-4349</v>
          </cell>
        </row>
        <row r="1855">
          <cell r="A1855" t="str">
            <v>23-4350</v>
          </cell>
        </row>
        <row r="1856">
          <cell r="A1856" t="str">
            <v>23-4345</v>
          </cell>
        </row>
        <row r="1857">
          <cell r="A1857" t="str">
            <v>23-4351</v>
          </cell>
        </row>
        <row r="1858">
          <cell r="A1858" t="str">
            <v>23-4346</v>
          </cell>
        </row>
        <row r="1859">
          <cell r="A1859" t="str">
            <v>23-4352</v>
          </cell>
        </row>
        <row r="1860">
          <cell r="A1860" t="str">
            <v>23-4347</v>
          </cell>
          <cell r="B1860">
            <v>45282</v>
          </cell>
        </row>
        <row r="1861">
          <cell r="A1861" t="str">
            <v>23-4353</v>
          </cell>
        </row>
        <row r="1862">
          <cell r="A1862" t="str">
            <v>23-4365</v>
          </cell>
        </row>
        <row r="1863">
          <cell r="A1863" t="str">
            <v>23-4360</v>
          </cell>
        </row>
        <row r="1864">
          <cell r="A1864" t="str">
            <v>23-C0761</v>
          </cell>
        </row>
        <row r="1865">
          <cell r="A1865" t="str">
            <v>23-4366</v>
          </cell>
        </row>
        <row r="1866">
          <cell r="A1866" t="str">
            <v>23-4361</v>
          </cell>
        </row>
        <row r="1867">
          <cell r="A1867" t="str">
            <v>23-4355</v>
          </cell>
        </row>
        <row r="1868">
          <cell r="A1868" t="str">
            <v>23-C0756</v>
          </cell>
        </row>
        <row r="1869">
          <cell r="A1869" t="str">
            <v>23-4367</v>
          </cell>
        </row>
        <row r="1870">
          <cell r="A1870" t="str">
            <v>23-4362</v>
          </cell>
        </row>
        <row r="1871">
          <cell r="A1871" t="str">
            <v>23-4356</v>
          </cell>
        </row>
        <row r="1872">
          <cell r="A1872" t="str">
            <v>23-C0757</v>
          </cell>
        </row>
        <row r="1873">
          <cell r="A1873" t="str">
            <v>23-4391</v>
          </cell>
        </row>
        <row r="1874">
          <cell r="A1874" t="str">
            <v>23-4363</v>
          </cell>
        </row>
        <row r="1875">
          <cell r="A1875" t="str">
            <v>23-4358</v>
          </cell>
        </row>
        <row r="1876">
          <cell r="A1876" t="str">
            <v>23-C0759</v>
          </cell>
        </row>
        <row r="1877">
          <cell r="A1877" t="str">
            <v>23-4364</v>
          </cell>
        </row>
        <row r="1878">
          <cell r="A1878" t="str">
            <v>23-4359</v>
          </cell>
        </row>
        <row r="1879">
          <cell r="A1879" t="str">
            <v>23-C0760</v>
          </cell>
        </row>
        <row r="1880">
          <cell r="A1880" t="str">
            <v>23-4418</v>
          </cell>
          <cell r="B1880">
            <v>45251</v>
          </cell>
        </row>
        <row r="1881">
          <cell r="A1881" t="str">
            <v>23-4411</v>
          </cell>
        </row>
        <row r="1882">
          <cell r="A1882" t="str">
            <v>23-4406</v>
          </cell>
          <cell r="B1882">
            <v>45251</v>
          </cell>
        </row>
        <row r="1883">
          <cell r="A1883" t="str">
            <v>23-C0755</v>
          </cell>
          <cell r="B1883">
            <v>45243</v>
          </cell>
        </row>
        <row r="1884">
          <cell r="A1884" t="str">
            <v>23-4413</v>
          </cell>
          <cell r="B1884">
            <v>45244</v>
          </cell>
        </row>
        <row r="1885">
          <cell r="A1885" t="str">
            <v>23-4407</v>
          </cell>
          <cell r="B1885">
            <v>45251</v>
          </cell>
        </row>
        <row r="1886">
          <cell r="A1886" t="str">
            <v>23-4415</v>
          </cell>
          <cell r="B1886">
            <v>45251</v>
          </cell>
        </row>
        <row r="1887">
          <cell r="A1887" t="str">
            <v>23-4408</v>
          </cell>
          <cell r="B1887">
            <v>45243</v>
          </cell>
        </row>
        <row r="1888">
          <cell r="A1888" t="str">
            <v>23-4416</v>
          </cell>
          <cell r="B1888">
            <v>45244</v>
          </cell>
        </row>
        <row r="1889">
          <cell r="A1889" t="str">
            <v>23-4409</v>
          </cell>
          <cell r="B1889">
            <v>45251</v>
          </cell>
        </row>
        <row r="1890">
          <cell r="A1890" t="str">
            <v>23-4402</v>
          </cell>
        </row>
        <row r="1891">
          <cell r="A1891" t="str">
            <v>23-4417</v>
          </cell>
          <cell r="B1891">
            <v>45251</v>
          </cell>
        </row>
        <row r="1892">
          <cell r="A1892" t="str">
            <v>23-4410</v>
          </cell>
          <cell r="B1892">
            <v>45244</v>
          </cell>
        </row>
        <row r="1893">
          <cell r="A1893" t="str">
            <v>23-4405</v>
          </cell>
        </row>
        <row r="1894">
          <cell r="A1894" t="str">
            <v>23-4428</v>
          </cell>
        </row>
        <row r="1895">
          <cell r="A1895" t="str">
            <v>23-4420</v>
          </cell>
        </row>
        <row r="1896">
          <cell r="A1896" t="str">
            <v>23-C0763</v>
          </cell>
          <cell r="B1896">
            <v>45260</v>
          </cell>
        </row>
        <row r="1897">
          <cell r="A1897" t="str">
            <v>23-4434</v>
          </cell>
        </row>
        <row r="1898">
          <cell r="A1898" t="str">
            <v>23-4421</v>
          </cell>
          <cell r="B1898">
            <v>45225</v>
          </cell>
        </row>
        <row r="1899">
          <cell r="A1899" t="str">
            <v>23-4435</v>
          </cell>
        </row>
        <row r="1900">
          <cell r="A1900" t="str">
            <v>23-4422</v>
          </cell>
        </row>
        <row r="1901">
          <cell r="A1901" t="str">
            <v>23-4423</v>
          </cell>
        </row>
        <row r="1902">
          <cell r="A1902" t="str">
            <v>23-4426</v>
          </cell>
          <cell r="B1902">
            <v>45272</v>
          </cell>
        </row>
        <row r="1903">
          <cell r="A1903" t="str">
            <v>23-4454</v>
          </cell>
          <cell r="B1903">
            <v>45264</v>
          </cell>
        </row>
        <row r="1904">
          <cell r="A1904" t="str">
            <v>23-C0790</v>
          </cell>
          <cell r="B1904">
            <v>45264</v>
          </cell>
        </row>
        <row r="1905">
          <cell r="A1905" t="str">
            <v>23-4457</v>
          </cell>
        </row>
        <row r="1906">
          <cell r="A1906" t="str">
            <v>23-C0777</v>
          </cell>
          <cell r="B1906">
            <v>45261</v>
          </cell>
        </row>
        <row r="1907">
          <cell r="A1907" t="str">
            <v>23-C0911</v>
          </cell>
        </row>
        <row r="1908">
          <cell r="A1908" t="str">
            <v>23-4458</v>
          </cell>
          <cell r="B1908">
            <v>45260</v>
          </cell>
        </row>
        <row r="1909">
          <cell r="A1909" t="str">
            <v>23-C0764</v>
          </cell>
        </row>
        <row r="1910">
          <cell r="A1910" t="str">
            <v>23-C0778</v>
          </cell>
        </row>
        <row r="1911">
          <cell r="A1911" t="str">
            <v>23-C0834</v>
          </cell>
        </row>
        <row r="1912">
          <cell r="A1912" t="str">
            <v>23-4460</v>
          </cell>
        </row>
        <row r="1913">
          <cell r="A1913" t="str">
            <v>23-C0765</v>
          </cell>
        </row>
        <row r="1914">
          <cell r="A1914" t="str">
            <v>23-4440</v>
          </cell>
        </row>
        <row r="1915">
          <cell r="A1915" t="str">
            <v>23-C0773</v>
          </cell>
          <cell r="B1915">
            <v>45287</v>
          </cell>
        </row>
        <row r="1916">
          <cell r="A1916" t="str">
            <v>23-4461</v>
          </cell>
        </row>
        <row r="1917">
          <cell r="A1917" t="str">
            <v>23-4453</v>
          </cell>
          <cell r="B1917">
            <v>45264</v>
          </cell>
        </row>
        <row r="1918">
          <cell r="A1918" t="str">
            <v>23-4471</v>
          </cell>
          <cell r="B1918">
            <v>45258</v>
          </cell>
        </row>
        <row r="1919">
          <cell r="A1919" t="str">
            <v>23-C0769</v>
          </cell>
          <cell r="B1919">
            <v>45258</v>
          </cell>
        </row>
        <row r="1920">
          <cell r="A1920" t="str">
            <v>23-4482</v>
          </cell>
        </row>
        <row r="1921">
          <cell r="A1921" t="str">
            <v>23-4472</v>
          </cell>
        </row>
        <row r="1922">
          <cell r="A1922" t="str">
            <v>23-C0770</v>
          </cell>
          <cell r="B1922">
            <v>45246</v>
          </cell>
        </row>
        <row r="1923">
          <cell r="A1923" t="str">
            <v>23-4483</v>
          </cell>
          <cell r="B1923">
            <v>45258</v>
          </cell>
        </row>
        <row r="1924">
          <cell r="A1924" t="str">
            <v>23-4473</v>
          </cell>
          <cell r="B1924">
            <v>45264</v>
          </cell>
        </row>
        <row r="1925">
          <cell r="A1925" t="str">
            <v>23-C0771</v>
          </cell>
        </row>
        <row r="1926">
          <cell r="A1926" t="str">
            <v>23-4487</v>
          </cell>
          <cell r="B1926">
            <v>45273</v>
          </cell>
        </row>
        <row r="1927">
          <cell r="A1927" t="str">
            <v>23-4475</v>
          </cell>
        </row>
        <row r="1928">
          <cell r="A1928" t="str">
            <v>23-4492</v>
          </cell>
        </row>
        <row r="1929">
          <cell r="A1929" t="str">
            <v>23-4476</v>
          </cell>
          <cell r="B1929">
            <v>45264</v>
          </cell>
        </row>
        <row r="1930">
          <cell r="A1930" t="str">
            <v>23-C0768</v>
          </cell>
        </row>
        <row r="1931">
          <cell r="A1931" t="str">
            <v>23-4480</v>
          </cell>
        </row>
        <row r="1932">
          <cell r="A1932" t="str">
            <v>23-4505</v>
          </cell>
        </row>
        <row r="1933">
          <cell r="A1933" t="str">
            <v>23-4508</v>
          </cell>
        </row>
        <row r="1934">
          <cell r="A1934" t="str">
            <v>23-4495</v>
          </cell>
        </row>
        <row r="1935">
          <cell r="A1935" t="str">
            <v>23-4510</v>
          </cell>
          <cell r="B1935">
            <v>45272</v>
          </cell>
        </row>
        <row r="1936">
          <cell r="A1936" t="str">
            <v>23-4499</v>
          </cell>
        </row>
        <row r="1937">
          <cell r="A1937" t="str">
            <v>23-C0772</v>
          </cell>
          <cell r="B1937">
            <v>45272</v>
          </cell>
        </row>
        <row r="1938">
          <cell r="A1938" t="str">
            <v>23-4500</v>
          </cell>
        </row>
        <row r="1939">
          <cell r="A1939" t="str">
            <v>23-4504</v>
          </cell>
          <cell r="B1939">
            <v>45273</v>
          </cell>
        </row>
        <row r="1940">
          <cell r="A1940" t="str">
            <v>23-4493</v>
          </cell>
        </row>
        <row r="1941">
          <cell r="A1941" t="str">
            <v>23-C0775</v>
          </cell>
        </row>
        <row r="1942">
          <cell r="A1942" t="str">
            <v>23-4524</v>
          </cell>
        </row>
        <row r="1943">
          <cell r="A1943" t="str">
            <v>23-4516</v>
          </cell>
        </row>
        <row r="1944">
          <cell r="A1944" t="str">
            <v>23-4526</v>
          </cell>
        </row>
        <row r="1945">
          <cell r="A1945" t="str">
            <v>23-C0783</v>
          </cell>
        </row>
        <row r="1946">
          <cell r="A1946" t="str">
            <v>23-4517</v>
          </cell>
        </row>
        <row r="1947">
          <cell r="A1947" t="str">
            <v>23-4527</v>
          </cell>
        </row>
        <row r="1948">
          <cell r="A1948" t="str">
            <v>23-4520</v>
          </cell>
        </row>
        <row r="1949">
          <cell r="A1949" t="str">
            <v>23-4512</v>
          </cell>
          <cell r="B1949">
            <v>45253</v>
          </cell>
        </row>
        <row r="1950">
          <cell r="A1950" t="str">
            <v>23-4522</v>
          </cell>
          <cell r="B1950">
            <v>45259</v>
          </cell>
        </row>
        <row r="1951">
          <cell r="A1951" t="str">
            <v>23-4514</v>
          </cell>
        </row>
        <row r="1952">
          <cell r="A1952" t="str">
            <v>23-4523</v>
          </cell>
        </row>
        <row r="1953">
          <cell r="A1953" t="str">
            <v>23-4515</v>
          </cell>
          <cell r="B1953">
            <v>45272</v>
          </cell>
        </row>
        <row r="1954">
          <cell r="A1954" t="str">
            <v>23-4531</v>
          </cell>
        </row>
        <row r="1955">
          <cell r="A1955" t="str">
            <v>23-4533</v>
          </cell>
        </row>
        <row r="1956">
          <cell r="A1956" t="str">
            <v>23-4534</v>
          </cell>
        </row>
        <row r="1957">
          <cell r="A1957" t="str">
            <v>23-4536</v>
          </cell>
        </row>
        <row r="1958">
          <cell r="A1958" t="str">
            <v>23-4528</v>
          </cell>
        </row>
        <row r="1959">
          <cell r="A1959" t="str">
            <v>23-4537</v>
          </cell>
        </row>
        <row r="1960">
          <cell r="A1960" t="str">
            <v>23-4529</v>
          </cell>
          <cell r="B1960">
            <v>45260</v>
          </cell>
        </row>
        <row r="1961">
          <cell r="A1961" t="str">
            <v>23-4539</v>
          </cell>
        </row>
        <row r="1962">
          <cell r="A1962" t="str">
            <v>23-4543</v>
          </cell>
        </row>
        <row r="1963">
          <cell r="A1963" t="str">
            <v>23-4559</v>
          </cell>
        </row>
        <row r="1964">
          <cell r="A1964" t="str">
            <v>23-4560</v>
          </cell>
        </row>
        <row r="1965">
          <cell r="A1965" t="str">
            <v>23-4561</v>
          </cell>
          <cell r="B1965">
            <v>45273</v>
          </cell>
        </row>
        <row r="1966">
          <cell r="A1966" t="str">
            <v>23-4573</v>
          </cell>
        </row>
        <row r="1967">
          <cell r="A1967" t="str">
            <v>23-4568</v>
          </cell>
        </row>
        <row r="1968">
          <cell r="A1968" t="str">
            <v>23-4581</v>
          </cell>
          <cell r="B1968">
            <v>45264</v>
          </cell>
        </row>
        <row r="1969">
          <cell r="A1969" t="str">
            <v>23-C0776</v>
          </cell>
        </row>
        <row r="1970">
          <cell r="A1970" t="str">
            <v>23-4576</v>
          </cell>
        </row>
        <row r="1971">
          <cell r="A1971" t="str">
            <v>23-4569</v>
          </cell>
        </row>
        <row r="1972">
          <cell r="A1972" t="str">
            <v>23-4583</v>
          </cell>
          <cell r="B1972">
            <v>45264</v>
          </cell>
        </row>
        <row r="1973">
          <cell r="A1973" t="str">
            <v>23-4577</v>
          </cell>
        </row>
        <row r="1974">
          <cell r="A1974" t="str">
            <v>23-4570</v>
          </cell>
        </row>
        <row r="1975">
          <cell r="A1975" t="str">
            <v>23-4578</v>
          </cell>
        </row>
        <row r="1976">
          <cell r="A1976" t="str">
            <v>23-4571</v>
          </cell>
        </row>
        <row r="1977">
          <cell r="A1977" t="str">
            <v>23-4579</v>
          </cell>
        </row>
        <row r="1978">
          <cell r="A1978" t="str">
            <v>23-4572</v>
          </cell>
        </row>
        <row r="1979">
          <cell r="A1979" t="str">
            <v>23-C0788</v>
          </cell>
        </row>
        <row r="1980">
          <cell r="A1980" t="str">
            <v>23-4567</v>
          </cell>
        </row>
        <row r="1981">
          <cell r="A1981" t="str">
            <v>23-4580</v>
          </cell>
        </row>
        <row r="1982">
          <cell r="A1982" t="str">
            <v>23-C0795</v>
          </cell>
          <cell r="B1982">
            <v>45260</v>
          </cell>
        </row>
        <row r="1983">
          <cell r="A1983" t="str">
            <v>23-4598</v>
          </cell>
          <cell r="B1983">
            <v>45258</v>
          </cell>
        </row>
        <row r="1984">
          <cell r="A1984" t="str">
            <v>23-4588</v>
          </cell>
        </row>
        <row r="1985">
          <cell r="A1985" t="str">
            <v>23-4599</v>
          </cell>
        </row>
        <row r="1986">
          <cell r="A1986" t="str">
            <v>23-4600</v>
          </cell>
        </row>
        <row r="1987">
          <cell r="A1987" t="str">
            <v>23-4594</v>
          </cell>
          <cell r="B1987">
            <v>45258</v>
          </cell>
        </row>
        <row r="1988">
          <cell r="A1988" t="str">
            <v>23-4584</v>
          </cell>
          <cell r="B1988">
            <v>45254</v>
          </cell>
        </row>
        <row r="1989">
          <cell r="A1989" t="str">
            <v>23-4601</v>
          </cell>
        </row>
        <row r="1990">
          <cell r="A1990" t="str">
            <v>23-4596</v>
          </cell>
          <cell r="B1990">
            <v>45258</v>
          </cell>
        </row>
        <row r="1991">
          <cell r="A1991" t="str">
            <v>23-4585</v>
          </cell>
        </row>
        <row r="1992">
          <cell r="A1992" t="str">
            <v>23-4597</v>
          </cell>
          <cell r="B1992">
            <v>45260</v>
          </cell>
        </row>
        <row r="1993">
          <cell r="A1993" t="str">
            <v>23-4586</v>
          </cell>
        </row>
        <row r="1994">
          <cell r="A1994" t="str">
            <v>23-4613</v>
          </cell>
          <cell r="B1994">
            <v>45287</v>
          </cell>
        </row>
        <row r="1995">
          <cell r="A1995" t="str">
            <v>23-4606</v>
          </cell>
        </row>
        <row r="1996">
          <cell r="A1996" t="str">
            <v>23-4607</v>
          </cell>
        </row>
        <row r="1997">
          <cell r="A1997" t="str">
            <v>23-4609</v>
          </cell>
        </row>
        <row r="1998">
          <cell r="A1998" t="str">
            <v>23-4611</v>
          </cell>
        </row>
        <row r="1999">
          <cell r="A1999" t="str">
            <v>23-4603</v>
          </cell>
          <cell r="B1999">
            <v>45264</v>
          </cell>
        </row>
        <row r="2000">
          <cell r="A2000" t="str">
            <v>23-4612</v>
          </cell>
        </row>
        <row r="2001">
          <cell r="A2001" t="str">
            <v>23-4604</v>
          </cell>
          <cell r="B2001">
            <v>45258</v>
          </cell>
        </row>
        <row r="2002">
          <cell r="A2002" t="str">
            <v>23-4614</v>
          </cell>
        </row>
        <row r="2003">
          <cell r="A2003" t="str">
            <v>23-4615</v>
          </cell>
          <cell r="B2003">
            <v>45258</v>
          </cell>
        </row>
        <row r="2004">
          <cell r="A2004" t="str">
            <v>23-4617</v>
          </cell>
        </row>
        <row r="2005">
          <cell r="A2005" t="str">
            <v>23-C0787</v>
          </cell>
        </row>
        <row r="2006">
          <cell r="A2006" t="str">
            <v>23-4619</v>
          </cell>
          <cell r="B2006">
            <v>45259</v>
          </cell>
        </row>
        <row r="2007">
          <cell r="A2007" t="str">
            <v>23-4621</v>
          </cell>
          <cell r="B2007">
            <v>45271</v>
          </cell>
        </row>
        <row r="2008">
          <cell r="A2008" t="str">
            <v>23-4623</v>
          </cell>
        </row>
        <row r="2009">
          <cell r="A2009" t="str">
            <v>23-4624</v>
          </cell>
        </row>
        <row r="2010">
          <cell r="A2010" t="str">
            <v>23-4626</v>
          </cell>
          <cell r="B2010">
            <v>45264</v>
          </cell>
        </row>
        <row r="2011">
          <cell r="A2011" t="str">
            <v>23-4630</v>
          </cell>
          <cell r="B2011">
            <v>45264</v>
          </cell>
        </row>
        <row r="2012">
          <cell r="A2012" t="str">
            <v>23-C0876</v>
          </cell>
        </row>
        <row r="2013">
          <cell r="A2013" t="str">
            <v>23-4639</v>
          </cell>
        </row>
        <row r="2014">
          <cell r="A2014" t="str">
            <v>23-4640</v>
          </cell>
        </row>
        <row r="2015">
          <cell r="A2015" t="str">
            <v>23-C0791</v>
          </cell>
          <cell r="B2015">
            <v>45261</v>
          </cell>
        </row>
        <row r="2016">
          <cell r="A2016" t="str">
            <v>23-4641</v>
          </cell>
        </row>
        <row r="2017">
          <cell r="A2017" t="str">
            <v>23-4646</v>
          </cell>
        </row>
        <row r="2018">
          <cell r="A2018" t="str">
            <v>23-4647</v>
          </cell>
        </row>
        <row r="2019">
          <cell r="A2019" t="str">
            <v>23-4638</v>
          </cell>
        </row>
        <row r="2020">
          <cell r="A2020" t="str">
            <v>23-C0837</v>
          </cell>
        </row>
        <row r="2021">
          <cell r="A2021" t="str">
            <v>23-C0838</v>
          </cell>
        </row>
        <row r="2022">
          <cell r="A2022" t="str">
            <v>23-C0839</v>
          </cell>
        </row>
        <row r="2023">
          <cell r="A2023" t="str">
            <v>23-C0840</v>
          </cell>
        </row>
        <row r="2024">
          <cell r="A2024" t="str">
            <v>23-4666</v>
          </cell>
        </row>
        <row r="2025">
          <cell r="A2025" t="str">
            <v>23-C0789</v>
          </cell>
          <cell r="B2025">
            <v>45260</v>
          </cell>
        </row>
        <row r="2026">
          <cell r="A2026" t="str">
            <v>23-4659</v>
          </cell>
          <cell r="B2026">
            <v>45272</v>
          </cell>
        </row>
        <row r="2027">
          <cell r="A2027" t="str">
            <v>23-4674</v>
          </cell>
          <cell r="B2027">
            <v>45273</v>
          </cell>
        </row>
        <row r="2028">
          <cell r="A2028" t="str">
            <v>23-4660</v>
          </cell>
          <cell r="B2028">
            <v>45260</v>
          </cell>
        </row>
        <row r="2029">
          <cell r="A2029" t="str">
            <v>23-4661</v>
          </cell>
          <cell r="B2029">
            <v>45282</v>
          </cell>
        </row>
        <row r="2030">
          <cell r="A2030" t="str">
            <v>23-4662</v>
          </cell>
          <cell r="B2030">
            <v>45282</v>
          </cell>
        </row>
        <row r="2031">
          <cell r="A2031" t="str">
            <v>23-4664</v>
          </cell>
        </row>
        <row r="2032">
          <cell r="A2032" t="str">
            <v>23-C0836</v>
          </cell>
        </row>
        <row r="2033">
          <cell r="A2033" t="str">
            <v>23-4682</v>
          </cell>
          <cell r="B2033">
            <v>45264</v>
          </cell>
        </row>
        <row r="2034">
          <cell r="A2034" t="str">
            <v>23-4683</v>
          </cell>
          <cell r="B2034">
            <v>45253</v>
          </cell>
        </row>
        <row r="2035">
          <cell r="A2035" t="str">
            <v>23-4678</v>
          </cell>
        </row>
        <row r="2036">
          <cell r="A2036" t="str">
            <v>23-4684</v>
          </cell>
        </row>
        <row r="2037">
          <cell r="A2037" t="str">
            <v>23-4679</v>
          </cell>
        </row>
        <row r="2038">
          <cell r="A2038" t="str">
            <v>23-4680</v>
          </cell>
        </row>
        <row r="2039">
          <cell r="A2039" t="str">
            <v>23-C0793</v>
          </cell>
        </row>
        <row r="2040">
          <cell r="A2040" t="str">
            <v>23-4681</v>
          </cell>
        </row>
        <row r="2041">
          <cell r="A2041" t="str">
            <v>23-C0813</v>
          </cell>
        </row>
        <row r="2042">
          <cell r="A2042" t="str">
            <v>23-4721</v>
          </cell>
        </row>
        <row r="2043">
          <cell r="A2043" t="str">
            <v>23-4711</v>
          </cell>
        </row>
        <row r="2044">
          <cell r="A2044" t="str">
            <v>23-4735</v>
          </cell>
        </row>
        <row r="2045">
          <cell r="A2045" t="str">
            <v>23-C0814</v>
          </cell>
        </row>
        <row r="2046">
          <cell r="A2046" t="str">
            <v>23-4723</v>
          </cell>
        </row>
        <row r="2047">
          <cell r="A2047" t="str">
            <v>23-4712</v>
          </cell>
        </row>
        <row r="2048">
          <cell r="A2048" t="str">
            <v>23-4737</v>
          </cell>
        </row>
        <row r="2049">
          <cell r="A2049" t="str">
            <v>23-C0815</v>
          </cell>
        </row>
        <row r="2050">
          <cell r="A2050" t="str">
            <v>23-4726</v>
          </cell>
        </row>
        <row r="2051">
          <cell r="A2051" t="str">
            <v>23-4717</v>
          </cell>
        </row>
        <row r="2052">
          <cell r="A2052" t="str">
            <v>23-4730</v>
          </cell>
        </row>
        <row r="2053">
          <cell r="A2053" t="str">
            <v>23-C0811</v>
          </cell>
        </row>
        <row r="2054">
          <cell r="A2054" t="str">
            <v>23-4718</v>
          </cell>
        </row>
        <row r="2055">
          <cell r="A2055" t="str">
            <v>23-4686</v>
          </cell>
        </row>
        <row r="2056">
          <cell r="A2056" t="str">
            <v>23-C0817</v>
          </cell>
        </row>
        <row r="2057">
          <cell r="A2057" t="str">
            <v>23-4733</v>
          </cell>
        </row>
        <row r="2058">
          <cell r="A2058" t="str">
            <v>23-4719</v>
          </cell>
        </row>
        <row r="2059">
          <cell r="A2059" t="str">
            <v>23-4687</v>
          </cell>
        </row>
        <row r="2060">
          <cell r="A2060" t="str">
            <v>23-C0818</v>
          </cell>
        </row>
        <row r="2061">
          <cell r="A2061" t="str">
            <v>23-4734</v>
          </cell>
        </row>
        <row r="2062">
          <cell r="A2062" t="str">
            <v>23-C0908</v>
          </cell>
        </row>
        <row r="2063">
          <cell r="A2063" t="str">
            <v>23-4751</v>
          </cell>
        </row>
        <row r="2064">
          <cell r="A2064" t="str">
            <v>23-4774</v>
          </cell>
          <cell r="B2064">
            <v>45264</v>
          </cell>
        </row>
        <row r="2065">
          <cell r="A2065" t="str">
            <v>23-4742</v>
          </cell>
        </row>
        <row r="2066">
          <cell r="A2066" t="str">
            <v>23-4765</v>
          </cell>
          <cell r="B2066">
            <v>45264</v>
          </cell>
        </row>
        <row r="2067">
          <cell r="A2067" t="str">
            <v>23-C0802</v>
          </cell>
        </row>
        <row r="2068">
          <cell r="A2068" t="str">
            <v>23-4757</v>
          </cell>
          <cell r="B2068">
            <v>45258</v>
          </cell>
        </row>
        <row r="2069">
          <cell r="A2069" t="str">
            <v>23-4752</v>
          </cell>
        </row>
        <row r="2070">
          <cell r="A2070" t="str">
            <v>23-4743</v>
          </cell>
          <cell r="B2070">
            <v>45260</v>
          </cell>
        </row>
        <row r="2071">
          <cell r="A2071" t="str">
            <v>23-4766</v>
          </cell>
          <cell r="B2071">
            <v>45273</v>
          </cell>
        </row>
        <row r="2072">
          <cell r="A2072" t="str">
            <v>23-4759</v>
          </cell>
        </row>
        <row r="2073">
          <cell r="A2073" t="str">
            <v>23-4753</v>
          </cell>
        </row>
        <row r="2074">
          <cell r="A2074" t="str">
            <v>23-4744</v>
          </cell>
        </row>
        <row r="2075">
          <cell r="A2075" t="str">
            <v>23-4768</v>
          </cell>
          <cell r="B2075">
            <v>45273</v>
          </cell>
        </row>
        <row r="2076">
          <cell r="A2076" t="str">
            <v>23-4739</v>
          </cell>
        </row>
        <row r="2077">
          <cell r="A2077" t="str">
            <v>23-4761</v>
          </cell>
        </row>
        <row r="2078">
          <cell r="A2078" t="str">
            <v>23-4754</v>
          </cell>
        </row>
        <row r="2079">
          <cell r="A2079" t="str">
            <v>23-4745</v>
          </cell>
          <cell r="B2079">
            <v>45264</v>
          </cell>
        </row>
        <row r="2080">
          <cell r="A2080" t="str">
            <v>23-4772</v>
          </cell>
        </row>
        <row r="2081">
          <cell r="A2081" t="str">
            <v>23-4740</v>
          </cell>
        </row>
        <row r="2082">
          <cell r="A2082" t="str">
            <v>23-4762</v>
          </cell>
        </row>
        <row r="2083">
          <cell r="A2083" t="str">
            <v>23-4755</v>
          </cell>
        </row>
        <row r="2084">
          <cell r="A2084" t="str">
            <v>23-C0812</v>
          </cell>
          <cell r="B2084">
            <v>45259</v>
          </cell>
        </row>
        <row r="2085">
          <cell r="A2085" t="str">
            <v>23-4748</v>
          </cell>
          <cell r="B2085">
            <v>45260</v>
          </cell>
        </row>
        <row r="2086">
          <cell r="A2086" t="str">
            <v>23-4773</v>
          </cell>
        </row>
        <row r="2087">
          <cell r="A2087" t="str">
            <v>23-4741</v>
          </cell>
        </row>
        <row r="2088">
          <cell r="A2088" t="str">
            <v>23-4763</v>
          </cell>
        </row>
        <row r="2089">
          <cell r="A2089" t="str">
            <v>23-C0801</v>
          </cell>
        </row>
        <row r="2090">
          <cell r="A2090" t="str">
            <v>23-4756</v>
          </cell>
          <cell r="B2090">
            <v>45261</v>
          </cell>
        </row>
        <row r="2091">
          <cell r="A2091" t="str">
            <v>23-4797</v>
          </cell>
        </row>
        <row r="2092">
          <cell r="A2092" t="str">
            <v>23-4785</v>
          </cell>
        </row>
        <row r="2093">
          <cell r="A2093" t="str">
            <v>23-4776</v>
          </cell>
        </row>
        <row r="2094">
          <cell r="A2094" t="str">
            <v>23-4798</v>
          </cell>
        </row>
        <row r="2095">
          <cell r="A2095" t="str">
            <v>23-4786</v>
          </cell>
        </row>
        <row r="2096">
          <cell r="A2096" t="str">
            <v>23-4777</v>
          </cell>
        </row>
        <row r="2097">
          <cell r="A2097" t="str">
            <v>23-C0844</v>
          </cell>
        </row>
        <row r="2098">
          <cell r="A2098" t="str">
            <v>23-4789</v>
          </cell>
        </row>
        <row r="2099">
          <cell r="A2099" t="str">
            <v>23-4781</v>
          </cell>
          <cell r="B2099">
            <v>45261</v>
          </cell>
        </row>
        <row r="2100">
          <cell r="A2100" t="str">
            <v>23-4790</v>
          </cell>
        </row>
        <row r="2101">
          <cell r="A2101" t="str">
            <v>23-4783</v>
          </cell>
        </row>
        <row r="2102">
          <cell r="A2102" t="str">
            <v>23-4792</v>
          </cell>
        </row>
        <row r="2103">
          <cell r="A2103" t="str">
            <v>23-4784</v>
          </cell>
        </row>
        <row r="2104">
          <cell r="A2104" t="str">
            <v>23-C0870</v>
          </cell>
        </row>
        <row r="2105">
          <cell r="A2105" t="str">
            <v>23-4825</v>
          </cell>
        </row>
        <row r="2106">
          <cell r="A2106" t="str">
            <v>23-C0842</v>
          </cell>
          <cell r="B2106">
            <v>45282</v>
          </cell>
        </row>
        <row r="2107">
          <cell r="A2107" t="str">
            <v>23-C0856</v>
          </cell>
        </row>
        <row r="2108">
          <cell r="A2108" t="str">
            <v>23-4846</v>
          </cell>
        </row>
        <row r="2109">
          <cell r="A2109" t="str">
            <v>23-4834</v>
          </cell>
        </row>
        <row r="2110">
          <cell r="A2110" t="str">
            <v>23-C0809</v>
          </cell>
        </row>
        <row r="2111">
          <cell r="A2111" t="str">
            <v>23-C0803</v>
          </cell>
        </row>
        <row r="2112">
          <cell r="A2112" t="str">
            <v>23-C0852</v>
          </cell>
          <cell r="B2112">
            <v>45282</v>
          </cell>
        </row>
        <row r="2113">
          <cell r="A2113" t="str">
            <v>23-4835</v>
          </cell>
        </row>
        <row r="2114">
          <cell r="A2114" t="str">
            <v>23-4800</v>
          </cell>
        </row>
        <row r="2115">
          <cell r="A2115" t="str">
            <v>23-C0853</v>
          </cell>
          <cell r="B2115">
            <v>45282</v>
          </cell>
        </row>
        <row r="2116">
          <cell r="A2116" t="str">
            <v>23-4837</v>
          </cell>
        </row>
        <row r="2117">
          <cell r="A2117" t="str">
            <v>23-C0847</v>
          </cell>
        </row>
        <row r="2118">
          <cell r="A2118" t="str">
            <v>23-4806</v>
          </cell>
          <cell r="B2118">
            <v>45264</v>
          </cell>
        </row>
        <row r="2119">
          <cell r="A2119" t="str">
            <v>23-C0805</v>
          </cell>
          <cell r="B2119">
            <v>45260</v>
          </cell>
        </row>
        <row r="2120">
          <cell r="A2120" t="str">
            <v>23-C0854</v>
          </cell>
        </row>
        <row r="2121">
          <cell r="A2121" t="str">
            <v>23-4840</v>
          </cell>
          <cell r="B2121">
            <v>45264</v>
          </cell>
        </row>
        <row r="2122">
          <cell r="A2122" t="str">
            <v>23-4823</v>
          </cell>
        </row>
        <row r="2123">
          <cell r="A2123" t="str">
            <v>23-C0807</v>
          </cell>
          <cell r="B2123">
            <v>45260</v>
          </cell>
        </row>
        <row r="2124">
          <cell r="A2124" t="str">
            <v>23-C0841</v>
          </cell>
        </row>
        <row r="2125">
          <cell r="A2125" t="str">
            <v>23-C0855</v>
          </cell>
        </row>
        <row r="2126">
          <cell r="A2126" t="str">
            <v>23-4843</v>
          </cell>
        </row>
        <row r="2127">
          <cell r="A2127" t="str">
            <v>23-4868</v>
          </cell>
        </row>
        <row r="2128">
          <cell r="A2128" t="str">
            <v>23-4915</v>
          </cell>
        </row>
        <row r="2129">
          <cell r="A2129" t="str">
            <v>23-C0825</v>
          </cell>
        </row>
        <row r="2130">
          <cell r="A2130" t="str">
            <v>23-C0862</v>
          </cell>
        </row>
        <row r="2131">
          <cell r="A2131" t="str">
            <v>23-4859</v>
          </cell>
        </row>
        <row r="2132">
          <cell r="A2132" t="str">
            <v>23-4898</v>
          </cell>
        </row>
        <row r="2133">
          <cell r="A2133" t="str">
            <v>23-4891</v>
          </cell>
        </row>
        <row r="2134">
          <cell r="A2134" t="str">
            <v>23-4870</v>
          </cell>
          <cell r="B2134">
            <v>45287</v>
          </cell>
        </row>
        <row r="2135">
          <cell r="A2135" t="str">
            <v>23-4920</v>
          </cell>
        </row>
        <row r="2136">
          <cell r="A2136" t="str">
            <v>23-C0826</v>
          </cell>
        </row>
        <row r="2137">
          <cell r="A2137" t="str">
            <v>23-4861</v>
          </cell>
        </row>
        <row r="2138">
          <cell r="A2138" t="str">
            <v>23-4902</v>
          </cell>
          <cell r="B2138">
            <v>45287</v>
          </cell>
        </row>
        <row r="2139">
          <cell r="A2139" t="str">
            <v>23-C0820</v>
          </cell>
        </row>
        <row r="2140">
          <cell r="A2140" t="str">
            <v>23-C0857</v>
          </cell>
        </row>
        <row r="2141">
          <cell r="A2141" t="str">
            <v>23-4855</v>
          </cell>
        </row>
        <row r="2142">
          <cell r="A2142" t="str">
            <v>23-4892</v>
          </cell>
        </row>
        <row r="2143">
          <cell r="A2143" t="str">
            <v>23-4873</v>
          </cell>
        </row>
        <row r="2144">
          <cell r="A2144" t="str">
            <v>23-4924</v>
          </cell>
        </row>
        <row r="2145">
          <cell r="A2145" t="str">
            <v>23-C0810</v>
          </cell>
        </row>
        <row r="2146">
          <cell r="A2146" t="str">
            <v>23-C0827</v>
          </cell>
        </row>
        <row r="2147">
          <cell r="A2147" t="str">
            <v>23-4862</v>
          </cell>
        </row>
        <row r="2148">
          <cell r="A2148" t="str">
            <v>23-4904</v>
          </cell>
        </row>
        <row r="2149">
          <cell r="A2149" t="str">
            <v>23-C0804</v>
          </cell>
        </row>
        <row r="2150">
          <cell r="A2150" t="str">
            <v>23-4856</v>
          </cell>
        </row>
        <row r="2151">
          <cell r="A2151" t="str">
            <v>23-4893</v>
          </cell>
        </row>
        <row r="2152">
          <cell r="A2152" t="str">
            <v>23-4877</v>
          </cell>
        </row>
        <row r="2153">
          <cell r="A2153" t="str">
            <v>23-C0866</v>
          </cell>
        </row>
        <row r="2154">
          <cell r="A2154" t="str">
            <v>23-4865</v>
          </cell>
        </row>
        <row r="2155">
          <cell r="A2155" t="str">
            <v>23-4907</v>
          </cell>
        </row>
        <row r="2156">
          <cell r="A2156" t="str">
            <v>23-C0823</v>
          </cell>
        </row>
        <row r="2157">
          <cell r="A2157" t="str">
            <v>23-4857</v>
          </cell>
        </row>
        <row r="2158">
          <cell r="A2158" t="str">
            <v>23-4895</v>
          </cell>
        </row>
        <row r="2159">
          <cell r="A2159" t="str">
            <v>23-C0835</v>
          </cell>
        </row>
        <row r="2160">
          <cell r="A2160" t="str">
            <v>23-4878</v>
          </cell>
        </row>
        <row r="2161">
          <cell r="A2161" t="str">
            <v>23-C0868</v>
          </cell>
        </row>
        <row r="2162">
          <cell r="A2162" t="str">
            <v>23-4867</v>
          </cell>
        </row>
        <row r="2163">
          <cell r="A2163" t="str">
            <v>23-4911</v>
          </cell>
        </row>
        <row r="2164">
          <cell r="A2164" t="str">
            <v>23-C0824</v>
          </cell>
        </row>
        <row r="2165">
          <cell r="A2165" t="str">
            <v>23-C0861</v>
          </cell>
        </row>
        <row r="2166">
          <cell r="A2166" t="str">
            <v>23-4858</v>
          </cell>
        </row>
        <row r="2167">
          <cell r="A2167" t="str">
            <v>23-4896</v>
          </cell>
        </row>
        <row r="2168">
          <cell r="A2168" t="str">
            <v>23-4882</v>
          </cell>
        </row>
        <row r="2169">
          <cell r="A2169" t="str">
            <v>23-4992</v>
          </cell>
        </row>
        <row r="2170">
          <cell r="A2170" t="str">
            <v>23-4946</v>
          </cell>
          <cell r="B2170">
            <v>45272</v>
          </cell>
        </row>
        <row r="2171">
          <cell r="A2171" t="str">
            <v>23-4981</v>
          </cell>
        </row>
        <row r="2172">
          <cell r="A2172" t="str">
            <v>23-C0819</v>
          </cell>
        </row>
        <row r="2173">
          <cell r="A2173" t="str">
            <v>23-C0897</v>
          </cell>
        </row>
        <row r="2174">
          <cell r="A2174" t="str">
            <v>23-4933</v>
          </cell>
          <cell r="B2174">
            <v>45264</v>
          </cell>
        </row>
        <row r="2175">
          <cell r="A2175" t="str">
            <v>23-4975</v>
          </cell>
        </row>
        <row r="2176">
          <cell r="A2176" t="str">
            <v>23-C0832</v>
          </cell>
          <cell r="B2176">
            <v>45295</v>
          </cell>
        </row>
        <row r="2177">
          <cell r="A2177" t="str">
            <v>23-4960</v>
          </cell>
        </row>
        <row r="2178">
          <cell r="A2178" t="str">
            <v>23-4947</v>
          </cell>
        </row>
        <row r="2179">
          <cell r="A2179" t="str">
            <v>23-4985</v>
          </cell>
        </row>
        <row r="2180">
          <cell r="A2180" t="str">
            <v>23-4938</v>
          </cell>
          <cell r="B2180">
            <v>45264</v>
          </cell>
        </row>
        <row r="2181">
          <cell r="A2181" t="str">
            <v>23-4976</v>
          </cell>
        </row>
        <row r="2182">
          <cell r="A2182" t="str">
            <v>23-4963</v>
          </cell>
        </row>
        <row r="2183">
          <cell r="A2183" t="str">
            <v>23-4950</v>
          </cell>
        </row>
        <row r="2184">
          <cell r="A2184" t="str">
            <v>23-4988</v>
          </cell>
        </row>
        <row r="2185">
          <cell r="A2185" t="str">
            <v>23-C0821</v>
          </cell>
          <cell r="B2185">
            <v>45282</v>
          </cell>
        </row>
        <row r="2186">
          <cell r="A2186" t="str">
            <v>23-C0899</v>
          </cell>
        </row>
        <row r="2187">
          <cell r="A2187" t="str">
            <v>23-4940</v>
          </cell>
        </row>
        <row r="2188">
          <cell r="A2188" t="str">
            <v>23-4978</v>
          </cell>
        </row>
        <row r="2189">
          <cell r="A2189" t="str">
            <v>23-C0816</v>
          </cell>
        </row>
        <row r="2190">
          <cell r="A2190" t="str">
            <v>23-4925</v>
          </cell>
        </row>
        <row r="2191">
          <cell r="A2191" t="str">
            <v>23-4968</v>
          </cell>
        </row>
        <row r="2192">
          <cell r="A2192" t="str">
            <v>23-C0828</v>
          </cell>
        </row>
        <row r="2193">
          <cell r="A2193" t="str">
            <v>23-4951</v>
          </cell>
        </row>
        <row r="2194">
          <cell r="A2194" t="str">
            <v>23-4990</v>
          </cell>
        </row>
        <row r="2195">
          <cell r="A2195" t="str">
            <v>23-C0900</v>
          </cell>
        </row>
        <row r="2196">
          <cell r="A2196" t="str">
            <v>23-4944</v>
          </cell>
        </row>
        <row r="2197">
          <cell r="A2197" t="str">
            <v>23-4979</v>
          </cell>
        </row>
        <row r="2198">
          <cell r="A2198" t="str">
            <v>23-4927</v>
          </cell>
          <cell r="B2198">
            <v>45273</v>
          </cell>
        </row>
        <row r="2199">
          <cell r="A2199" t="str">
            <v>23-4970</v>
          </cell>
        </row>
        <row r="2200">
          <cell r="A2200" t="str">
            <v>23-4953</v>
          </cell>
        </row>
        <row r="2201">
          <cell r="A2201" t="str">
            <v>23-4991</v>
          </cell>
        </row>
        <row r="2202">
          <cell r="A2202" t="str">
            <v>23-4945</v>
          </cell>
          <cell r="B2202">
            <v>45272</v>
          </cell>
        </row>
        <row r="2203">
          <cell r="A2203" t="str">
            <v>23-4980</v>
          </cell>
        </row>
        <row r="2204">
          <cell r="A2204" t="str">
            <v>23-4930</v>
          </cell>
        </row>
        <row r="2205">
          <cell r="A2205" t="str">
            <v>23-4971</v>
          </cell>
        </row>
        <row r="2206">
          <cell r="A2206" t="str">
            <v>23-C0831</v>
          </cell>
        </row>
        <row r="2207">
          <cell r="A2207" t="str">
            <v>23-5009</v>
          </cell>
          <cell r="B2207">
            <v>45278</v>
          </cell>
        </row>
        <row r="2208">
          <cell r="A2208" t="str">
            <v>23-5004</v>
          </cell>
        </row>
        <row r="2209">
          <cell r="A2209" t="str">
            <v>23-5025</v>
          </cell>
        </row>
        <row r="2210">
          <cell r="A2210" t="str">
            <v>23-C0877</v>
          </cell>
        </row>
        <row r="2211">
          <cell r="A2211" t="str">
            <v>23-4998</v>
          </cell>
        </row>
        <row r="2212">
          <cell r="A2212" t="str">
            <v>23-5015</v>
          </cell>
        </row>
        <row r="2213">
          <cell r="A2213" t="str">
            <v>23-5010</v>
          </cell>
        </row>
        <row r="2214">
          <cell r="A2214" t="str">
            <v>23-5005</v>
          </cell>
        </row>
        <row r="2215">
          <cell r="A2215" t="str">
            <v>23-5043</v>
          </cell>
        </row>
        <row r="2216">
          <cell r="A2216" t="str">
            <v>23-4999</v>
          </cell>
          <cell r="B2216">
            <v>45272</v>
          </cell>
        </row>
        <row r="2217">
          <cell r="A2217" t="str">
            <v>23-5016</v>
          </cell>
        </row>
        <row r="2218">
          <cell r="A2218" t="str">
            <v>23-4994</v>
          </cell>
        </row>
        <row r="2219">
          <cell r="A2219" t="str">
            <v>23-5011</v>
          </cell>
        </row>
        <row r="2220">
          <cell r="A2220" t="str">
            <v>23-5047</v>
          </cell>
        </row>
        <row r="2221">
          <cell r="A2221" t="str">
            <v>23-C0859</v>
          </cell>
        </row>
        <row r="2222">
          <cell r="A2222" t="str">
            <v>23-5000</v>
          </cell>
          <cell r="B2222">
            <v>45271</v>
          </cell>
        </row>
        <row r="2223">
          <cell r="A2223" t="str">
            <v>23-5020</v>
          </cell>
        </row>
        <row r="2224">
          <cell r="A2224" t="str">
            <v>23-4995</v>
          </cell>
        </row>
        <row r="2225">
          <cell r="A2225" t="str">
            <v>23-5012</v>
          </cell>
        </row>
        <row r="2226">
          <cell r="A2226" t="str">
            <v>23-5007</v>
          </cell>
        </row>
        <row r="2227">
          <cell r="A2227" t="str">
            <v>23-5001</v>
          </cell>
        </row>
        <row r="2228">
          <cell r="A2228" t="str">
            <v>23-5022</v>
          </cell>
          <cell r="B2228">
            <v>45271</v>
          </cell>
        </row>
        <row r="2229">
          <cell r="A2229" t="str">
            <v>23-4996</v>
          </cell>
          <cell r="B2229">
            <v>45272</v>
          </cell>
        </row>
        <row r="2230">
          <cell r="A2230" t="str">
            <v>23-5013</v>
          </cell>
        </row>
        <row r="2231">
          <cell r="A2231" t="str">
            <v>23-C0830</v>
          </cell>
        </row>
        <row r="2232">
          <cell r="A2232" t="str">
            <v>23-C0849</v>
          </cell>
          <cell r="B2232">
            <v>45288</v>
          </cell>
        </row>
        <row r="2233">
          <cell r="A2233" t="str">
            <v>23-5008</v>
          </cell>
        </row>
        <row r="2234">
          <cell r="A2234" t="str">
            <v>23-5003</v>
          </cell>
        </row>
        <row r="2235">
          <cell r="A2235" t="str">
            <v>23-5023</v>
          </cell>
        </row>
        <row r="2236">
          <cell r="A2236" t="str">
            <v>23-4997</v>
          </cell>
          <cell r="B2236">
            <v>45272</v>
          </cell>
        </row>
        <row r="2237">
          <cell r="A2237" t="str">
            <v>23-5014</v>
          </cell>
        </row>
        <row r="2238">
          <cell r="A2238" t="str">
            <v>23-5057</v>
          </cell>
        </row>
        <row r="2239">
          <cell r="A2239" t="str">
            <v>23-C0808</v>
          </cell>
        </row>
        <row r="2240">
          <cell r="A2240" t="str">
            <v>23-5092</v>
          </cell>
        </row>
        <row r="2241">
          <cell r="A2241" t="str">
            <v>23-5081</v>
          </cell>
        </row>
        <row r="2242">
          <cell r="A2242" t="str">
            <v>23-5058</v>
          </cell>
        </row>
        <row r="2243">
          <cell r="A2243" t="str">
            <v>23-C0843</v>
          </cell>
        </row>
        <row r="2244">
          <cell r="A2244" t="str">
            <v>23-C0885</v>
          </cell>
        </row>
        <row r="2245">
          <cell r="A2245" t="str">
            <v>23-5095</v>
          </cell>
        </row>
        <row r="2246">
          <cell r="A2246" t="str">
            <v>23-5086</v>
          </cell>
        </row>
        <row r="2247">
          <cell r="A2247" t="str">
            <v>23-C0833</v>
          </cell>
        </row>
        <row r="2248">
          <cell r="A2248" t="str">
            <v>23-5060</v>
          </cell>
        </row>
        <row r="2249">
          <cell r="A2249" t="str">
            <v>23-5096</v>
          </cell>
        </row>
        <row r="2250">
          <cell r="A2250" t="str">
            <v>23-5088</v>
          </cell>
        </row>
        <row r="2251">
          <cell r="A2251" t="str">
            <v>23-5073</v>
          </cell>
        </row>
        <row r="2252">
          <cell r="A2252" t="str">
            <v>23-5051</v>
          </cell>
          <cell r="B2252">
            <v>45258</v>
          </cell>
        </row>
        <row r="2253">
          <cell r="A2253" t="str">
            <v>23-5097</v>
          </cell>
        </row>
        <row r="2254">
          <cell r="A2254" t="str">
            <v>23-5089</v>
          </cell>
        </row>
        <row r="2255">
          <cell r="A2255" t="str">
            <v>23-5074</v>
          </cell>
        </row>
        <row r="2256">
          <cell r="A2256" t="str">
            <v>23-5053</v>
          </cell>
        </row>
        <row r="2257">
          <cell r="A2257" t="str">
            <v>23-5098</v>
          </cell>
        </row>
        <row r="2258">
          <cell r="A2258" t="str">
            <v>23-5080</v>
          </cell>
        </row>
        <row r="2259">
          <cell r="A2259" t="str">
            <v>23-C0850</v>
          </cell>
        </row>
        <row r="2260">
          <cell r="A2260" t="str">
            <v>23-5112</v>
          </cell>
        </row>
        <row r="2261">
          <cell r="A2261" t="str">
            <v>23-C0851</v>
          </cell>
        </row>
        <row r="2262">
          <cell r="A2262" t="str">
            <v>23-5113</v>
          </cell>
        </row>
        <row r="2263">
          <cell r="A2263" t="str">
            <v>23-5140</v>
          </cell>
        </row>
        <row r="2264">
          <cell r="A2264" t="str">
            <v>23-5130</v>
          </cell>
        </row>
        <row r="2265">
          <cell r="A2265" t="str">
            <v>23-5141</v>
          </cell>
        </row>
        <row r="2266">
          <cell r="A2266" t="str">
            <v>23-5132</v>
          </cell>
        </row>
        <row r="2267">
          <cell r="A2267" t="str">
            <v>23-5125</v>
          </cell>
        </row>
        <row r="2268">
          <cell r="A2268" t="str">
            <v>23-5133</v>
          </cell>
        </row>
        <row r="2269">
          <cell r="A2269" t="str">
            <v>23-5126</v>
          </cell>
        </row>
        <row r="2270">
          <cell r="A2270" t="str">
            <v>23-C0860</v>
          </cell>
        </row>
        <row r="2271">
          <cell r="A2271" t="str">
            <v>23-5134</v>
          </cell>
        </row>
        <row r="2272">
          <cell r="A2272" t="str">
            <v>23-5127</v>
          </cell>
        </row>
        <row r="2273">
          <cell r="A2273" t="str">
            <v>23-5137</v>
          </cell>
        </row>
        <row r="2274">
          <cell r="A2274" t="str">
            <v>23-5128</v>
          </cell>
        </row>
        <row r="2275">
          <cell r="A2275" t="str">
            <v>23-5152</v>
          </cell>
        </row>
        <row r="2276">
          <cell r="A2276" t="str">
            <v>23-5162</v>
          </cell>
        </row>
        <row r="2277">
          <cell r="A2277" t="str">
            <v>23-C0872</v>
          </cell>
        </row>
        <row r="2278">
          <cell r="A2278" t="str">
            <v>23-5153</v>
          </cell>
        </row>
        <row r="2279">
          <cell r="A2279" t="str">
            <v>23-C0863</v>
          </cell>
          <cell r="B2279">
            <v>45282</v>
          </cell>
        </row>
        <row r="2280">
          <cell r="A2280" t="str">
            <v>23-5163</v>
          </cell>
        </row>
        <row r="2281">
          <cell r="A2281" t="str">
            <v>23-5154</v>
          </cell>
        </row>
        <row r="2282">
          <cell r="A2282" t="str">
            <v>23-C0865</v>
          </cell>
        </row>
        <row r="2283">
          <cell r="A2283" t="str">
            <v>23-5164</v>
          </cell>
        </row>
        <row r="2284">
          <cell r="A2284" t="str">
            <v>23-5155</v>
          </cell>
        </row>
        <row r="2285">
          <cell r="A2285" t="str">
            <v>23-5146</v>
          </cell>
        </row>
        <row r="2286">
          <cell r="A2286" t="str">
            <v>23-5156</v>
          </cell>
        </row>
        <row r="2287">
          <cell r="A2287" t="str">
            <v>23-5148</v>
          </cell>
        </row>
        <row r="2288">
          <cell r="A2288" t="str">
            <v>23-5161</v>
          </cell>
        </row>
        <row r="2289">
          <cell r="A2289" t="str">
            <v>23-C0890</v>
          </cell>
        </row>
        <row r="2290">
          <cell r="A2290" t="str">
            <v>23-5211</v>
          </cell>
        </row>
        <row r="2291">
          <cell r="A2291" t="str">
            <v>23-5190</v>
          </cell>
        </row>
        <row r="2292">
          <cell r="A2292" t="str">
            <v>23-5223</v>
          </cell>
        </row>
        <row r="2293">
          <cell r="A2293" t="str">
            <v>23-5191</v>
          </cell>
        </row>
        <row r="2294">
          <cell r="A2294" t="str">
            <v>23-C0873</v>
          </cell>
        </row>
        <row r="2295">
          <cell r="A2295" t="str">
            <v>23-5224</v>
          </cell>
          <cell r="B2295">
            <v>45273</v>
          </cell>
        </row>
        <row r="2296">
          <cell r="A2296" t="str">
            <v>23-C0887</v>
          </cell>
        </row>
        <row r="2297">
          <cell r="A2297" t="str">
            <v>23-5193</v>
          </cell>
        </row>
        <row r="2298">
          <cell r="A2298" t="str">
            <v>23-C0874</v>
          </cell>
          <cell r="B2298">
            <v>45271</v>
          </cell>
        </row>
        <row r="2299">
          <cell r="A2299" t="str">
            <v>23-5197</v>
          </cell>
        </row>
        <row r="2300">
          <cell r="A2300" t="str">
            <v>23-5168</v>
          </cell>
        </row>
        <row r="2301">
          <cell r="A2301" t="str">
            <v>23-C0875</v>
          </cell>
        </row>
        <row r="2302">
          <cell r="A2302" t="str">
            <v>23-5210</v>
          </cell>
        </row>
        <row r="2303">
          <cell r="A2303" t="str">
            <v>23-5184</v>
          </cell>
          <cell r="B2303">
            <v>45260</v>
          </cell>
        </row>
        <row r="2304">
          <cell r="A2304" t="str">
            <v>23-5225</v>
          </cell>
          <cell r="B2304">
            <v>45278</v>
          </cell>
        </row>
        <row r="2305">
          <cell r="A2305" t="str">
            <v>23-5227</v>
          </cell>
        </row>
        <row r="2306">
          <cell r="A2306" t="str">
            <v>23-5090</v>
          </cell>
        </row>
        <row r="2307">
          <cell r="A2307" t="str">
            <v>23-5235</v>
          </cell>
        </row>
        <row r="2308">
          <cell r="A2308" t="str">
            <v>23-5230</v>
          </cell>
        </row>
        <row r="2309">
          <cell r="A2309" t="str">
            <v>23-5236</v>
          </cell>
        </row>
        <row r="2310">
          <cell r="A2310" t="str">
            <v>23-5231</v>
          </cell>
        </row>
        <row r="2311">
          <cell r="A2311" t="str">
            <v>23-5143</v>
          </cell>
        </row>
        <row r="2312">
          <cell r="A2312" t="str">
            <v>23-5237</v>
          </cell>
        </row>
        <row r="2313">
          <cell r="A2313" t="str">
            <v>23-5232</v>
          </cell>
        </row>
        <row r="2314">
          <cell r="A2314" t="str">
            <v>23-5233</v>
          </cell>
        </row>
        <row r="2315">
          <cell r="A2315" t="str">
            <v>23-5234</v>
          </cell>
        </row>
        <row r="2316">
          <cell r="A2316" t="str">
            <v>23-5229</v>
          </cell>
        </row>
        <row r="2317">
          <cell r="A2317" t="str">
            <v>23-5241</v>
          </cell>
        </row>
        <row r="2318">
          <cell r="A2318" t="str">
            <v>23-5242</v>
          </cell>
        </row>
        <row r="2319">
          <cell r="A2319" t="str">
            <v>23-C0879</v>
          </cell>
        </row>
        <row r="2320">
          <cell r="A2320" t="str">
            <v>23-C0898</v>
          </cell>
        </row>
        <row r="2321">
          <cell r="A2321" t="str">
            <v>23-5245</v>
          </cell>
        </row>
        <row r="2322">
          <cell r="A2322" t="str">
            <v>23-C0881</v>
          </cell>
        </row>
        <row r="2323">
          <cell r="A2323" t="str">
            <v>23-5246</v>
          </cell>
        </row>
        <row r="2324">
          <cell r="A2324" t="str">
            <v>23-5238</v>
          </cell>
          <cell r="B2324">
            <v>45287</v>
          </cell>
        </row>
        <row r="2325">
          <cell r="A2325" t="str">
            <v>23-C0882</v>
          </cell>
        </row>
        <row r="2326">
          <cell r="A2326" t="str">
            <v>23-5254</v>
          </cell>
        </row>
        <row r="2327">
          <cell r="A2327" t="str">
            <v>23-5239</v>
          </cell>
          <cell r="B2327">
            <v>45282</v>
          </cell>
        </row>
        <row r="2328">
          <cell r="A2328" t="str">
            <v>23-C0883</v>
          </cell>
        </row>
        <row r="2329">
          <cell r="A2329" t="str">
            <v>23-5257</v>
          </cell>
        </row>
        <row r="2330">
          <cell r="A2330" t="str">
            <v>23-5262</v>
          </cell>
        </row>
        <row r="2331">
          <cell r="A2331" t="str">
            <v>23-5263</v>
          </cell>
        </row>
        <row r="2332">
          <cell r="A2332" t="str">
            <v>23-5264</v>
          </cell>
        </row>
        <row r="2333">
          <cell r="A2333" t="str">
            <v>23-5265</v>
          </cell>
        </row>
        <row r="2334">
          <cell r="A2334" t="str">
            <v>23-5256</v>
          </cell>
        </row>
        <row r="2335">
          <cell r="A2335" t="str">
            <v>23-5274</v>
          </cell>
        </row>
        <row r="2336">
          <cell r="A2336" t="str">
            <v>23-5268</v>
          </cell>
        </row>
        <row r="2337">
          <cell r="A2337" t="str">
            <v>23-5275</v>
          </cell>
        </row>
        <row r="2338">
          <cell r="A2338" t="str">
            <v>23-5269</v>
          </cell>
        </row>
        <row r="2339">
          <cell r="A2339" t="str">
            <v>23-5276</v>
          </cell>
        </row>
        <row r="2340">
          <cell r="A2340" t="str">
            <v>23-5271</v>
          </cell>
        </row>
        <row r="2341">
          <cell r="A2341" t="str">
            <v>23-5277</v>
          </cell>
        </row>
        <row r="2342">
          <cell r="A2342" t="str">
            <v>23-5272</v>
          </cell>
        </row>
        <row r="2343">
          <cell r="A2343" t="str">
            <v>23-5278</v>
          </cell>
        </row>
        <row r="2344">
          <cell r="A2344" t="str">
            <v>23-5273</v>
          </cell>
        </row>
        <row r="2345">
          <cell r="A2345" t="str">
            <v>23-C0884</v>
          </cell>
        </row>
        <row r="2346">
          <cell r="A2346" t="str">
            <v>23-5281</v>
          </cell>
        </row>
        <row r="2347">
          <cell r="A2347" t="str">
            <v>23-4993</v>
          </cell>
        </row>
        <row r="2348">
          <cell r="A2348" t="str">
            <v>23-5283</v>
          </cell>
        </row>
        <row r="2349">
          <cell r="A2349" t="str">
            <v>23-C0905</v>
          </cell>
        </row>
        <row r="2350">
          <cell r="A2350" t="str">
            <v>23-5287</v>
          </cell>
        </row>
        <row r="2351">
          <cell r="A2351" t="str">
            <v>23-5289</v>
          </cell>
        </row>
        <row r="2352">
          <cell r="A2352" t="str">
            <v>23-C0907</v>
          </cell>
        </row>
        <row r="2353">
          <cell r="A2353" t="str">
            <v>23-5279</v>
          </cell>
        </row>
        <row r="2354">
          <cell r="A2354" t="str">
            <v>23-5292</v>
          </cell>
        </row>
        <row r="2355">
          <cell r="A2355" t="str">
            <v>23-5295</v>
          </cell>
        </row>
        <row r="2356">
          <cell r="A2356" t="str">
            <v>23-5296</v>
          </cell>
        </row>
        <row r="2357">
          <cell r="A2357" t="str">
            <v>23-C0888</v>
          </cell>
        </row>
        <row r="2358">
          <cell r="A2358" t="str">
            <v>23-5290</v>
          </cell>
        </row>
        <row r="2359">
          <cell r="A2359" t="str">
            <v>23-5300</v>
          </cell>
        </row>
        <row r="2360">
          <cell r="A2360" t="str">
            <v>23-C0889</v>
          </cell>
        </row>
        <row r="2361">
          <cell r="A2361" t="str">
            <v>23-5301</v>
          </cell>
        </row>
        <row r="2362">
          <cell r="A2362" t="str">
            <v>23-5305</v>
          </cell>
        </row>
        <row r="2363">
          <cell r="A2363" t="str">
            <v>23-C0891</v>
          </cell>
        </row>
        <row r="2364">
          <cell r="A2364" t="str">
            <v>23-5306</v>
          </cell>
          <cell r="B2364">
            <v>45279</v>
          </cell>
        </row>
        <row r="2365">
          <cell r="A2365" t="str">
            <v>23-5307</v>
          </cell>
        </row>
        <row r="2366">
          <cell r="A2366" t="str">
            <v>23-4957</v>
          </cell>
        </row>
        <row r="2367">
          <cell r="A2367" t="str">
            <v>23-5316</v>
          </cell>
        </row>
        <row r="2368">
          <cell r="A2368" t="str">
            <v>23-5319</v>
          </cell>
        </row>
        <row r="2369">
          <cell r="A2369" t="str">
            <v>23-C0892</v>
          </cell>
        </row>
        <row r="2370">
          <cell r="A2370" t="str">
            <v>23-5320</v>
          </cell>
        </row>
        <row r="2371">
          <cell r="A2371" t="str">
            <v>23-5313</v>
          </cell>
        </row>
        <row r="2372">
          <cell r="A2372" t="str">
            <v>23-5332</v>
          </cell>
        </row>
        <row r="2373">
          <cell r="A2373" t="str">
            <v>23-C0894</v>
          </cell>
          <cell r="B2373">
            <v>45272</v>
          </cell>
        </row>
        <row r="2374">
          <cell r="A2374" t="str">
            <v>23-5314</v>
          </cell>
        </row>
        <row r="2375">
          <cell r="A2375" t="str">
            <v>23-5333</v>
          </cell>
        </row>
        <row r="2376">
          <cell r="A2376" t="str">
            <v>23-C0896</v>
          </cell>
          <cell r="B2376">
            <v>45273</v>
          </cell>
        </row>
        <row r="2377">
          <cell r="A2377" t="str">
            <v>23-5315</v>
          </cell>
          <cell r="B2377">
            <v>45287</v>
          </cell>
        </row>
        <row r="2378">
          <cell r="A2378" t="str">
            <v>23-5341</v>
          </cell>
        </row>
        <row r="2379">
          <cell r="A2379" t="str">
            <v>23-5334</v>
          </cell>
        </row>
        <row r="2380">
          <cell r="A2380" t="str">
            <v>23-5352</v>
          </cell>
        </row>
        <row r="2381">
          <cell r="A2381" t="str">
            <v>23-5347</v>
          </cell>
        </row>
        <row r="2382">
          <cell r="A2382" t="str">
            <v>23-5342</v>
          </cell>
        </row>
        <row r="2383">
          <cell r="A2383" t="str">
            <v>23-5337</v>
          </cell>
        </row>
        <row r="2384">
          <cell r="A2384" t="str">
            <v>23-5354</v>
          </cell>
        </row>
        <row r="2385">
          <cell r="A2385" t="str">
            <v>23-5348</v>
          </cell>
        </row>
        <row r="2386">
          <cell r="A2386" t="str">
            <v>23-5343</v>
          </cell>
        </row>
        <row r="2387">
          <cell r="A2387" t="str">
            <v>23-5338</v>
          </cell>
        </row>
        <row r="2388">
          <cell r="A2388" t="str">
            <v>23-5356</v>
          </cell>
        </row>
        <row r="2389">
          <cell r="A2389" t="str">
            <v>23-5349</v>
          </cell>
        </row>
        <row r="2390">
          <cell r="A2390" t="str">
            <v>23-5344</v>
          </cell>
        </row>
        <row r="2391">
          <cell r="A2391" t="str">
            <v>23-5339</v>
          </cell>
        </row>
        <row r="2392">
          <cell r="A2392" t="str">
            <v>23-5357</v>
          </cell>
        </row>
        <row r="2393">
          <cell r="A2393" t="str">
            <v>23-5350</v>
          </cell>
        </row>
        <row r="2394">
          <cell r="A2394" t="str">
            <v>23-5345</v>
          </cell>
        </row>
        <row r="2395">
          <cell r="A2395" t="str">
            <v>23-5340</v>
          </cell>
        </row>
        <row r="2396">
          <cell r="A2396" t="str">
            <v>23-5351</v>
          </cell>
        </row>
        <row r="2397">
          <cell r="A2397" t="str">
            <v>23-5346</v>
          </cell>
        </row>
        <row r="2398">
          <cell r="A2398" t="str">
            <v>23-5359</v>
          </cell>
        </row>
        <row r="2399">
          <cell r="A2399" t="str">
            <v>23-4494</v>
          </cell>
        </row>
        <row r="2400">
          <cell r="A2400" t="str">
            <v>23-5366</v>
          </cell>
        </row>
        <row r="2401">
          <cell r="A2401" t="str">
            <v>23-5360</v>
          </cell>
        </row>
        <row r="2402">
          <cell r="A2402" t="str">
            <v>23-5367</v>
          </cell>
        </row>
        <row r="2403">
          <cell r="A2403" t="str">
            <v>23-5361</v>
          </cell>
        </row>
        <row r="2404">
          <cell r="A2404" t="str">
            <v>23-5368</v>
          </cell>
        </row>
        <row r="2405">
          <cell r="A2405" t="str">
            <v>23-5363</v>
          </cell>
        </row>
        <row r="2406">
          <cell r="A2406" t="str">
            <v>23-5369</v>
          </cell>
        </row>
        <row r="2407">
          <cell r="A2407" t="str">
            <v>23-5364</v>
          </cell>
        </row>
        <row r="2408">
          <cell r="A2408" t="str">
            <v>23-5358</v>
          </cell>
        </row>
        <row r="2409">
          <cell r="A2409" t="str">
            <v>23-C0901</v>
          </cell>
        </row>
        <row r="2410">
          <cell r="A2410" t="str">
            <v>23-4306</v>
          </cell>
        </row>
        <row r="2411">
          <cell r="A2411" t="str">
            <v>23-5370</v>
          </cell>
        </row>
        <row r="2412">
          <cell r="A2412" t="str">
            <v>23-5365</v>
          </cell>
        </row>
        <row r="2413">
          <cell r="A2413" t="str">
            <v>23-C0902</v>
          </cell>
          <cell r="B2413">
            <v>45287</v>
          </cell>
        </row>
        <row r="2414">
          <cell r="A2414" t="str">
            <v>23-5374</v>
          </cell>
        </row>
        <row r="2415">
          <cell r="A2415" t="str">
            <v>23-C0903</v>
          </cell>
        </row>
        <row r="2416">
          <cell r="A2416" t="str">
            <v>23-5379</v>
          </cell>
        </row>
        <row r="2417">
          <cell r="A2417" t="str">
            <v>23-5380</v>
          </cell>
        </row>
        <row r="2418">
          <cell r="A2418" t="str">
            <v>23-5384</v>
          </cell>
          <cell r="B2418">
            <v>45287</v>
          </cell>
        </row>
        <row r="2419">
          <cell r="A2419" t="str">
            <v>23-5385</v>
          </cell>
        </row>
        <row r="2420">
          <cell r="A2420" t="str">
            <v>23-5386</v>
          </cell>
        </row>
        <row r="2421">
          <cell r="A2421" t="str">
            <v>23-5387</v>
          </cell>
        </row>
        <row r="2422">
          <cell r="A2422" t="str">
            <v>23-5381</v>
          </cell>
        </row>
        <row r="2423">
          <cell r="A2423" t="str">
            <v>23-5388</v>
          </cell>
        </row>
        <row r="2424">
          <cell r="A2424" t="str">
            <v>23-5382</v>
          </cell>
          <cell r="B2424">
            <v>45278</v>
          </cell>
        </row>
        <row r="2425">
          <cell r="A2425" t="str">
            <v>23-5400</v>
          </cell>
        </row>
        <row r="2426">
          <cell r="A2426" t="str">
            <v>23-5390</v>
          </cell>
        </row>
        <row r="2427">
          <cell r="A2427" t="str">
            <v>23-C0916</v>
          </cell>
        </row>
        <row r="2428">
          <cell r="A2428" t="str">
            <v>23-C0909</v>
          </cell>
        </row>
        <row r="2429">
          <cell r="A2429" t="str">
            <v>23-5404</v>
          </cell>
        </row>
        <row r="2430">
          <cell r="A2430" t="str">
            <v>23-5394</v>
          </cell>
        </row>
        <row r="2431">
          <cell r="A2431" t="str">
            <v>23-C0917</v>
          </cell>
        </row>
        <row r="2432">
          <cell r="A2432" t="str">
            <v>23-5407</v>
          </cell>
        </row>
        <row r="2433">
          <cell r="A2433" t="str">
            <v>23-5395</v>
          </cell>
        </row>
        <row r="2434">
          <cell r="A2434" t="str">
            <v>23-C0918</v>
          </cell>
        </row>
        <row r="2435">
          <cell r="A2435" t="str">
            <v>23-C0906</v>
          </cell>
        </row>
        <row r="2436">
          <cell r="A2436" t="str">
            <v>23-5396</v>
          </cell>
        </row>
        <row r="2437">
          <cell r="A2437" t="str">
            <v>23-C0914</v>
          </cell>
        </row>
        <row r="2438">
          <cell r="A2438" t="str">
            <v>23-5397</v>
          </cell>
        </row>
        <row r="2439">
          <cell r="A2439" t="str">
            <v>23-5389</v>
          </cell>
        </row>
        <row r="2440">
          <cell r="A2440" t="str">
            <v>23-5413</v>
          </cell>
        </row>
        <row r="2441">
          <cell r="A2441" t="str">
            <v>23-5411</v>
          </cell>
        </row>
        <row r="2442">
          <cell r="A2442" t="str">
            <v>23-5412</v>
          </cell>
        </row>
        <row r="2443">
          <cell r="A2443" t="str">
            <v>23-5415</v>
          </cell>
        </row>
        <row r="2444">
          <cell r="A2444" t="str">
            <v>23-5416</v>
          </cell>
        </row>
        <row r="2445">
          <cell r="A2445" t="str">
            <v>23-5417</v>
          </cell>
        </row>
        <row r="2446">
          <cell r="A2446" t="str">
            <v>23-5418</v>
          </cell>
        </row>
        <row r="2447">
          <cell r="A2447" t="str">
            <v>23-5421</v>
          </cell>
        </row>
        <row r="2448">
          <cell r="A2448" t="str">
            <v>23-5422</v>
          </cell>
        </row>
        <row r="2449">
          <cell r="A2449" t="str">
            <v>23-5420</v>
          </cell>
        </row>
        <row r="2450">
          <cell r="A2450" t="str">
            <v>23-5431</v>
          </cell>
        </row>
        <row r="2451">
          <cell r="A2451" t="str">
            <v>23-5426</v>
          </cell>
        </row>
        <row r="2452">
          <cell r="A2452" t="str">
            <v>23-5427</v>
          </cell>
        </row>
        <row r="2453">
          <cell r="A2453" t="str">
            <v>23-5428</v>
          </cell>
        </row>
        <row r="2454">
          <cell r="A2454" t="str">
            <v>23-5423</v>
          </cell>
        </row>
        <row r="2455">
          <cell r="A2455" t="str">
            <v>23-5424</v>
          </cell>
        </row>
        <row r="2456">
          <cell r="A2456" t="str">
            <v>23-5430</v>
          </cell>
        </row>
        <row r="2457">
          <cell r="A2457" t="str">
            <v>23-5425</v>
          </cell>
        </row>
        <row r="2458">
          <cell r="A2458" t="str">
            <v>23-5449</v>
          </cell>
        </row>
        <row r="2459">
          <cell r="A2459" t="str">
            <v>23-5442</v>
          </cell>
        </row>
        <row r="2460">
          <cell r="A2460" t="str">
            <v>23-5437</v>
          </cell>
        </row>
        <row r="2461">
          <cell r="A2461" t="str">
            <v>23-5432</v>
          </cell>
        </row>
        <row r="2462">
          <cell r="A2462" t="str">
            <v>23-5450</v>
          </cell>
        </row>
        <row r="2463">
          <cell r="A2463" t="str">
            <v>23-5443</v>
          </cell>
        </row>
        <row r="2464">
          <cell r="A2464" t="str">
            <v>23-5438</v>
          </cell>
        </row>
        <row r="2465">
          <cell r="A2465" t="str">
            <v>23-5433</v>
          </cell>
        </row>
        <row r="2466">
          <cell r="A2466" t="str">
            <v>23-5451</v>
          </cell>
        </row>
        <row r="2467">
          <cell r="A2467" t="str">
            <v>23-5444</v>
          </cell>
        </row>
        <row r="2468">
          <cell r="A2468" t="str">
            <v>23-5439</v>
          </cell>
        </row>
        <row r="2469">
          <cell r="A2469" t="str">
            <v>23-5434</v>
          </cell>
        </row>
        <row r="2470">
          <cell r="A2470" t="str">
            <v>23-5452</v>
          </cell>
        </row>
        <row r="2471">
          <cell r="A2471" t="str">
            <v>23-5445</v>
          </cell>
        </row>
        <row r="2472">
          <cell r="A2472" t="str">
            <v>23-5440</v>
          </cell>
        </row>
        <row r="2473">
          <cell r="A2473" t="str">
            <v>23-5435</v>
          </cell>
        </row>
        <row r="2474">
          <cell r="A2474" t="str">
            <v>23-5454</v>
          </cell>
        </row>
        <row r="2475">
          <cell r="A2475" t="str">
            <v>23-5446</v>
          </cell>
        </row>
        <row r="2476">
          <cell r="A2476" t="str">
            <v>23-5441</v>
          </cell>
        </row>
        <row r="2477">
          <cell r="A2477" t="str">
            <v>23-5436</v>
          </cell>
        </row>
        <row r="2478">
          <cell r="A2478" t="str">
            <v>23-5455</v>
          </cell>
        </row>
        <row r="2479">
          <cell r="A2479" t="str">
            <v>23-C0915</v>
          </cell>
        </row>
        <row r="2480">
          <cell r="A2480" t="str">
            <v>23-5456</v>
          </cell>
        </row>
        <row r="2481">
          <cell r="A2481" t="str">
            <v>23-5458</v>
          </cell>
        </row>
        <row r="2482">
          <cell r="A2482" t="str">
            <v>23-5459</v>
          </cell>
        </row>
        <row r="2483">
          <cell r="A2483" t="str">
            <v>23-5462</v>
          </cell>
        </row>
        <row r="2484">
          <cell r="A2484" t="str">
            <v>23-5463</v>
          </cell>
        </row>
        <row r="2485">
          <cell r="A2485" t="str">
            <v>23-5457</v>
          </cell>
        </row>
        <row r="2486">
          <cell r="A2486" t="str">
            <v>23-5477</v>
          </cell>
        </row>
        <row r="2487">
          <cell r="A2487" t="str">
            <v>23-C0912</v>
          </cell>
        </row>
        <row r="2488">
          <cell r="A2488" t="str">
            <v>23-5460</v>
          </cell>
        </row>
        <row r="2489">
          <cell r="A2489" t="str">
            <v>23-5478</v>
          </cell>
        </row>
        <row r="2490">
          <cell r="A2490" t="str">
            <v>23-5480</v>
          </cell>
        </row>
        <row r="2491">
          <cell r="A2491" t="str">
            <v>23-5490</v>
          </cell>
        </row>
        <row r="2492">
          <cell r="A2492" t="str">
            <v>23-5484</v>
          </cell>
        </row>
        <row r="2493">
          <cell r="A2493" t="str">
            <v>23-5485</v>
          </cell>
        </row>
        <row r="2494">
          <cell r="A2494" t="str">
            <v>23-5486</v>
          </cell>
        </row>
        <row r="2495">
          <cell r="A2495" t="str">
            <v>23-C0919</v>
          </cell>
        </row>
        <row r="2496">
          <cell r="A2496" t="str">
            <v>23-5487</v>
          </cell>
        </row>
        <row r="2497">
          <cell r="A2497" t="str">
            <v>23-5488</v>
          </cell>
        </row>
        <row r="2498">
          <cell r="A2498" t="str">
            <v>23-5513</v>
          </cell>
        </row>
        <row r="2499">
          <cell r="A2499" t="str">
            <v>23-C0921</v>
          </cell>
        </row>
        <row r="2500">
          <cell r="A2500" t="str">
            <v>23-C0922</v>
          </cell>
        </row>
        <row r="2501">
          <cell r="A2501" t="str">
            <v>23-5491</v>
          </cell>
        </row>
        <row r="2502">
          <cell r="A2502" t="str">
            <v>23-C0923</v>
          </cell>
        </row>
        <row r="2503">
          <cell r="A2503" t="str">
            <v>23-5499</v>
          </cell>
        </row>
        <row r="2504">
          <cell r="A2504" t="str">
            <v>23-5429</v>
          </cell>
        </row>
        <row r="2505">
          <cell r="A2505" t="str">
            <v>23-C0924</v>
          </cell>
        </row>
        <row r="2506">
          <cell r="A2506" t="str">
            <v>23-5500</v>
          </cell>
        </row>
        <row r="2507">
          <cell r="A2507" t="str">
            <v>23-5501</v>
          </cell>
        </row>
        <row r="2508">
          <cell r="A2508" t="str">
            <v>23-C0920</v>
          </cell>
        </row>
        <row r="2509">
          <cell r="A2509" t="str">
            <v>23-5516</v>
          </cell>
        </row>
        <row r="2510">
          <cell r="A2510" t="str">
            <v>23-5517</v>
          </cell>
        </row>
        <row r="2511">
          <cell r="A2511" t="str">
            <v>23-5518</v>
          </cell>
        </row>
        <row r="2512">
          <cell r="A2512" t="str">
            <v>23-5520</v>
          </cell>
        </row>
        <row r="2513">
          <cell r="A2513" t="str">
            <v>23-5519</v>
          </cell>
        </row>
        <row r="2514">
          <cell r="A2514" t="str">
            <v>23-5534</v>
          </cell>
        </row>
        <row r="2515">
          <cell r="A2515" t="str">
            <v>23-5521</v>
          </cell>
        </row>
        <row r="2516">
          <cell r="A2516" t="str">
            <v>23-5524</v>
          </cell>
        </row>
        <row r="2517">
          <cell r="A2517" t="str">
            <v>23-5526</v>
          </cell>
        </row>
        <row r="2518">
          <cell r="A2518" t="str">
            <v>23-5528</v>
          </cell>
        </row>
        <row r="2519">
          <cell r="A2519" t="str">
            <v>23-5532</v>
          </cell>
        </row>
        <row r="2520">
          <cell r="A2520" t="str">
            <v>23-5547</v>
          </cell>
        </row>
        <row r="2521">
          <cell r="A2521" t="str">
            <v>23-5539</v>
          </cell>
        </row>
        <row r="2522">
          <cell r="A2522" t="str">
            <v>23-5553</v>
          </cell>
        </row>
        <row r="2523">
          <cell r="A2523" t="str">
            <v>23-5548</v>
          </cell>
        </row>
        <row r="2524">
          <cell r="A2524" t="str">
            <v>23-5540</v>
          </cell>
        </row>
        <row r="2525">
          <cell r="A2525" t="str">
            <v>23-5535</v>
          </cell>
        </row>
        <row r="2526">
          <cell r="A2526" t="str">
            <v>23-5557</v>
          </cell>
        </row>
        <row r="2527">
          <cell r="A2527" t="str">
            <v>23-5549</v>
          </cell>
        </row>
        <row r="2528">
          <cell r="A2528" t="str">
            <v>23-5541</v>
          </cell>
        </row>
        <row r="2529">
          <cell r="A2529" t="str">
            <v>23-5536</v>
          </cell>
        </row>
        <row r="2530">
          <cell r="A2530" t="str">
            <v>23-5558</v>
          </cell>
        </row>
        <row r="2531">
          <cell r="A2531" t="str">
            <v>23-5550</v>
          </cell>
        </row>
        <row r="2532">
          <cell r="A2532" t="str">
            <v>23-5545</v>
          </cell>
        </row>
        <row r="2533">
          <cell r="A2533" t="str">
            <v>23-5537</v>
          </cell>
        </row>
        <row r="2534">
          <cell r="A2534" t="str">
            <v>23-5559</v>
          </cell>
        </row>
        <row r="2535">
          <cell r="A2535" t="str">
            <v>23-5551</v>
          </cell>
        </row>
        <row r="2536">
          <cell r="A2536" t="str">
            <v>23-5546</v>
          </cell>
        </row>
        <row r="2537">
          <cell r="A2537" t="str">
            <v>23-C0925</v>
          </cell>
        </row>
        <row r="2538">
          <cell r="A2538" t="str">
            <v>23-5538</v>
          </cell>
        </row>
        <row r="2539">
          <cell r="A2539" t="str">
            <v>23-5552</v>
          </cell>
        </row>
        <row r="2540">
          <cell r="A2540" t="str">
            <v>23-5568</v>
          </cell>
        </row>
        <row r="2541">
          <cell r="A2541" t="str">
            <v>23-5563</v>
          </cell>
        </row>
        <row r="2542">
          <cell r="A2542" t="str">
            <v>23-5569</v>
          </cell>
        </row>
        <row r="2543">
          <cell r="A2543" t="str">
            <v>23-5564</v>
          </cell>
        </row>
        <row r="2544">
          <cell r="A2544" t="str">
            <v>23-5570</v>
          </cell>
        </row>
        <row r="2545">
          <cell r="A2545" t="str">
            <v>23-5565</v>
          </cell>
        </row>
        <row r="2546">
          <cell r="A2546" t="str">
            <v>23-5566</v>
          </cell>
        </row>
        <row r="2547">
          <cell r="A2547" t="str">
            <v>23-5567</v>
          </cell>
        </row>
        <row r="2548">
          <cell r="A2548" t="str">
            <v>23-5562</v>
          </cell>
        </row>
        <row r="2549">
          <cell r="A2549" t="str">
            <v>23-5583</v>
          </cell>
        </row>
        <row r="2550">
          <cell r="A2550" t="str">
            <v>23-5577</v>
          </cell>
        </row>
        <row r="2551">
          <cell r="A2551" t="str">
            <v>23-5584</v>
          </cell>
        </row>
        <row r="2552">
          <cell r="A2552" t="str">
            <v>23-5578</v>
          </cell>
        </row>
        <row r="2553">
          <cell r="A2553" t="str">
            <v>23-5579</v>
          </cell>
        </row>
        <row r="2554">
          <cell r="A2554" t="str">
            <v>23-5574</v>
          </cell>
        </row>
        <row r="2555">
          <cell r="A2555" t="str">
            <v>23-5580</v>
          </cell>
        </row>
        <row r="2556">
          <cell r="A2556" t="str">
            <v>23-5575</v>
          </cell>
        </row>
        <row r="2557">
          <cell r="A2557" t="str">
            <v>23-5479</v>
          </cell>
        </row>
        <row r="2558">
          <cell r="A2558" t="str">
            <v>23-5582</v>
          </cell>
        </row>
        <row r="2559">
          <cell r="A2559" t="str">
            <v>23-5576</v>
          </cell>
        </row>
        <row r="2560">
          <cell r="A2560" t="str">
            <v>23-5588</v>
          </cell>
        </row>
        <row r="2561">
          <cell r="A2561" t="str">
            <v>23-5594</v>
          </cell>
        </row>
        <row r="2562">
          <cell r="A2562" t="str">
            <v>23-5589</v>
          </cell>
        </row>
        <row r="2563">
          <cell r="A2563" t="str">
            <v>23-5595</v>
          </cell>
        </row>
        <row r="2564">
          <cell r="A2564" t="str">
            <v>23-5590</v>
          </cell>
        </row>
        <row r="2565">
          <cell r="A2565" t="str">
            <v>23-5585</v>
          </cell>
        </row>
        <row r="2566">
          <cell r="A2566" t="str">
            <v>23-5591</v>
          </cell>
        </row>
        <row r="2567">
          <cell r="A2567" t="str">
            <v>23-5586</v>
          </cell>
        </row>
        <row r="2568">
          <cell r="A2568" t="str">
            <v>23-5592</v>
          </cell>
        </row>
        <row r="2569">
          <cell r="A2569" t="str">
            <v>23-5587</v>
          </cell>
        </row>
        <row r="2570">
          <cell r="A2570" t="str">
            <v>23-5593</v>
          </cell>
        </row>
        <row r="2571">
          <cell r="A2571" t="str">
            <v>23-C0926</v>
          </cell>
        </row>
        <row r="2572">
          <cell r="A2572" t="str">
            <v>23-5599</v>
          </cell>
        </row>
        <row r="2573">
          <cell r="A2573" t="str">
            <v>23-5600</v>
          </cell>
        </row>
        <row r="2574">
          <cell r="A2574" t="str">
            <v>23-5601</v>
          </cell>
        </row>
        <row r="2575">
          <cell r="A2575" t="str">
            <v>23-5603</v>
          </cell>
        </row>
        <row r="2576">
          <cell r="A2576" t="str">
            <v>23-5604</v>
          </cell>
        </row>
        <row r="2577">
          <cell r="A2577" t="str">
            <v>23-5605</v>
          </cell>
        </row>
        <row r="2578">
          <cell r="A2578" t="str">
            <v>23-5606</v>
          </cell>
        </row>
        <row r="2579">
          <cell r="A2579" t="str">
            <v>23-4592</v>
          </cell>
        </row>
        <row r="2580">
          <cell r="A2580" t="str">
            <v>23-5607</v>
          </cell>
        </row>
        <row r="2581">
          <cell r="A2581" t="str">
            <v>23-5608</v>
          </cell>
        </row>
        <row r="2582">
          <cell r="A2582" t="str">
            <v>23-5614</v>
          </cell>
        </row>
        <row r="2583">
          <cell r="A2583" t="str">
            <v>23-5609</v>
          </cell>
        </row>
        <row r="2584">
          <cell r="A2584" t="str">
            <v>23-5615</v>
          </cell>
        </row>
        <row r="2585">
          <cell r="A2585" t="str">
            <v>23-5610</v>
          </cell>
        </row>
        <row r="2586">
          <cell r="A2586" t="str">
            <v>23-5006</v>
          </cell>
        </row>
        <row r="2587">
          <cell r="A2587" t="str">
            <v>23-5611</v>
          </cell>
        </row>
        <row r="2588">
          <cell r="A2588" t="str">
            <v>23-5612</v>
          </cell>
        </row>
        <row r="2589">
          <cell r="A2589" t="str">
            <v>23-5613</v>
          </cell>
        </row>
        <row r="2590">
          <cell r="A2590" t="str">
            <v>23-5616</v>
          </cell>
        </row>
      </sheetData>
      <sheetData sheetId="1"/>
      <sheetData sheetId="2">
        <row r="2">
          <cell r="A2" t="str">
            <v>23-C0009</v>
          </cell>
          <cell r="B2">
            <v>45007</v>
          </cell>
        </row>
        <row r="3">
          <cell r="A3" t="str">
            <v>23-C0010</v>
          </cell>
          <cell r="B3">
            <v>45153</v>
          </cell>
        </row>
        <row r="4">
          <cell r="A4" t="str">
            <v>23-0016</v>
          </cell>
          <cell r="B4">
            <v>45156</v>
          </cell>
        </row>
        <row r="5">
          <cell r="A5" t="str">
            <v>23-0018</v>
          </cell>
        </row>
        <row r="6">
          <cell r="A6" t="str">
            <v>23-0033</v>
          </cell>
        </row>
        <row r="7">
          <cell r="A7" t="str">
            <v>23-C0069</v>
          </cell>
          <cell r="B7">
            <v>45258</v>
          </cell>
        </row>
        <row r="8">
          <cell r="A8" t="str">
            <v>23-0034</v>
          </cell>
        </row>
        <row r="9">
          <cell r="A9" t="str">
            <v>23-C0151</v>
          </cell>
          <cell r="B9">
            <v>45062</v>
          </cell>
        </row>
        <row r="10">
          <cell r="A10" t="str">
            <v>23-0099</v>
          </cell>
        </row>
        <row r="11">
          <cell r="A11" t="str">
            <v>23-0127</v>
          </cell>
        </row>
        <row r="12">
          <cell r="A12" t="str">
            <v>23-C0042</v>
          </cell>
          <cell r="B12">
            <v>45147</v>
          </cell>
        </row>
        <row r="13">
          <cell r="A13" t="str">
            <v>23-C0077</v>
          </cell>
        </row>
        <row r="14">
          <cell r="A14" t="str">
            <v>23-0105</v>
          </cell>
          <cell r="B14">
            <v>45076</v>
          </cell>
        </row>
        <row r="15">
          <cell r="A15" t="str">
            <v>23-0080</v>
          </cell>
        </row>
        <row r="16">
          <cell r="A16" t="str">
            <v>23-C0159</v>
          </cell>
          <cell r="B16">
            <v>45049</v>
          </cell>
        </row>
        <row r="17">
          <cell r="A17" t="str">
            <v>23-0114</v>
          </cell>
        </row>
        <row r="18">
          <cell r="A18" t="str">
            <v>23-0081</v>
          </cell>
          <cell r="B18">
            <v>45195</v>
          </cell>
        </row>
        <row r="19">
          <cell r="A19" t="str">
            <v>23-C0081</v>
          </cell>
        </row>
        <row r="20">
          <cell r="A20" t="str">
            <v>23-0115</v>
          </cell>
        </row>
        <row r="21">
          <cell r="A21" t="str">
            <v>23-C0155</v>
          </cell>
          <cell r="B21">
            <v>45084</v>
          </cell>
        </row>
        <row r="22">
          <cell r="A22" t="str">
            <v>23-C0170</v>
          </cell>
        </row>
        <row r="23">
          <cell r="A23" t="str">
            <v>23-0123</v>
          </cell>
        </row>
        <row r="24">
          <cell r="A24" t="str">
            <v>23-C0162</v>
          </cell>
          <cell r="B24">
            <v>45065</v>
          </cell>
        </row>
        <row r="25">
          <cell r="A25" t="str">
            <v>23-0124</v>
          </cell>
          <cell r="B25">
            <v>45114</v>
          </cell>
        </row>
        <row r="26">
          <cell r="A26" t="str">
            <v>23-C0040</v>
          </cell>
        </row>
        <row r="27">
          <cell r="A27" t="str">
            <v>23-C0132</v>
          </cell>
        </row>
        <row r="28">
          <cell r="A28" t="str">
            <v>23-0276</v>
          </cell>
        </row>
        <row r="29">
          <cell r="A29" t="str">
            <v>23-0429</v>
          </cell>
        </row>
        <row r="30">
          <cell r="A30" t="str">
            <v>23-C0020</v>
          </cell>
        </row>
        <row r="31">
          <cell r="A31" t="str">
            <v>23-C0173</v>
          </cell>
        </row>
        <row r="32">
          <cell r="A32" t="str">
            <v>23-0175</v>
          </cell>
        </row>
        <row r="33">
          <cell r="A33" t="str">
            <v>23-0237</v>
          </cell>
        </row>
        <row r="34">
          <cell r="A34" t="str">
            <v>23-0405</v>
          </cell>
        </row>
        <row r="35">
          <cell r="A35" t="str">
            <v>23-C0118</v>
          </cell>
          <cell r="B35">
            <v>45119</v>
          </cell>
        </row>
        <row r="36">
          <cell r="A36" t="str">
            <v>23-C0165</v>
          </cell>
          <cell r="B36">
            <v>45049</v>
          </cell>
        </row>
        <row r="37">
          <cell r="A37" t="str">
            <v>23-C0421</v>
          </cell>
        </row>
        <row r="38">
          <cell r="A38" t="str">
            <v>23-0228</v>
          </cell>
          <cell r="B38">
            <v>45195</v>
          </cell>
        </row>
        <row r="39">
          <cell r="A39" t="str">
            <v>23-C0133</v>
          </cell>
          <cell r="B39">
            <v>45113</v>
          </cell>
        </row>
        <row r="40">
          <cell r="A40" t="str">
            <v>23-C0158</v>
          </cell>
        </row>
        <row r="41">
          <cell r="A41" t="str">
            <v>23-0431</v>
          </cell>
          <cell r="B41">
            <v>45236</v>
          </cell>
        </row>
        <row r="42">
          <cell r="A42" t="str">
            <v>23-C0231</v>
          </cell>
        </row>
        <row r="43">
          <cell r="A43" t="str">
            <v>23-0177</v>
          </cell>
        </row>
        <row r="44">
          <cell r="A44" t="str">
            <v>23-0238</v>
          </cell>
        </row>
        <row r="45">
          <cell r="A45" t="str">
            <v>23-0408</v>
          </cell>
        </row>
        <row r="46">
          <cell r="A46" t="str">
            <v>23-C0088</v>
          </cell>
          <cell r="B46">
            <v>45107</v>
          </cell>
        </row>
        <row r="47">
          <cell r="A47" t="str">
            <v>23-C0145</v>
          </cell>
        </row>
        <row r="48">
          <cell r="A48" t="str">
            <v>23-0383</v>
          </cell>
        </row>
        <row r="49">
          <cell r="A49" t="str">
            <v>23-C0043</v>
          </cell>
          <cell r="B49">
            <v>45044</v>
          </cell>
        </row>
        <row r="50">
          <cell r="A50" t="str">
            <v>23-C0078</v>
          </cell>
        </row>
        <row r="51">
          <cell r="A51" t="str">
            <v>23-C0241</v>
          </cell>
          <cell r="B51">
            <v>45090</v>
          </cell>
        </row>
        <row r="52">
          <cell r="A52" t="str">
            <v>23-0216</v>
          </cell>
          <cell r="B52">
            <v>45159</v>
          </cell>
        </row>
        <row r="53">
          <cell r="A53" t="str">
            <v>23-0306</v>
          </cell>
        </row>
        <row r="54">
          <cell r="A54" t="str">
            <v>23-C0034</v>
          </cell>
          <cell r="B54">
            <v>45117</v>
          </cell>
        </row>
        <row r="55">
          <cell r="A55" t="str">
            <v>23-C0232</v>
          </cell>
          <cell r="B55">
            <v>45236</v>
          </cell>
        </row>
        <row r="56">
          <cell r="A56" t="str">
            <v>23-0244</v>
          </cell>
        </row>
        <row r="57">
          <cell r="A57" t="str">
            <v>23-0415</v>
          </cell>
          <cell r="B57">
            <v>45104</v>
          </cell>
        </row>
        <row r="58">
          <cell r="A58" t="str">
            <v>23-C0089</v>
          </cell>
          <cell r="B58">
            <v>45113</v>
          </cell>
        </row>
        <row r="59">
          <cell r="A59" t="str">
            <v>23-C0147</v>
          </cell>
          <cell r="B59">
            <v>45085</v>
          </cell>
        </row>
        <row r="60">
          <cell r="A60" t="str">
            <v>23-0133</v>
          </cell>
        </row>
        <row r="61">
          <cell r="A61" t="str">
            <v>23-0230</v>
          </cell>
        </row>
        <row r="62">
          <cell r="A62" t="str">
            <v>23-0385</v>
          </cell>
        </row>
        <row r="63">
          <cell r="A63" t="str">
            <v>23-C0110</v>
          </cell>
        </row>
        <row r="64">
          <cell r="A64" t="str">
            <v>23-C0135</v>
          </cell>
        </row>
        <row r="65">
          <cell r="A65" t="str">
            <v>23-C0160</v>
          </cell>
          <cell r="B65">
            <v>45058</v>
          </cell>
        </row>
        <row r="66">
          <cell r="A66" t="str">
            <v>23-C0343</v>
          </cell>
          <cell r="B66">
            <v>45107</v>
          </cell>
        </row>
        <row r="67">
          <cell r="A67" t="str">
            <v>23-C0037</v>
          </cell>
          <cell r="B67">
            <v>45063</v>
          </cell>
        </row>
        <row r="68">
          <cell r="A68" t="str">
            <v>23-C0068</v>
          </cell>
        </row>
        <row r="69">
          <cell r="A69" t="str">
            <v>23-C0130</v>
          </cell>
        </row>
        <row r="70">
          <cell r="A70" t="str">
            <v>23-C0233</v>
          </cell>
          <cell r="B70">
            <v>45065</v>
          </cell>
        </row>
        <row r="71">
          <cell r="A71" t="str">
            <v>23-C0314</v>
          </cell>
          <cell r="B71">
            <v>45090</v>
          </cell>
        </row>
        <row r="72">
          <cell r="A72" t="str">
            <v>23-C0637</v>
          </cell>
          <cell r="B72">
            <v>45216</v>
          </cell>
        </row>
        <row r="73">
          <cell r="A73" t="str">
            <v>23-0195</v>
          </cell>
        </row>
        <row r="74">
          <cell r="A74" t="str">
            <v>23-0248</v>
          </cell>
          <cell r="B74">
            <v>45278</v>
          </cell>
        </row>
        <row r="75">
          <cell r="A75" t="str">
            <v>23-0417</v>
          </cell>
        </row>
        <row r="76">
          <cell r="A76" t="str">
            <v>23-C0096</v>
          </cell>
        </row>
        <row r="77">
          <cell r="A77" t="str">
            <v>23-0233</v>
          </cell>
          <cell r="B77">
            <v>45103</v>
          </cell>
        </row>
        <row r="78">
          <cell r="A78" t="str">
            <v>23-0390</v>
          </cell>
        </row>
        <row r="79">
          <cell r="A79" t="str">
            <v>23-C0288</v>
          </cell>
        </row>
        <row r="80">
          <cell r="A80" t="str">
            <v>23-0225</v>
          </cell>
          <cell r="B80">
            <v>45091</v>
          </cell>
        </row>
        <row r="81">
          <cell r="A81" t="str">
            <v>23-C0038</v>
          </cell>
          <cell r="B81">
            <v>45063</v>
          </cell>
        </row>
        <row r="82">
          <cell r="A82" t="str">
            <v>23-C0131</v>
          </cell>
          <cell r="B82">
            <v>45090</v>
          </cell>
        </row>
        <row r="83">
          <cell r="A83" t="str">
            <v>23-C0184</v>
          </cell>
        </row>
        <row r="84">
          <cell r="A84" t="str">
            <v>23-0424</v>
          </cell>
          <cell r="B84">
            <v>45216</v>
          </cell>
        </row>
        <row r="85">
          <cell r="A85" t="str">
            <v>23-C0201</v>
          </cell>
          <cell r="B85">
            <v>45062</v>
          </cell>
        </row>
        <row r="86">
          <cell r="A86" t="str">
            <v>23-C0308</v>
          </cell>
          <cell r="B86">
            <v>45083</v>
          </cell>
        </row>
        <row r="87">
          <cell r="A87" t="str">
            <v>23-0173</v>
          </cell>
        </row>
        <row r="88">
          <cell r="A88" t="str">
            <v>23-0234</v>
          </cell>
        </row>
        <row r="89">
          <cell r="A89" t="str">
            <v>23-C0142</v>
          </cell>
        </row>
        <row r="90">
          <cell r="A90" t="str">
            <v>23-0227</v>
          </cell>
        </row>
        <row r="91">
          <cell r="A91" t="str">
            <v>23-C0048</v>
          </cell>
          <cell r="B91">
            <v>45149</v>
          </cell>
        </row>
        <row r="92">
          <cell r="A92" t="str">
            <v>23-0486</v>
          </cell>
        </row>
        <row r="93">
          <cell r="A93" t="str">
            <v>23-C0049</v>
          </cell>
        </row>
        <row r="94">
          <cell r="A94" t="str">
            <v>23-C0044</v>
          </cell>
          <cell r="B94">
            <v>45238</v>
          </cell>
        </row>
        <row r="95">
          <cell r="A95" t="str">
            <v>23-0454</v>
          </cell>
        </row>
        <row r="96">
          <cell r="A96" t="str">
            <v>23-C0210</v>
          </cell>
          <cell r="B96">
            <v>45163</v>
          </cell>
        </row>
        <row r="97">
          <cell r="A97" t="str">
            <v>23-C0045</v>
          </cell>
          <cell r="B97">
            <v>45092</v>
          </cell>
        </row>
        <row r="98">
          <cell r="A98" t="str">
            <v>23-0456</v>
          </cell>
        </row>
        <row r="99">
          <cell r="A99" t="str">
            <v>23-C0172</v>
          </cell>
        </row>
        <row r="100">
          <cell r="A100" t="str">
            <v>23-C0046</v>
          </cell>
          <cell r="B100">
            <v>45084</v>
          </cell>
        </row>
        <row r="101">
          <cell r="A101" t="str">
            <v>23-C0106</v>
          </cell>
          <cell r="B101">
            <v>45082</v>
          </cell>
        </row>
        <row r="102">
          <cell r="A102" t="str">
            <v>23-C0053</v>
          </cell>
        </row>
        <row r="103">
          <cell r="A103" t="str">
            <v>23-0556</v>
          </cell>
        </row>
        <row r="104">
          <cell r="A104" t="str">
            <v>23-C0058</v>
          </cell>
        </row>
        <row r="105">
          <cell r="A105" t="str">
            <v>23-0558</v>
          </cell>
        </row>
        <row r="106">
          <cell r="A106" t="str">
            <v>23-C0060</v>
          </cell>
        </row>
        <row r="107">
          <cell r="A107" t="str">
            <v>23-0572</v>
          </cell>
        </row>
        <row r="108">
          <cell r="A108" t="str">
            <v>23-C0104</v>
          </cell>
        </row>
        <row r="109">
          <cell r="A109" t="str">
            <v>23-C0259</v>
          </cell>
          <cell r="B109">
            <v>45125</v>
          </cell>
        </row>
        <row r="110">
          <cell r="A110" t="str">
            <v>23-C0050</v>
          </cell>
          <cell r="B110">
            <v>45075</v>
          </cell>
        </row>
        <row r="111">
          <cell r="A111" t="str">
            <v>23-C0113</v>
          </cell>
          <cell r="B111">
            <v>45203</v>
          </cell>
        </row>
        <row r="112">
          <cell r="A112" t="str">
            <v>23-0538</v>
          </cell>
        </row>
        <row r="113">
          <cell r="A113" t="str">
            <v>23-C0084</v>
          </cell>
          <cell r="B113">
            <v>45057</v>
          </cell>
        </row>
        <row r="114">
          <cell r="A114" t="str">
            <v>23-C0236</v>
          </cell>
        </row>
        <row r="115">
          <cell r="A115" t="str">
            <v>23-C0400</v>
          </cell>
        </row>
        <row r="116">
          <cell r="A116" t="str">
            <v>23-C0242</v>
          </cell>
          <cell r="B116">
            <v>45055</v>
          </cell>
        </row>
        <row r="117">
          <cell r="A117" t="str">
            <v>23-C0047</v>
          </cell>
        </row>
        <row r="118">
          <cell r="A118" t="str">
            <v>23-0640</v>
          </cell>
        </row>
        <row r="119">
          <cell r="A119" t="str">
            <v>23-C0275</v>
          </cell>
        </row>
        <row r="120">
          <cell r="A120" t="str">
            <v>23-0363</v>
          </cell>
        </row>
        <row r="121">
          <cell r="A121" t="str">
            <v>23-0509</v>
          </cell>
        </row>
        <row r="122">
          <cell r="A122" t="str">
            <v>23-0633</v>
          </cell>
        </row>
        <row r="123">
          <cell r="A123" t="str">
            <v>23-C0273</v>
          </cell>
          <cell r="B123">
            <v>45091</v>
          </cell>
        </row>
        <row r="124">
          <cell r="A124" t="str">
            <v>23-0526</v>
          </cell>
        </row>
        <row r="125">
          <cell r="A125" t="str">
            <v>23-0004</v>
          </cell>
        </row>
        <row r="126">
          <cell r="A126" t="str">
            <v>23-0345</v>
          </cell>
        </row>
        <row r="127">
          <cell r="A127" t="str">
            <v>23-0262</v>
          </cell>
        </row>
        <row r="128">
          <cell r="A128" t="str">
            <v>23-0639</v>
          </cell>
          <cell r="B128">
            <v>45051</v>
          </cell>
        </row>
        <row r="129">
          <cell r="A129" t="str">
            <v>23-C0051</v>
          </cell>
        </row>
        <row r="130">
          <cell r="A130" t="str">
            <v>23-C0274</v>
          </cell>
        </row>
        <row r="131">
          <cell r="A131" t="str">
            <v>23-0006</v>
          </cell>
        </row>
        <row r="132">
          <cell r="A132" t="str">
            <v>23-0648</v>
          </cell>
        </row>
        <row r="133">
          <cell r="A133" t="str">
            <v>23-C0120</v>
          </cell>
        </row>
        <row r="134">
          <cell r="A134" t="str">
            <v>23-0654</v>
          </cell>
        </row>
        <row r="135">
          <cell r="A135" t="str">
            <v>23-0739</v>
          </cell>
          <cell r="B135">
            <v>45079</v>
          </cell>
        </row>
        <row r="136">
          <cell r="A136" t="str">
            <v>23-C0152</v>
          </cell>
        </row>
        <row r="137">
          <cell r="A137" t="str">
            <v>23-0721</v>
          </cell>
        </row>
        <row r="138">
          <cell r="A138" t="str">
            <v>23-C0295</v>
          </cell>
          <cell r="B138">
            <v>45086</v>
          </cell>
        </row>
        <row r="139">
          <cell r="A139" t="str">
            <v>23-0772</v>
          </cell>
        </row>
        <row r="140">
          <cell r="A140" t="str">
            <v>23-C0218</v>
          </cell>
          <cell r="B140">
            <v>45252</v>
          </cell>
        </row>
        <row r="141">
          <cell r="A141" t="str">
            <v>23-0285</v>
          </cell>
        </row>
        <row r="142">
          <cell r="A142" t="str">
            <v>23-0742</v>
          </cell>
        </row>
        <row r="143">
          <cell r="A143" t="str">
            <v>23-0725</v>
          </cell>
        </row>
        <row r="144">
          <cell r="A144" t="str">
            <v>23-0788</v>
          </cell>
        </row>
        <row r="145">
          <cell r="A145" t="str">
            <v>23-C0166</v>
          </cell>
        </row>
        <row r="146">
          <cell r="A146" t="str">
            <v>23-C0225</v>
          </cell>
          <cell r="B146">
            <v>45062</v>
          </cell>
        </row>
        <row r="147">
          <cell r="A147" t="str">
            <v>23-0693</v>
          </cell>
        </row>
        <row r="148">
          <cell r="A148" t="str">
            <v>23-0650</v>
          </cell>
        </row>
        <row r="149">
          <cell r="A149" t="str">
            <v>23-0744</v>
          </cell>
        </row>
        <row r="150">
          <cell r="A150" t="str">
            <v>23-C0278</v>
          </cell>
          <cell r="B150">
            <v>45077</v>
          </cell>
        </row>
        <row r="151">
          <cell r="A151" t="str">
            <v>23-0729</v>
          </cell>
        </row>
        <row r="152">
          <cell r="A152" t="str">
            <v>23-C0272</v>
          </cell>
        </row>
        <row r="153">
          <cell r="A153" t="str">
            <v>23-C0305</v>
          </cell>
          <cell r="B153">
            <v>45050</v>
          </cell>
        </row>
        <row r="154">
          <cell r="A154" t="str">
            <v>23-0026</v>
          </cell>
        </row>
        <row r="155">
          <cell r="A155" t="str">
            <v>23-0712</v>
          </cell>
          <cell r="B155">
            <v>45009</v>
          </cell>
        </row>
        <row r="156">
          <cell r="A156" t="str">
            <v>23-0751</v>
          </cell>
        </row>
        <row r="157">
          <cell r="A157" t="str">
            <v>23-C0398</v>
          </cell>
          <cell r="B157">
            <v>45103</v>
          </cell>
        </row>
        <row r="158">
          <cell r="A158" t="str">
            <v>23-0716</v>
          </cell>
        </row>
        <row r="159">
          <cell r="A159" t="str">
            <v>23-C0235</v>
          </cell>
        </row>
        <row r="160">
          <cell r="A160" t="str">
            <v>23-C0228</v>
          </cell>
        </row>
        <row r="161">
          <cell r="A161" t="str">
            <v>23-C0399</v>
          </cell>
        </row>
        <row r="162">
          <cell r="A162" t="str">
            <v>23-0719</v>
          </cell>
        </row>
        <row r="163">
          <cell r="A163" t="str">
            <v>23-0783</v>
          </cell>
          <cell r="B163">
            <v>45133</v>
          </cell>
        </row>
        <row r="164">
          <cell r="A164" t="str">
            <v>23-C0346</v>
          </cell>
          <cell r="B164">
            <v>45098</v>
          </cell>
        </row>
        <row r="165">
          <cell r="A165" t="str">
            <v>23-0672</v>
          </cell>
          <cell r="B165">
            <v>45132</v>
          </cell>
        </row>
        <row r="166">
          <cell r="A166" t="str">
            <v>23-0762</v>
          </cell>
        </row>
        <row r="167">
          <cell r="A167" t="str">
            <v>23-C0261</v>
          </cell>
        </row>
        <row r="168">
          <cell r="A168" t="str">
            <v>23-C0284</v>
          </cell>
          <cell r="B168">
            <v>45264</v>
          </cell>
        </row>
        <row r="169">
          <cell r="A169" t="str">
            <v>23-C0317</v>
          </cell>
        </row>
        <row r="170">
          <cell r="A170" t="str">
            <v>23-0826</v>
          </cell>
        </row>
        <row r="171">
          <cell r="A171" t="str">
            <v>23-C0205</v>
          </cell>
        </row>
        <row r="172">
          <cell r="A172" t="str">
            <v>23-0889</v>
          </cell>
        </row>
        <row r="173">
          <cell r="A173" t="str">
            <v>23-0477</v>
          </cell>
        </row>
        <row r="174">
          <cell r="A174" t="str">
            <v>23-0859</v>
          </cell>
        </row>
        <row r="175">
          <cell r="A175" t="str">
            <v>23-0931</v>
          </cell>
        </row>
        <row r="176">
          <cell r="A176" t="str">
            <v>23-0836</v>
          </cell>
        </row>
        <row r="177">
          <cell r="A177" t="str">
            <v>23-C0128</v>
          </cell>
          <cell r="B177">
            <v>45043</v>
          </cell>
        </row>
        <row r="178">
          <cell r="A178" t="str">
            <v>23-C0255</v>
          </cell>
        </row>
        <row r="179">
          <cell r="A179" t="str">
            <v>23-C0247</v>
          </cell>
        </row>
        <row r="180">
          <cell r="A180" t="str">
            <v>23-C0302</v>
          </cell>
          <cell r="B180">
            <v>45061</v>
          </cell>
        </row>
        <row r="181">
          <cell r="A181" t="str">
            <v>23-0129</v>
          </cell>
        </row>
        <row r="182">
          <cell r="A182" t="str">
            <v>23-0873</v>
          </cell>
        </row>
        <row r="183">
          <cell r="A183" t="str">
            <v>23-0944</v>
          </cell>
        </row>
        <row r="184">
          <cell r="A184" t="str">
            <v>23-0919</v>
          </cell>
          <cell r="B184">
            <v>45125</v>
          </cell>
        </row>
        <row r="185">
          <cell r="A185" t="str">
            <v>23-C0102</v>
          </cell>
        </row>
        <row r="186">
          <cell r="A186" t="str">
            <v>23-C0154</v>
          </cell>
        </row>
        <row r="187">
          <cell r="A187" t="str">
            <v>23-0898</v>
          </cell>
        </row>
        <row r="188">
          <cell r="A188" t="str">
            <v>23-0964</v>
          </cell>
        </row>
        <row r="189">
          <cell r="A189" t="str">
            <v>23-C0168</v>
          </cell>
        </row>
        <row r="190">
          <cell r="A190" t="str">
            <v>23-0874</v>
          </cell>
        </row>
        <row r="191">
          <cell r="A191" t="str">
            <v>23-0850</v>
          </cell>
        </row>
        <row r="192">
          <cell r="A192" t="str">
            <v>23-0920</v>
          </cell>
          <cell r="B192">
            <v>45058</v>
          </cell>
        </row>
        <row r="193">
          <cell r="A193" t="str">
            <v>23-0815</v>
          </cell>
        </row>
        <row r="194">
          <cell r="A194" t="str">
            <v>23-C0148</v>
          </cell>
        </row>
        <row r="195">
          <cell r="A195" t="str">
            <v>23-0957</v>
          </cell>
        </row>
        <row r="196">
          <cell r="A196" t="str">
            <v>23-C0136</v>
          </cell>
          <cell r="B196">
            <v>45050</v>
          </cell>
        </row>
        <row r="197">
          <cell r="A197" t="str">
            <v>23-0905</v>
          </cell>
        </row>
        <row r="198">
          <cell r="A198" t="str">
            <v>23-C0125</v>
          </cell>
          <cell r="B198">
            <v>45139</v>
          </cell>
        </row>
        <row r="199">
          <cell r="A199" t="str">
            <v>23-0854</v>
          </cell>
          <cell r="B199">
            <v>45185</v>
          </cell>
        </row>
        <row r="200">
          <cell r="A200" t="str">
            <v>23-C0188</v>
          </cell>
          <cell r="B200">
            <v>45064</v>
          </cell>
        </row>
        <row r="201">
          <cell r="A201" t="str">
            <v>23-C0213</v>
          </cell>
          <cell r="B201">
            <v>45259</v>
          </cell>
        </row>
        <row r="202">
          <cell r="A202" t="str">
            <v>23-1009</v>
          </cell>
          <cell r="B202">
            <v>45069</v>
          </cell>
        </row>
        <row r="203">
          <cell r="A203" t="str">
            <v>23-1085</v>
          </cell>
        </row>
        <row r="204">
          <cell r="A204" t="str">
            <v>23-C0229</v>
          </cell>
        </row>
        <row r="205">
          <cell r="A205" t="str">
            <v>23-0962</v>
          </cell>
        </row>
        <row r="206">
          <cell r="A206" t="str">
            <v>23-1047</v>
          </cell>
        </row>
        <row r="207">
          <cell r="A207" t="str">
            <v>23-C0107</v>
          </cell>
          <cell r="B207">
            <v>45069</v>
          </cell>
        </row>
        <row r="208">
          <cell r="A208" t="str">
            <v>23-C0189</v>
          </cell>
          <cell r="B208">
            <v>45062</v>
          </cell>
        </row>
        <row r="209">
          <cell r="A209" t="str">
            <v>23-1010</v>
          </cell>
        </row>
        <row r="210">
          <cell r="A210" t="str">
            <v>23-C0031</v>
          </cell>
        </row>
        <row r="211">
          <cell r="A211" t="str">
            <v>23-C0153</v>
          </cell>
        </row>
        <row r="212">
          <cell r="A212" t="str">
            <v>23-0963</v>
          </cell>
        </row>
        <row r="213">
          <cell r="A213" t="str">
            <v>23-C0195</v>
          </cell>
          <cell r="B213">
            <v>45072</v>
          </cell>
        </row>
        <row r="214">
          <cell r="A214" t="str">
            <v>23-C0396</v>
          </cell>
          <cell r="B214">
            <v>45245</v>
          </cell>
        </row>
        <row r="215">
          <cell r="A215" t="str">
            <v>23-C0422</v>
          </cell>
        </row>
        <row r="216">
          <cell r="A216" t="str">
            <v>23-1048</v>
          </cell>
          <cell r="B216">
            <v>45090</v>
          </cell>
        </row>
        <row r="217">
          <cell r="A217" t="str">
            <v>23-C0109</v>
          </cell>
          <cell r="B217">
            <v>45112</v>
          </cell>
        </row>
        <row r="218">
          <cell r="A218" t="str">
            <v>23-C0219</v>
          </cell>
        </row>
        <row r="219">
          <cell r="A219" t="str">
            <v>23-C0265</v>
          </cell>
        </row>
        <row r="220">
          <cell r="A220" t="str">
            <v>23-1011</v>
          </cell>
          <cell r="B220">
            <v>45084</v>
          </cell>
        </row>
        <row r="221">
          <cell r="A221" t="str">
            <v>23-0179</v>
          </cell>
        </row>
        <row r="222">
          <cell r="A222" t="str">
            <v>23-1073</v>
          </cell>
        </row>
        <row r="223">
          <cell r="A223" t="str">
            <v>23-1049</v>
          </cell>
          <cell r="B223">
            <v>45084</v>
          </cell>
        </row>
        <row r="224">
          <cell r="A224" t="str">
            <v>23-C0220</v>
          </cell>
          <cell r="B224">
            <v>45189</v>
          </cell>
        </row>
        <row r="225">
          <cell r="A225" t="str">
            <v>23-1032</v>
          </cell>
        </row>
        <row r="226">
          <cell r="A226" t="str">
            <v>23-C0432</v>
          </cell>
          <cell r="B226">
            <v>45100</v>
          </cell>
        </row>
        <row r="227">
          <cell r="A227" t="str">
            <v>23-0904</v>
          </cell>
        </row>
        <row r="228">
          <cell r="A228" t="str">
            <v>23-C0227</v>
          </cell>
          <cell r="B228">
            <v>45131</v>
          </cell>
        </row>
        <row r="229">
          <cell r="A229" t="str">
            <v>23-0887</v>
          </cell>
        </row>
        <row r="230">
          <cell r="A230" t="str">
            <v>23-1034</v>
          </cell>
        </row>
        <row r="231">
          <cell r="A231" t="str">
            <v>23-C0105</v>
          </cell>
          <cell r="B231">
            <v>45085</v>
          </cell>
        </row>
        <row r="232">
          <cell r="A232" t="str">
            <v>23-C0156</v>
          </cell>
          <cell r="B232">
            <v>45019</v>
          </cell>
        </row>
        <row r="233">
          <cell r="A233" t="str">
            <v>23-C0211</v>
          </cell>
        </row>
        <row r="234">
          <cell r="A234" t="str">
            <v>23-C0433</v>
          </cell>
        </row>
        <row r="235">
          <cell r="A235" t="str">
            <v>23-0973</v>
          </cell>
        </row>
        <row r="236">
          <cell r="A236" t="str">
            <v>23-1084</v>
          </cell>
        </row>
        <row r="237">
          <cell r="A237" t="str">
            <v>23-0961</v>
          </cell>
        </row>
        <row r="238">
          <cell r="A238" t="str">
            <v>23-0929</v>
          </cell>
        </row>
        <row r="239">
          <cell r="A239" t="str">
            <v>23-0063</v>
          </cell>
        </row>
        <row r="240">
          <cell r="A240" t="str">
            <v>23-C0476</v>
          </cell>
          <cell r="B240">
            <v>45275</v>
          </cell>
        </row>
        <row r="241">
          <cell r="A241" t="str">
            <v>23-C0315</v>
          </cell>
          <cell r="B241">
            <v>45236</v>
          </cell>
        </row>
        <row r="242">
          <cell r="A242" t="str">
            <v>23-0203</v>
          </cell>
        </row>
        <row r="243">
          <cell r="A243" t="str">
            <v>23-0888</v>
          </cell>
        </row>
        <row r="244">
          <cell r="A244" t="str">
            <v>23-C0157</v>
          </cell>
        </row>
        <row r="245">
          <cell r="A245" t="str">
            <v>23-1166</v>
          </cell>
        </row>
        <row r="246">
          <cell r="A246" t="str">
            <v>23-C0126</v>
          </cell>
        </row>
        <row r="247">
          <cell r="A247" t="str">
            <v>23-0784</v>
          </cell>
          <cell r="B247">
            <v>45120</v>
          </cell>
        </row>
        <row r="248">
          <cell r="A248" t="str">
            <v>23-C0224</v>
          </cell>
          <cell r="B248">
            <v>45056</v>
          </cell>
        </row>
        <row r="249">
          <cell r="A249" t="str">
            <v>23-0686</v>
          </cell>
        </row>
        <row r="250">
          <cell r="A250" t="str">
            <v>23-1129</v>
          </cell>
          <cell r="B250">
            <v>45107</v>
          </cell>
        </row>
        <row r="251">
          <cell r="A251" t="str">
            <v>23-1191</v>
          </cell>
        </row>
        <row r="252">
          <cell r="A252" t="str">
            <v>23-C0326</v>
          </cell>
        </row>
        <row r="253">
          <cell r="A253" t="str">
            <v>23-1172</v>
          </cell>
        </row>
        <row r="254">
          <cell r="A254" t="str">
            <v>23-C0101</v>
          </cell>
        </row>
        <row r="255">
          <cell r="A255" t="str">
            <v>23-C0208</v>
          </cell>
        </row>
        <row r="256">
          <cell r="A256" t="str">
            <v>23-1131</v>
          </cell>
        </row>
        <row r="257">
          <cell r="A257" t="str">
            <v>23-1196</v>
          </cell>
        </row>
        <row r="258">
          <cell r="A258" t="str">
            <v>23-C0134</v>
          </cell>
          <cell r="B258">
            <v>45195</v>
          </cell>
        </row>
        <row r="259">
          <cell r="A259" t="str">
            <v>23-1182</v>
          </cell>
        </row>
        <row r="260">
          <cell r="A260" t="str">
            <v>23-C0129</v>
          </cell>
          <cell r="B260">
            <v>45057</v>
          </cell>
        </row>
        <row r="261">
          <cell r="A261" t="str">
            <v>23-C0175</v>
          </cell>
        </row>
        <row r="262">
          <cell r="A262" t="str">
            <v>23-1160</v>
          </cell>
        </row>
        <row r="263">
          <cell r="A263" t="str">
            <v>23-1198</v>
          </cell>
        </row>
        <row r="264">
          <cell r="A264" t="str">
            <v>23-1183</v>
          </cell>
        </row>
        <row r="265">
          <cell r="A265" t="str">
            <v>23-C0176</v>
          </cell>
          <cell r="B265">
            <v>45072</v>
          </cell>
        </row>
        <row r="266">
          <cell r="A266" t="str">
            <v>23-C0381</v>
          </cell>
          <cell r="B266">
            <v>45184</v>
          </cell>
        </row>
        <row r="267">
          <cell r="A267" t="str">
            <v>23-0965</v>
          </cell>
        </row>
        <row r="268">
          <cell r="A268" t="str">
            <v>23-1161</v>
          </cell>
        </row>
        <row r="269">
          <cell r="A269" t="str">
            <v>23-0781</v>
          </cell>
          <cell r="B269">
            <v>45107</v>
          </cell>
        </row>
        <row r="270">
          <cell r="A270" t="str">
            <v>23-C0161</v>
          </cell>
          <cell r="B270">
            <v>45211</v>
          </cell>
        </row>
        <row r="271">
          <cell r="A271" t="str">
            <v>23-C0222</v>
          </cell>
          <cell r="B271">
            <v>45097</v>
          </cell>
        </row>
        <row r="272">
          <cell r="A272" t="str">
            <v>23-1189</v>
          </cell>
        </row>
        <row r="273">
          <cell r="A273" t="str">
            <v>23-C0097</v>
          </cell>
        </row>
        <row r="274">
          <cell r="A274" t="str">
            <v>23-1201</v>
          </cell>
        </row>
        <row r="275">
          <cell r="A275" t="str">
            <v>23-1239</v>
          </cell>
        </row>
        <row r="276">
          <cell r="A276" t="str">
            <v>23-C0086</v>
          </cell>
        </row>
        <row r="277">
          <cell r="A277" t="str">
            <v>23-C0393</v>
          </cell>
          <cell r="B277">
            <v>45090</v>
          </cell>
        </row>
        <row r="278">
          <cell r="A278" t="str">
            <v>23-1244</v>
          </cell>
          <cell r="B278">
            <v>44984</v>
          </cell>
        </row>
        <row r="279">
          <cell r="A279" t="str">
            <v>23-C0174</v>
          </cell>
        </row>
        <row r="280">
          <cell r="A280" t="str">
            <v>23-1217</v>
          </cell>
        </row>
        <row r="281">
          <cell r="A281" t="str">
            <v>23-C0190</v>
          </cell>
        </row>
        <row r="282">
          <cell r="A282" t="str">
            <v>23-C0531</v>
          </cell>
          <cell r="B282">
            <v>45111</v>
          </cell>
        </row>
        <row r="283">
          <cell r="A283" t="str">
            <v>23-1246</v>
          </cell>
          <cell r="B283">
            <v>44993</v>
          </cell>
        </row>
        <row r="284">
          <cell r="A284" t="str">
            <v>23-0802</v>
          </cell>
        </row>
        <row r="285">
          <cell r="A285" t="str">
            <v>23-1218</v>
          </cell>
        </row>
        <row r="286">
          <cell r="A286" t="str">
            <v>23-C0191</v>
          </cell>
        </row>
        <row r="287">
          <cell r="A287" t="str">
            <v>23-1247</v>
          </cell>
        </row>
        <row r="288">
          <cell r="A288" t="str">
            <v>23-0732</v>
          </cell>
          <cell r="B288">
            <v>45062</v>
          </cell>
        </row>
        <row r="289">
          <cell r="A289" t="str">
            <v>23-0097</v>
          </cell>
          <cell r="B289">
            <v>45083</v>
          </cell>
        </row>
        <row r="290">
          <cell r="A290" t="str">
            <v>23-0738</v>
          </cell>
          <cell r="B290">
            <v>45107</v>
          </cell>
        </row>
        <row r="291">
          <cell r="A291" t="str">
            <v>23-C0114</v>
          </cell>
        </row>
        <row r="292">
          <cell r="A292" t="str">
            <v>23-C0193</v>
          </cell>
          <cell r="B292">
            <v>45075</v>
          </cell>
        </row>
        <row r="293">
          <cell r="A293" t="str">
            <v>23-C0289</v>
          </cell>
          <cell r="B293">
            <v>45173</v>
          </cell>
        </row>
        <row r="294">
          <cell r="A294" t="str">
            <v>23-C0709</v>
          </cell>
          <cell r="B294">
            <v>45211</v>
          </cell>
        </row>
        <row r="295">
          <cell r="A295" t="str">
            <v>23-1282</v>
          </cell>
          <cell r="B295">
            <v>45044</v>
          </cell>
        </row>
        <row r="296">
          <cell r="A296" t="str">
            <v>23-C0270</v>
          </cell>
          <cell r="B296">
            <v>45121</v>
          </cell>
        </row>
        <row r="297">
          <cell r="A297" t="str">
            <v>23-C0718</v>
          </cell>
          <cell r="B297">
            <v>45180</v>
          </cell>
        </row>
        <row r="298">
          <cell r="A298" t="str">
            <v>23-1250</v>
          </cell>
        </row>
        <row r="299">
          <cell r="A299" t="str">
            <v>23-C0264</v>
          </cell>
          <cell r="B299">
            <v>45155</v>
          </cell>
        </row>
        <row r="300">
          <cell r="A300" t="str">
            <v>23-C0485</v>
          </cell>
          <cell r="B300">
            <v>45152</v>
          </cell>
        </row>
        <row r="301">
          <cell r="A301" t="str">
            <v>23-1289</v>
          </cell>
        </row>
        <row r="302">
          <cell r="A302" t="str">
            <v>23-1265</v>
          </cell>
          <cell r="B302">
            <v>45006</v>
          </cell>
        </row>
        <row r="303">
          <cell r="A303" t="str">
            <v>23-1291</v>
          </cell>
        </row>
        <row r="304">
          <cell r="A304" t="str">
            <v>23-C0123</v>
          </cell>
          <cell r="B304">
            <v>45054</v>
          </cell>
        </row>
        <row r="305">
          <cell r="A305" t="str">
            <v>23-1270</v>
          </cell>
          <cell r="B305">
            <v>45212</v>
          </cell>
        </row>
        <row r="306">
          <cell r="A306" t="str">
            <v>23-C0192</v>
          </cell>
        </row>
        <row r="307">
          <cell r="A307" t="str">
            <v>23-C0267</v>
          </cell>
          <cell r="B307">
            <v>45075</v>
          </cell>
        </row>
        <row r="308">
          <cell r="A308" t="str">
            <v>23-0398</v>
          </cell>
        </row>
        <row r="309">
          <cell r="A309" t="str">
            <v>23-1278</v>
          </cell>
          <cell r="B309">
            <v>45086</v>
          </cell>
        </row>
        <row r="310">
          <cell r="A310" t="str">
            <v>23-C0269</v>
          </cell>
        </row>
        <row r="311">
          <cell r="A311" t="str">
            <v>23-C0144</v>
          </cell>
          <cell r="B311">
            <v>45125</v>
          </cell>
        </row>
        <row r="312">
          <cell r="A312" t="str">
            <v>23-C0521</v>
          </cell>
          <cell r="B312">
            <v>45110</v>
          </cell>
        </row>
        <row r="313">
          <cell r="A313" t="str">
            <v>23-C0194</v>
          </cell>
          <cell r="B313">
            <v>44992</v>
          </cell>
        </row>
        <row r="314">
          <cell r="A314" t="str">
            <v>23-1367</v>
          </cell>
          <cell r="B314">
            <v>45127</v>
          </cell>
        </row>
        <row r="315">
          <cell r="A315" t="str">
            <v>23-C0310</v>
          </cell>
        </row>
        <row r="316">
          <cell r="A316" t="str">
            <v>23-1371</v>
          </cell>
        </row>
        <row r="317">
          <cell r="A317" t="str">
            <v>23-1406</v>
          </cell>
        </row>
        <row r="318">
          <cell r="A318" t="str">
            <v>23-C0196</v>
          </cell>
          <cell r="B318">
            <v>45099</v>
          </cell>
        </row>
        <row r="319">
          <cell r="A319" t="str">
            <v>23-C0266</v>
          </cell>
          <cell r="B319">
            <v>45133</v>
          </cell>
        </row>
        <row r="320">
          <cell r="A320" t="str">
            <v>23-1424</v>
          </cell>
        </row>
        <row r="321">
          <cell r="A321" t="str">
            <v>23-C0200</v>
          </cell>
          <cell r="B321">
            <v>45124</v>
          </cell>
        </row>
        <row r="322">
          <cell r="A322" t="str">
            <v>23-1392</v>
          </cell>
        </row>
        <row r="323">
          <cell r="A323" t="str">
            <v>23-1248</v>
          </cell>
          <cell r="B323">
            <v>45146</v>
          </cell>
        </row>
        <row r="324">
          <cell r="A324" t="str">
            <v>23-1393</v>
          </cell>
        </row>
        <row r="325">
          <cell r="A325" t="str">
            <v>23-1418</v>
          </cell>
        </row>
        <row r="326">
          <cell r="A326" t="str">
            <v>23-C0309</v>
          </cell>
          <cell r="B326">
            <v>45057</v>
          </cell>
        </row>
        <row r="327">
          <cell r="A327" t="str">
            <v>23-C0239</v>
          </cell>
          <cell r="B327">
            <v>45020</v>
          </cell>
        </row>
        <row r="328">
          <cell r="A328" t="str">
            <v>23-1222</v>
          </cell>
          <cell r="B328">
            <v>45205</v>
          </cell>
        </row>
        <row r="329">
          <cell r="A329" t="str">
            <v>23-1469</v>
          </cell>
          <cell r="B329">
            <v>45184</v>
          </cell>
        </row>
        <row r="330">
          <cell r="A330" t="str">
            <v>23-1224</v>
          </cell>
        </row>
        <row r="331">
          <cell r="A331" t="str">
            <v>23-1396</v>
          </cell>
          <cell r="B331">
            <v>45282</v>
          </cell>
        </row>
        <row r="332">
          <cell r="A332" t="str">
            <v>23-1474</v>
          </cell>
        </row>
        <row r="333">
          <cell r="A333" t="str">
            <v>23-1480</v>
          </cell>
        </row>
        <row r="334">
          <cell r="A334" t="str">
            <v>23-C0226</v>
          </cell>
          <cell r="B334">
            <v>45121</v>
          </cell>
        </row>
        <row r="335">
          <cell r="A335" t="str">
            <v>23-C0412</v>
          </cell>
          <cell r="B335">
            <v>45197</v>
          </cell>
        </row>
        <row r="336">
          <cell r="A336" t="str">
            <v>23-1040</v>
          </cell>
          <cell r="B336">
            <v>45096</v>
          </cell>
        </row>
        <row r="337">
          <cell r="A337" t="str">
            <v>23-1530</v>
          </cell>
          <cell r="B337">
            <v>45161</v>
          </cell>
        </row>
        <row r="338">
          <cell r="A338" t="str">
            <v>23-C0451</v>
          </cell>
        </row>
        <row r="339">
          <cell r="A339" t="str">
            <v>23-C0245</v>
          </cell>
          <cell r="B339">
            <v>45111</v>
          </cell>
        </row>
        <row r="340">
          <cell r="A340" t="str">
            <v>23-1547</v>
          </cell>
          <cell r="B340">
            <v>45134</v>
          </cell>
        </row>
        <row r="341">
          <cell r="A341" t="str">
            <v>23-1531</v>
          </cell>
        </row>
        <row r="342">
          <cell r="A342" t="str">
            <v>23-1565</v>
          </cell>
        </row>
        <row r="343">
          <cell r="A343" t="str">
            <v>23-1526</v>
          </cell>
        </row>
        <row r="344">
          <cell r="A344" t="str">
            <v>23-1505</v>
          </cell>
        </row>
        <row r="345">
          <cell r="A345" t="str">
            <v>23-1532</v>
          </cell>
        </row>
        <row r="346">
          <cell r="A346" t="str">
            <v>23-C0209</v>
          </cell>
          <cell r="B346">
            <v>44995</v>
          </cell>
        </row>
        <row r="347">
          <cell r="A347" t="str">
            <v>23-1527</v>
          </cell>
        </row>
        <row r="348">
          <cell r="A348" t="str">
            <v>23-1522</v>
          </cell>
        </row>
        <row r="349">
          <cell r="A349" t="str">
            <v>23-1506</v>
          </cell>
        </row>
        <row r="350">
          <cell r="A350" t="str">
            <v>23-1533</v>
          </cell>
        </row>
        <row r="351">
          <cell r="A351" t="str">
            <v>23-1408</v>
          </cell>
        </row>
        <row r="352">
          <cell r="A352" t="str">
            <v>23-1528</v>
          </cell>
        </row>
        <row r="353">
          <cell r="A353" t="str">
            <v>23-1523</v>
          </cell>
        </row>
        <row r="354">
          <cell r="A354" t="str">
            <v>23-1507</v>
          </cell>
          <cell r="B354">
            <v>45065</v>
          </cell>
        </row>
        <row r="355">
          <cell r="A355" t="str">
            <v>23-C0260</v>
          </cell>
          <cell r="B355">
            <v>-619553</v>
          </cell>
        </row>
        <row r="356">
          <cell r="A356" t="str">
            <v>23-1307</v>
          </cell>
        </row>
        <row r="357">
          <cell r="A357" t="str">
            <v>23-1529</v>
          </cell>
        </row>
        <row r="358">
          <cell r="A358" t="str">
            <v>23-1470</v>
          </cell>
          <cell r="B358">
            <v>45132</v>
          </cell>
        </row>
        <row r="359">
          <cell r="A359" t="str">
            <v>23-1524</v>
          </cell>
        </row>
        <row r="360">
          <cell r="A360" t="str">
            <v>23-1509</v>
          </cell>
          <cell r="B360">
            <v>45156</v>
          </cell>
        </row>
        <row r="361">
          <cell r="A361" t="str">
            <v>23-C0253</v>
          </cell>
          <cell r="B361">
            <v>45057</v>
          </cell>
        </row>
        <row r="362">
          <cell r="A362" t="str">
            <v>23-1588</v>
          </cell>
          <cell r="B362">
            <v>45160</v>
          </cell>
        </row>
        <row r="363">
          <cell r="A363" t="str">
            <v>23-1573</v>
          </cell>
        </row>
        <row r="364">
          <cell r="A364" t="str">
            <v>23-1594</v>
          </cell>
          <cell r="B364">
            <v>45048</v>
          </cell>
        </row>
        <row r="365">
          <cell r="A365" t="str">
            <v>23-C0257</v>
          </cell>
          <cell r="B365">
            <v>45065</v>
          </cell>
        </row>
        <row r="366">
          <cell r="A366" t="str">
            <v>23-1598</v>
          </cell>
        </row>
        <row r="367">
          <cell r="A367" t="str">
            <v>23-C0249</v>
          </cell>
          <cell r="B367">
            <v>45069</v>
          </cell>
        </row>
        <row r="368">
          <cell r="A368" t="str">
            <v>23-1581</v>
          </cell>
        </row>
        <row r="369">
          <cell r="A369" t="str">
            <v>23-C0251</v>
          </cell>
          <cell r="B369">
            <v>45057</v>
          </cell>
        </row>
        <row r="370">
          <cell r="A370" t="str">
            <v>23-1584</v>
          </cell>
        </row>
        <row r="371">
          <cell r="A371" t="str">
            <v>23-C0243</v>
          </cell>
        </row>
        <row r="372">
          <cell r="A372" t="str">
            <v>23-C0534</v>
          </cell>
          <cell r="B372">
            <v>45142</v>
          </cell>
        </row>
        <row r="373">
          <cell r="A373" t="str">
            <v>23-C0252</v>
          </cell>
          <cell r="B373">
            <v>45054</v>
          </cell>
        </row>
        <row r="374">
          <cell r="A374" t="str">
            <v>23-C0244</v>
          </cell>
        </row>
        <row r="375">
          <cell r="A375" t="str">
            <v>23-1365</v>
          </cell>
        </row>
        <row r="376">
          <cell r="A376" t="str">
            <v>23-1609</v>
          </cell>
          <cell r="B376">
            <v>45092</v>
          </cell>
        </row>
        <row r="377">
          <cell r="A377" t="str">
            <v>23-1610</v>
          </cell>
        </row>
        <row r="378">
          <cell r="A378" t="str">
            <v>23-C0286</v>
          </cell>
          <cell r="B378">
            <v>45163</v>
          </cell>
        </row>
        <row r="379">
          <cell r="A379" t="str">
            <v>23-1611</v>
          </cell>
        </row>
        <row r="380">
          <cell r="A380" t="str">
            <v>23-1602</v>
          </cell>
        </row>
        <row r="381">
          <cell r="A381" t="str">
            <v>23-1614</v>
          </cell>
        </row>
        <row r="382">
          <cell r="A382" t="str">
            <v>23-1607</v>
          </cell>
          <cell r="B382">
            <v>45077</v>
          </cell>
        </row>
        <row r="383">
          <cell r="A383" t="str">
            <v>23-1587</v>
          </cell>
        </row>
        <row r="384">
          <cell r="A384" t="str">
            <v>23-C0276</v>
          </cell>
        </row>
        <row r="385">
          <cell r="A385" t="str">
            <v>23-C0271</v>
          </cell>
          <cell r="B385">
            <v>45062</v>
          </cell>
        </row>
        <row r="386">
          <cell r="A386" t="str">
            <v xml:space="preserve">23-1481   </v>
          </cell>
        </row>
        <row r="387">
          <cell r="A387" t="str">
            <v>23-C0586</v>
          </cell>
          <cell r="B387">
            <v>45248</v>
          </cell>
        </row>
        <row r="388">
          <cell r="A388" t="str">
            <v>23-C0287</v>
          </cell>
          <cell r="B388">
            <v>45114</v>
          </cell>
        </row>
        <row r="389">
          <cell r="A389" t="str">
            <v>23-0308</v>
          </cell>
          <cell r="B389">
            <v>45126</v>
          </cell>
        </row>
        <row r="390">
          <cell r="A390" t="str">
            <v>23-C0281</v>
          </cell>
          <cell r="B390">
            <v>45040</v>
          </cell>
        </row>
        <row r="391">
          <cell r="A391" t="str">
            <v xml:space="preserve">23-1488   </v>
          </cell>
        </row>
        <row r="392">
          <cell r="A392" t="str">
            <v xml:space="preserve">23-1361   </v>
          </cell>
        </row>
        <row r="393">
          <cell r="A393" t="str">
            <v xml:space="preserve">23-1416   </v>
          </cell>
        </row>
        <row r="394">
          <cell r="A394" t="str">
            <v>23-0463</v>
          </cell>
        </row>
        <row r="395">
          <cell r="A395" t="str">
            <v>23-1640</v>
          </cell>
        </row>
        <row r="396">
          <cell r="A396" t="str">
            <v>23-1651</v>
          </cell>
        </row>
        <row r="397">
          <cell r="A397" t="str">
            <v xml:space="preserve">23-1625        </v>
          </cell>
        </row>
        <row r="398">
          <cell r="A398" t="str">
            <v>23-1646</v>
          </cell>
        </row>
        <row r="399">
          <cell r="A399" t="str">
            <v>23-C0285</v>
          </cell>
          <cell r="B399">
            <v>45057</v>
          </cell>
        </row>
        <row r="400">
          <cell r="A400" t="str">
            <v>23-1641</v>
          </cell>
        </row>
        <row r="401">
          <cell r="A401" t="str">
            <v>23-1144</v>
          </cell>
        </row>
        <row r="402">
          <cell r="A402" t="str">
            <v xml:space="preserve">23-1631   </v>
          </cell>
        </row>
        <row r="403">
          <cell r="A403" t="str">
            <v>23-1444</v>
          </cell>
        </row>
        <row r="404">
          <cell r="A404" t="str">
            <v xml:space="preserve">23-1626   </v>
          </cell>
        </row>
        <row r="405">
          <cell r="A405" t="str">
            <v>23-1647</v>
          </cell>
        </row>
        <row r="406">
          <cell r="A406" t="str">
            <v>23-1355</v>
          </cell>
        </row>
        <row r="407">
          <cell r="A407" t="str">
            <v>23-1642</v>
          </cell>
        </row>
        <row r="408">
          <cell r="A408" t="str">
            <v xml:space="preserve">23-1627   </v>
          </cell>
        </row>
        <row r="409">
          <cell r="A409" t="str">
            <v>23-1648</v>
          </cell>
        </row>
        <row r="410">
          <cell r="A410" t="str">
            <v xml:space="preserve">23-1360   </v>
          </cell>
        </row>
        <row r="411">
          <cell r="A411" t="str">
            <v>23-1643</v>
          </cell>
        </row>
        <row r="412">
          <cell r="A412" t="str">
            <v>23-1638</v>
          </cell>
        </row>
        <row r="413">
          <cell r="A413" t="str">
            <v>23-1649</v>
          </cell>
        </row>
        <row r="414">
          <cell r="A414" t="str">
            <v>23-0853</v>
          </cell>
        </row>
        <row r="415">
          <cell r="A415" t="str">
            <v>23-1644</v>
          </cell>
        </row>
        <row r="416">
          <cell r="A416" t="str">
            <v>23-C0283</v>
          </cell>
          <cell r="B416">
            <v>45273</v>
          </cell>
        </row>
        <row r="417">
          <cell r="A417" t="str">
            <v>23-1639</v>
          </cell>
        </row>
        <row r="418">
          <cell r="A418" t="str">
            <v xml:space="preserve">23-1629   </v>
          </cell>
        </row>
        <row r="419">
          <cell r="A419" t="str">
            <v>23-1650</v>
          </cell>
        </row>
        <row r="420">
          <cell r="A420" t="str">
            <v>23-1623</v>
          </cell>
        </row>
        <row r="421">
          <cell r="A421" t="str">
            <v>23-C0312</v>
          </cell>
          <cell r="B421">
            <v>45135</v>
          </cell>
        </row>
        <row r="422">
          <cell r="A422" t="str">
            <v xml:space="preserve">23-1634   </v>
          </cell>
        </row>
        <row r="423">
          <cell r="A423" t="str">
            <v>23-1661</v>
          </cell>
        </row>
        <row r="424">
          <cell r="A424" t="str">
            <v>23-1079</v>
          </cell>
          <cell r="B424">
            <v>45174</v>
          </cell>
        </row>
        <row r="425">
          <cell r="A425" t="str">
            <v>23-C0307</v>
          </cell>
          <cell r="B425">
            <v>45201</v>
          </cell>
        </row>
        <row r="426">
          <cell r="A426" t="str">
            <v xml:space="preserve">23-1630   </v>
          </cell>
        </row>
        <row r="427">
          <cell r="A427" t="str">
            <v>23-1689</v>
          </cell>
        </row>
        <row r="428">
          <cell r="A428" t="str">
            <v>23-1676</v>
          </cell>
          <cell r="B428">
            <v>45075</v>
          </cell>
        </row>
        <row r="429">
          <cell r="A429" t="str">
            <v>23-1352</v>
          </cell>
          <cell r="B429">
            <v>45075</v>
          </cell>
        </row>
        <row r="430">
          <cell r="A430" t="str">
            <v>23-1694</v>
          </cell>
        </row>
        <row r="431">
          <cell r="A431" t="str">
            <v>23-1677</v>
          </cell>
          <cell r="B431">
            <v>45138</v>
          </cell>
        </row>
        <row r="432">
          <cell r="A432" t="str">
            <v>23-1695</v>
          </cell>
        </row>
        <row r="433">
          <cell r="A433" t="str">
            <v xml:space="preserve">23-1390        </v>
          </cell>
        </row>
        <row r="434">
          <cell r="A434" t="str">
            <v>23-1697</v>
          </cell>
        </row>
        <row r="435">
          <cell r="A435" t="str">
            <v>23-0820</v>
          </cell>
        </row>
        <row r="436">
          <cell r="A436" t="str">
            <v>23-1688</v>
          </cell>
          <cell r="B436">
            <v>45100</v>
          </cell>
        </row>
        <row r="437">
          <cell r="A437" t="str">
            <v>23-1675</v>
          </cell>
          <cell r="B437">
            <v>45082</v>
          </cell>
        </row>
        <row r="438">
          <cell r="A438" t="str">
            <v>23-C0378</v>
          </cell>
          <cell r="B438">
            <v>45197</v>
          </cell>
        </row>
        <row r="439">
          <cell r="A439" t="str">
            <v>23-1569</v>
          </cell>
          <cell r="B439">
            <v>45063</v>
          </cell>
        </row>
        <row r="440">
          <cell r="A440" t="str">
            <v>23-1562</v>
          </cell>
          <cell r="B440">
            <v>45063</v>
          </cell>
        </row>
        <row r="441">
          <cell r="A441" t="str">
            <v>23-1698</v>
          </cell>
          <cell r="B441">
            <v>45070</v>
          </cell>
        </row>
        <row r="442">
          <cell r="A442" t="str">
            <v>23-0955</v>
          </cell>
          <cell r="B442">
            <v>45106</v>
          </cell>
        </row>
        <row r="443">
          <cell r="A443" t="str">
            <v>23-1720</v>
          </cell>
        </row>
        <row r="444">
          <cell r="A444" t="str">
            <v xml:space="preserve">23-1645        </v>
          </cell>
        </row>
        <row r="445">
          <cell r="A445" t="str">
            <v>23-1717</v>
          </cell>
        </row>
        <row r="446">
          <cell r="A446" t="str">
            <v>23-C0074</v>
          </cell>
          <cell r="B446">
            <v>45062</v>
          </cell>
        </row>
        <row r="447">
          <cell r="A447" t="str">
            <v>23-1700</v>
          </cell>
        </row>
        <row r="448">
          <cell r="A448" t="str">
            <v>23-1735</v>
          </cell>
          <cell r="B448">
            <v>45120</v>
          </cell>
        </row>
        <row r="449">
          <cell r="A449" t="str">
            <v>23-1748</v>
          </cell>
        </row>
        <row r="450">
          <cell r="A450" t="str">
            <v>23-C0363</v>
          </cell>
          <cell r="B450">
            <v>45131</v>
          </cell>
        </row>
        <row r="451">
          <cell r="A451" t="str">
            <v>23-0915</v>
          </cell>
          <cell r="B451">
            <v>45079</v>
          </cell>
        </row>
        <row r="452">
          <cell r="A452" t="str">
            <v>23-1701</v>
          </cell>
        </row>
        <row r="453">
          <cell r="A453" t="str">
            <v>23-1742</v>
          </cell>
        </row>
        <row r="454">
          <cell r="A454" t="str">
            <v>23-1737</v>
          </cell>
          <cell r="B454">
            <v>45061</v>
          </cell>
        </row>
        <row r="455">
          <cell r="A455" t="str">
            <v>23-1743</v>
          </cell>
        </row>
        <row r="456">
          <cell r="A456" t="str">
            <v>23-1745</v>
          </cell>
        </row>
        <row r="457">
          <cell r="A457" t="str">
            <v>23-C0352</v>
          </cell>
          <cell r="B457">
            <v>45107</v>
          </cell>
        </row>
        <row r="458">
          <cell r="A458" t="str">
            <v>23-1680</v>
          </cell>
        </row>
        <row r="459">
          <cell r="A459" t="str">
            <v>23-1725</v>
          </cell>
        </row>
        <row r="460">
          <cell r="A460" t="str">
            <v>23-1663</v>
          </cell>
        </row>
        <row r="461">
          <cell r="A461" t="str">
            <v>23-1746</v>
          </cell>
        </row>
        <row r="462">
          <cell r="A462" t="str">
            <v>23-C0354</v>
          </cell>
          <cell r="B462">
            <v>45082</v>
          </cell>
        </row>
        <row r="463">
          <cell r="A463" t="str">
            <v>23-1726</v>
          </cell>
        </row>
        <row r="464">
          <cell r="A464" t="str">
            <v xml:space="preserve">23-1570        </v>
          </cell>
          <cell r="B464">
            <v>45091</v>
          </cell>
        </row>
        <row r="465">
          <cell r="A465" t="str">
            <v>23-1747</v>
          </cell>
        </row>
        <row r="466">
          <cell r="A466" t="str">
            <v>23-C0708</v>
          </cell>
          <cell r="B466">
            <v>45260</v>
          </cell>
        </row>
        <row r="467">
          <cell r="A467" t="str">
            <v>23-0355</v>
          </cell>
        </row>
        <row r="468">
          <cell r="A468" t="str">
            <v>23-C0384</v>
          </cell>
          <cell r="B468">
            <v>45106</v>
          </cell>
        </row>
        <row r="469">
          <cell r="A469" t="str">
            <v>23-C0355</v>
          </cell>
          <cell r="B469">
            <v>45083</v>
          </cell>
        </row>
        <row r="470">
          <cell r="A470" t="str">
            <v>23-C0516</v>
          </cell>
          <cell r="B470">
            <v>45110</v>
          </cell>
        </row>
        <row r="471">
          <cell r="A471" t="str">
            <v>23-C0385</v>
          </cell>
          <cell r="B471">
            <v>45090</v>
          </cell>
        </row>
        <row r="472">
          <cell r="A472" t="str">
            <v>23-C0356</v>
          </cell>
          <cell r="B472">
            <v>45133</v>
          </cell>
        </row>
        <row r="473">
          <cell r="A473" t="str">
            <v>23-C0405</v>
          </cell>
          <cell r="B473">
            <v>45082</v>
          </cell>
        </row>
        <row r="474">
          <cell r="A474" t="str">
            <v>23-1797</v>
          </cell>
        </row>
        <row r="475">
          <cell r="A475" t="str">
            <v>23-C0338</v>
          </cell>
          <cell r="B475">
            <v>45211</v>
          </cell>
        </row>
        <row r="476">
          <cell r="A476" t="str">
            <v>23-C0386</v>
          </cell>
          <cell r="B476">
            <v>45217</v>
          </cell>
        </row>
        <row r="477">
          <cell r="A477" t="str">
            <v>23-1712</v>
          </cell>
        </row>
        <row r="478">
          <cell r="A478" t="str">
            <v>23-1798</v>
          </cell>
        </row>
        <row r="479">
          <cell r="A479" t="str">
            <v>23-C0397</v>
          </cell>
          <cell r="B479">
            <v>45111</v>
          </cell>
        </row>
        <row r="480">
          <cell r="A480" t="str">
            <v>23-C0518</v>
          </cell>
          <cell r="B480">
            <v>45103</v>
          </cell>
        </row>
        <row r="481">
          <cell r="A481" t="str">
            <v>23-1760</v>
          </cell>
        </row>
        <row r="482">
          <cell r="A482" t="str">
            <v>23-C0418</v>
          </cell>
          <cell r="B482">
            <v>45160</v>
          </cell>
        </row>
        <row r="483">
          <cell r="A483" t="str">
            <v>23-C0411</v>
          </cell>
          <cell r="B483">
            <v>45168</v>
          </cell>
        </row>
        <row r="484">
          <cell r="A484" t="str">
            <v>23-C0506</v>
          </cell>
          <cell r="B484">
            <v>45077</v>
          </cell>
        </row>
        <row r="485">
          <cell r="A485" t="str">
            <v>23-C0419</v>
          </cell>
          <cell r="B485">
            <v>45085</v>
          </cell>
        </row>
        <row r="486">
          <cell r="A486" t="str">
            <v>23-C0382</v>
          </cell>
        </row>
        <row r="487">
          <cell r="A487" t="str">
            <v>23-C0377</v>
          </cell>
          <cell r="B487">
            <v>45127</v>
          </cell>
        </row>
        <row r="488">
          <cell r="A488" t="str">
            <v>23-1780</v>
          </cell>
        </row>
        <row r="489">
          <cell r="A489" t="str">
            <v>23-C0392</v>
          </cell>
          <cell r="B489">
            <v>45083</v>
          </cell>
        </row>
        <row r="490">
          <cell r="A490" t="str">
            <v>23-1799</v>
          </cell>
        </row>
        <row r="491">
          <cell r="A491" t="str">
            <v>23-1801</v>
          </cell>
        </row>
        <row r="492">
          <cell r="A492" t="str">
            <v>23-C0349</v>
          </cell>
        </row>
        <row r="493">
          <cell r="A493" t="str">
            <v>23-1809</v>
          </cell>
        </row>
        <row r="494">
          <cell r="A494" t="str">
            <v>23-1802</v>
          </cell>
        </row>
        <row r="495">
          <cell r="A495" t="str">
            <v>23-1071</v>
          </cell>
        </row>
        <row r="496">
          <cell r="A496" t="str">
            <v>23-1810</v>
          </cell>
        </row>
        <row r="497">
          <cell r="A497" t="str">
            <v>23-1803</v>
          </cell>
        </row>
        <row r="498">
          <cell r="A498" t="str">
            <v>23-1806</v>
          </cell>
          <cell r="B498">
            <v>45104</v>
          </cell>
        </row>
        <row r="499">
          <cell r="A499" t="str">
            <v>23-1807</v>
          </cell>
        </row>
        <row r="500">
          <cell r="A500" t="str">
            <v>23-1800</v>
          </cell>
        </row>
        <row r="501">
          <cell r="A501" t="str">
            <v>23-1808</v>
          </cell>
        </row>
        <row r="502">
          <cell r="A502" t="str">
            <v xml:space="preserve">23-1496   </v>
          </cell>
          <cell r="B502">
            <v>45069</v>
          </cell>
        </row>
        <row r="503">
          <cell r="A503" t="str">
            <v xml:space="preserve">23-1563   </v>
          </cell>
          <cell r="B503">
            <v>45090</v>
          </cell>
        </row>
        <row r="504">
          <cell r="A504" t="str">
            <v>23-1817</v>
          </cell>
        </row>
        <row r="505">
          <cell r="A505" t="str">
            <v>23-0209</v>
          </cell>
        </row>
        <row r="506">
          <cell r="A506" t="str">
            <v xml:space="preserve">23-1652        </v>
          </cell>
          <cell r="B506">
            <v>45064</v>
          </cell>
        </row>
        <row r="507">
          <cell r="A507" t="str">
            <v xml:space="preserve">23-1566        </v>
          </cell>
          <cell r="B507">
            <v>45084</v>
          </cell>
        </row>
        <row r="508">
          <cell r="A508" t="str">
            <v xml:space="preserve">23-1558        </v>
          </cell>
          <cell r="B508">
            <v>45092</v>
          </cell>
        </row>
        <row r="509">
          <cell r="A509" t="str">
            <v xml:space="preserve">23-1653   </v>
          </cell>
          <cell r="B509">
            <v>45075</v>
          </cell>
        </row>
        <row r="510">
          <cell r="A510" t="str">
            <v xml:space="preserve">23-1549   </v>
          </cell>
          <cell r="B510">
            <v>45103</v>
          </cell>
        </row>
        <row r="511">
          <cell r="A511" t="str">
            <v xml:space="preserve">23-1679   </v>
          </cell>
          <cell r="B511">
            <v>45141</v>
          </cell>
        </row>
        <row r="512">
          <cell r="A512" t="str">
            <v>23-1812</v>
          </cell>
        </row>
        <row r="513">
          <cell r="A513" t="str">
            <v xml:space="preserve">23-1568   </v>
          </cell>
          <cell r="B513">
            <v>45168</v>
          </cell>
        </row>
        <row r="514">
          <cell r="A514" t="str">
            <v xml:space="preserve">23-1654   </v>
          </cell>
          <cell r="B514">
            <v>45085</v>
          </cell>
        </row>
        <row r="515">
          <cell r="A515" t="str">
            <v xml:space="preserve">23-1550   </v>
          </cell>
          <cell r="B515">
            <v>45097</v>
          </cell>
        </row>
        <row r="516">
          <cell r="A516" t="str">
            <v>23-1813</v>
          </cell>
        </row>
        <row r="517">
          <cell r="A517" t="str">
            <v xml:space="preserve">23-1118        </v>
          </cell>
          <cell r="B517">
            <v>45093</v>
          </cell>
        </row>
        <row r="518">
          <cell r="A518" t="str">
            <v xml:space="preserve">23-1554        </v>
          </cell>
          <cell r="B518">
            <v>45061</v>
          </cell>
        </row>
        <row r="519">
          <cell r="A519" t="str">
            <v>23-C0416</v>
          </cell>
          <cell r="B519">
            <v>45110</v>
          </cell>
        </row>
        <row r="520">
          <cell r="A520" t="str">
            <v>23-1831</v>
          </cell>
        </row>
        <row r="521">
          <cell r="A521" t="str">
            <v>23-1819</v>
          </cell>
        </row>
        <row r="522">
          <cell r="A522" t="str">
            <v>23-C0350</v>
          </cell>
          <cell r="B522">
            <v>45275</v>
          </cell>
        </row>
        <row r="523">
          <cell r="A523" t="str">
            <v>23-1820</v>
          </cell>
        </row>
        <row r="524">
          <cell r="A524" t="str">
            <v>23-0084</v>
          </cell>
          <cell r="B524">
            <v>45068</v>
          </cell>
        </row>
        <row r="525">
          <cell r="A525" t="str">
            <v>23-1822</v>
          </cell>
        </row>
        <row r="526">
          <cell r="A526" t="str">
            <v>23-1055</v>
          </cell>
        </row>
        <row r="527">
          <cell r="A527" t="str">
            <v>23-1836</v>
          </cell>
        </row>
        <row r="528">
          <cell r="A528" t="str">
            <v xml:space="preserve">23-1119        </v>
          </cell>
          <cell r="B528">
            <v>45085</v>
          </cell>
        </row>
        <row r="529">
          <cell r="A529" t="str">
            <v xml:space="preserve">23-1556   </v>
          </cell>
          <cell r="B529">
            <v>45091</v>
          </cell>
        </row>
        <row r="530">
          <cell r="A530" t="str">
            <v xml:space="preserve">23-1441        </v>
          </cell>
          <cell r="B530">
            <v>45068</v>
          </cell>
        </row>
        <row r="531">
          <cell r="A531" t="str">
            <v>23-1843</v>
          </cell>
          <cell r="B531">
            <v>45117</v>
          </cell>
        </row>
        <row r="532">
          <cell r="A532" t="str">
            <v xml:space="preserve">23-1658        </v>
          </cell>
          <cell r="B532">
            <v>45083</v>
          </cell>
        </row>
        <row r="533">
          <cell r="A533" t="str">
            <v xml:space="preserve">23-1557   </v>
          </cell>
          <cell r="B533">
            <v>45114</v>
          </cell>
        </row>
        <row r="534">
          <cell r="A534" t="str">
            <v>23-C0517</v>
          </cell>
          <cell r="B534">
            <v>45160</v>
          </cell>
        </row>
        <row r="535">
          <cell r="A535" t="str">
            <v>23-1846</v>
          </cell>
        </row>
        <row r="536">
          <cell r="A536" t="str">
            <v>23-C0458</v>
          </cell>
          <cell r="B536">
            <v>45107</v>
          </cell>
        </row>
        <row r="537">
          <cell r="A537" t="str">
            <v xml:space="preserve">23-1116   </v>
          </cell>
          <cell r="B537">
            <v>45163</v>
          </cell>
        </row>
        <row r="538">
          <cell r="A538" t="str">
            <v xml:space="preserve">23-1833   </v>
          </cell>
        </row>
        <row r="539">
          <cell r="A539" t="str">
            <v>23-C0357</v>
          </cell>
        </row>
        <row r="540">
          <cell r="A540" t="str">
            <v>23-1864</v>
          </cell>
        </row>
        <row r="541">
          <cell r="A541" t="str">
            <v xml:space="preserve">23-1117   </v>
          </cell>
          <cell r="B541">
            <v>45163</v>
          </cell>
        </row>
        <row r="542">
          <cell r="A542" t="str">
            <v>23-C0519</v>
          </cell>
        </row>
        <row r="543">
          <cell r="A543" t="str">
            <v>23-1866</v>
          </cell>
        </row>
        <row r="544">
          <cell r="A544" t="str">
            <v>23-C0345</v>
          </cell>
        </row>
        <row r="545">
          <cell r="A545" t="str">
            <v xml:space="preserve">23-1535   </v>
          </cell>
          <cell r="B545">
            <v>45114</v>
          </cell>
        </row>
        <row r="546">
          <cell r="A546" t="str">
            <v xml:space="preserve">23-1495   </v>
          </cell>
          <cell r="B546">
            <v>45069</v>
          </cell>
        </row>
        <row r="547">
          <cell r="A547" t="str">
            <v xml:space="preserve">23-1837   </v>
          </cell>
        </row>
        <row r="548">
          <cell r="A548" t="str">
            <v>23-1885</v>
          </cell>
        </row>
        <row r="549">
          <cell r="A549" t="str">
            <v xml:space="preserve">23-1115   </v>
          </cell>
          <cell r="B549">
            <v>45155</v>
          </cell>
        </row>
        <row r="550">
          <cell r="A550" t="str">
            <v xml:space="preserve">23-1497   </v>
          </cell>
          <cell r="B550">
            <v>45068</v>
          </cell>
        </row>
        <row r="551">
          <cell r="A551" t="str">
            <v xml:space="preserve">23-1548   </v>
          </cell>
        </row>
        <row r="552">
          <cell r="A552" t="str">
            <v>23-C0410</v>
          </cell>
          <cell r="B552">
            <v>45161</v>
          </cell>
        </row>
        <row r="553">
          <cell r="A553" t="str">
            <v>23-C0351</v>
          </cell>
          <cell r="B553">
            <v>45086</v>
          </cell>
        </row>
        <row r="554">
          <cell r="A554" t="str">
            <v>23-C0439</v>
          </cell>
          <cell r="B554">
            <v>45145</v>
          </cell>
        </row>
        <row r="555">
          <cell r="A555" t="str">
            <v>23-1190</v>
          </cell>
          <cell r="B555">
            <v>45072</v>
          </cell>
        </row>
        <row r="556">
          <cell r="A556" t="str">
            <v xml:space="preserve">23-1438        </v>
          </cell>
          <cell r="B556">
            <v>45063</v>
          </cell>
        </row>
        <row r="557">
          <cell r="A557" t="str">
            <v>23-1899</v>
          </cell>
        </row>
        <row r="558">
          <cell r="A558" t="str">
            <v>23-1894</v>
          </cell>
        </row>
        <row r="559">
          <cell r="A559" t="str">
            <v>23-1895</v>
          </cell>
        </row>
        <row r="560">
          <cell r="A560" t="str">
            <v>23-C0373</v>
          </cell>
          <cell r="B560">
            <v>45082</v>
          </cell>
        </row>
        <row r="561">
          <cell r="A561" t="str">
            <v>23-C0438</v>
          </cell>
          <cell r="B561">
            <v>45140</v>
          </cell>
        </row>
        <row r="562">
          <cell r="A562" t="str">
            <v>23-1904</v>
          </cell>
        </row>
        <row r="563">
          <cell r="A563" t="str">
            <v xml:space="preserve">23-1916   </v>
          </cell>
        </row>
        <row r="564">
          <cell r="A564" t="str">
            <v>23-C0358</v>
          </cell>
          <cell r="B564">
            <v>45201</v>
          </cell>
        </row>
        <row r="565">
          <cell r="A565" t="str">
            <v>23-1911</v>
          </cell>
        </row>
        <row r="566">
          <cell r="A566" t="str">
            <v>23-1921</v>
          </cell>
        </row>
        <row r="567">
          <cell r="A567" t="str">
            <v>23-1922</v>
          </cell>
        </row>
        <row r="568">
          <cell r="A568" t="str">
            <v>23-1919</v>
          </cell>
        </row>
        <row r="569">
          <cell r="A569" t="str">
            <v>23-1920</v>
          </cell>
        </row>
        <row r="570">
          <cell r="A570" t="str">
            <v>23-1925</v>
          </cell>
        </row>
        <row r="571">
          <cell r="A571" t="str">
            <v>23-C0361</v>
          </cell>
          <cell r="B571">
            <v>45070</v>
          </cell>
        </row>
        <row r="572">
          <cell r="A572" t="str">
            <v>23-1741</v>
          </cell>
        </row>
        <row r="573">
          <cell r="A573" t="str">
            <v xml:space="preserve">23-1896   </v>
          </cell>
        </row>
        <row r="574">
          <cell r="A574" t="str">
            <v>23-1207</v>
          </cell>
          <cell r="B574">
            <v>45119</v>
          </cell>
        </row>
        <row r="575">
          <cell r="A575" t="str">
            <v>23-1933</v>
          </cell>
        </row>
        <row r="576">
          <cell r="A576" t="str">
            <v>23-1965</v>
          </cell>
        </row>
        <row r="577">
          <cell r="A577" t="str">
            <v>23-1955</v>
          </cell>
        </row>
        <row r="578">
          <cell r="A578" t="str">
            <v>23-C0364</v>
          </cell>
          <cell r="B578">
            <v>45093</v>
          </cell>
        </row>
        <row r="579">
          <cell r="A579" t="str">
            <v xml:space="preserve">23-1898   </v>
          </cell>
        </row>
        <row r="580">
          <cell r="A580" t="str">
            <v>23-1959</v>
          </cell>
        </row>
        <row r="581">
          <cell r="A581" t="str">
            <v>23-C0380</v>
          </cell>
          <cell r="B581">
            <v>45239</v>
          </cell>
        </row>
        <row r="582">
          <cell r="A582" t="str">
            <v>23-1738</v>
          </cell>
        </row>
        <row r="583">
          <cell r="A583" t="str">
            <v>23-1947</v>
          </cell>
        </row>
        <row r="584">
          <cell r="A584" t="str">
            <v>23-C0375</v>
          </cell>
          <cell r="B584">
            <v>45163</v>
          </cell>
        </row>
        <row r="585">
          <cell r="A585" t="str">
            <v>23-C0367</v>
          </cell>
          <cell r="B585">
            <v>45181</v>
          </cell>
        </row>
        <row r="586">
          <cell r="A586" t="str">
            <v>23-1929</v>
          </cell>
        </row>
        <row r="587">
          <cell r="A587" t="str">
            <v>23-1961</v>
          </cell>
        </row>
        <row r="588">
          <cell r="A588" t="str">
            <v>23-1739</v>
          </cell>
        </row>
        <row r="589">
          <cell r="A589" t="str">
            <v>23-1949</v>
          </cell>
        </row>
        <row r="590">
          <cell r="A590" t="str">
            <v>23-C0369</v>
          </cell>
          <cell r="B590">
            <v>45090</v>
          </cell>
        </row>
        <row r="591">
          <cell r="A591" t="str">
            <v>23-1930</v>
          </cell>
        </row>
        <row r="592">
          <cell r="A592" t="str">
            <v>23-1962</v>
          </cell>
        </row>
        <row r="593">
          <cell r="A593" t="str">
            <v>23-C0360</v>
          </cell>
          <cell r="B593">
            <v>45142</v>
          </cell>
        </row>
        <row r="594">
          <cell r="A594" t="str">
            <v>23-1740</v>
          </cell>
        </row>
        <row r="595">
          <cell r="A595" t="str">
            <v>23-1951</v>
          </cell>
        </row>
        <row r="596">
          <cell r="A596" t="str">
            <v>23-C0370</v>
          </cell>
          <cell r="B596">
            <v>45117</v>
          </cell>
        </row>
        <row r="597">
          <cell r="A597" t="str">
            <v>23-0911</v>
          </cell>
        </row>
        <row r="598">
          <cell r="A598" t="str">
            <v>23-1989</v>
          </cell>
        </row>
        <row r="599">
          <cell r="A599" t="str">
            <v>23-2007</v>
          </cell>
        </row>
        <row r="600">
          <cell r="A600" t="str">
            <v>23-C0379</v>
          </cell>
          <cell r="B600">
            <v>45086</v>
          </cell>
        </row>
        <row r="601">
          <cell r="A601" t="str">
            <v>23-1944</v>
          </cell>
        </row>
        <row r="602">
          <cell r="A602" t="str">
            <v>23-C0376</v>
          </cell>
          <cell r="B602">
            <v>45086</v>
          </cell>
        </row>
        <row r="603">
          <cell r="A603" t="str">
            <v>23-1761</v>
          </cell>
          <cell r="B603">
            <v>45104</v>
          </cell>
        </row>
        <row r="604">
          <cell r="A604" t="str">
            <v>23-1941</v>
          </cell>
          <cell r="B604">
            <v>45131</v>
          </cell>
        </row>
        <row r="605">
          <cell r="A605" t="str">
            <v>23-1975</v>
          </cell>
        </row>
        <row r="606">
          <cell r="A606" t="str">
            <v>23-C0391</v>
          </cell>
          <cell r="B606">
            <v>45069</v>
          </cell>
        </row>
        <row r="607">
          <cell r="A607" t="str">
            <v>23-C0430</v>
          </cell>
          <cell r="B607">
            <v>45086</v>
          </cell>
        </row>
        <row r="608">
          <cell r="A608" t="str">
            <v>23-1512</v>
          </cell>
        </row>
        <row r="609">
          <cell r="A609" t="str">
            <v>23-1917</v>
          </cell>
        </row>
        <row r="610">
          <cell r="A610" t="str">
            <v>23-C0431</v>
          </cell>
        </row>
        <row r="611">
          <cell r="A611" t="str">
            <v>23-2025</v>
          </cell>
        </row>
        <row r="612">
          <cell r="A612" t="str">
            <v>23-C0426</v>
          </cell>
          <cell r="B612">
            <v>45085</v>
          </cell>
        </row>
        <row r="613">
          <cell r="A613" t="str">
            <v>23-1277</v>
          </cell>
          <cell r="B613">
            <v>45253</v>
          </cell>
        </row>
        <row r="614">
          <cell r="A614" t="str">
            <v>23-C0082</v>
          </cell>
          <cell r="B614">
            <v>45275</v>
          </cell>
        </row>
        <row r="615">
          <cell r="A615" t="str">
            <v>23-1164</v>
          </cell>
        </row>
        <row r="616">
          <cell r="A616" t="str">
            <v>23-C0428</v>
          </cell>
          <cell r="B616">
            <v>45098</v>
          </cell>
        </row>
        <row r="617">
          <cell r="A617" t="str">
            <v>23-2094</v>
          </cell>
        </row>
        <row r="618">
          <cell r="A618" t="str">
            <v>23-C0429</v>
          </cell>
          <cell r="B618">
            <v>45090</v>
          </cell>
        </row>
        <row r="619">
          <cell r="A619" t="str">
            <v>23-2085</v>
          </cell>
          <cell r="B619">
            <v>45126</v>
          </cell>
        </row>
        <row r="620">
          <cell r="A620" t="str">
            <v>23-2113</v>
          </cell>
        </row>
        <row r="621">
          <cell r="A621" t="str">
            <v>23-C0462</v>
          </cell>
          <cell r="B621">
            <v>45173</v>
          </cell>
        </row>
        <row r="622">
          <cell r="A622" t="str">
            <v>23-C0496</v>
          </cell>
          <cell r="B622">
            <v>45093</v>
          </cell>
        </row>
        <row r="623">
          <cell r="A623" t="str">
            <v>23-1718</v>
          </cell>
        </row>
        <row r="624">
          <cell r="A624" t="str">
            <v>23-2062</v>
          </cell>
        </row>
        <row r="625">
          <cell r="A625" t="str">
            <v>23-2095</v>
          </cell>
        </row>
        <row r="626">
          <cell r="A626" t="str">
            <v>23-1398</v>
          </cell>
          <cell r="B626">
            <v>45201</v>
          </cell>
        </row>
        <row r="627">
          <cell r="A627" t="str">
            <v>23-2086</v>
          </cell>
        </row>
        <row r="628">
          <cell r="A628" t="str">
            <v>23-C0463</v>
          </cell>
          <cell r="B628">
            <v>45184</v>
          </cell>
        </row>
        <row r="629">
          <cell r="A629" t="str">
            <v>23-1574</v>
          </cell>
          <cell r="B629">
            <v>45100</v>
          </cell>
        </row>
        <row r="630">
          <cell r="A630" t="str">
            <v>23-1719</v>
          </cell>
          <cell r="B630">
            <v>45062</v>
          </cell>
        </row>
        <row r="631">
          <cell r="A631" t="str">
            <v>23-1934</v>
          </cell>
          <cell r="B631">
            <v>45128</v>
          </cell>
        </row>
        <row r="632">
          <cell r="A632" t="str">
            <v>23-2100</v>
          </cell>
        </row>
        <row r="633">
          <cell r="A633" t="str">
            <v>23-C0417</v>
          </cell>
          <cell r="B633">
            <v>45135</v>
          </cell>
        </row>
        <row r="634">
          <cell r="A634" t="str">
            <v>23-2008</v>
          </cell>
        </row>
        <row r="635">
          <cell r="A635" t="str">
            <v>23-C0469</v>
          </cell>
          <cell r="B635">
            <v>45090</v>
          </cell>
        </row>
        <row r="636">
          <cell r="A636" t="str">
            <v>23-C0486</v>
          </cell>
          <cell r="B636">
            <v>45090</v>
          </cell>
        </row>
        <row r="637">
          <cell r="A637" t="str">
            <v>23-2088</v>
          </cell>
        </row>
        <row r="638">
          <cell r="A638" t="str">
            <v>23-C0425</v>
          </cell>
          <cell r="B638">
            <v>45103</v>
          </cell>
        </row>
        <row r="639">
          <cell r="A639" t="str">
            <v>23-C0498</v>
          </cell>
          <cell r="B639">
            <v>45086</v>
          </cell>
        </row>
        <row r="640">
          <cell r="A640" t="str">
            <v xml:space="preserve">23-1467   </v>
          </cell>
        </row>
        <row r="641">
          <cell r="A641" t="str">
            <v>23-1713</v>
          </cell>
        </row>
        <row r="642">
          <cell r="A642" t="str">
            <v>23-2092</v>
          </cell>
          <cell r="B642">
            <v>45072</v>
          </cell>
        </row>
        <row r="643">
          <cell r="A643" t="str">
            <v>23-0157</v>
          </cell>
        </row>
        <row r="644">
          <cell r="A644" t="str">
            <v>23-2080</v>
          </cell>
        </row>
        <row r="645">
          <cell r="A645" t="str">
            <v>23-2106</v>
          </cell>
          <cell r="B645">
            <v>45068</v>
          </cell>
        </row>
        <row r="646">
          <cell r="A646" t="str">
            <v>23-1715</v>
          </cell>
          <cell r="B646">
            <v>45079</v>
          </cell>
        </row>
        <row r="647">
          <cell r="A647" t="str">
            <v>23-C0488</v>
          </cell>
          <cell r="B647">
            <v>45121</v>
          </cell>
        </row>
        <row r="648">
          <cell r="A648" t="str">
            <v>23-2082</v>
          </cell>
          <cell r="B648">
            <v>45281</v>
          </cell>
        </row>
        <row r="649">
          <cell r="A649" t="str">
            <v>23-2112</v>
          </cell>
        </row>
        <row r="650">
          <cell r="A650" t="str">
            <v>23-1964</v>
          </cell>
          <cell r="B650">
            <v>45084</v>
          </cell>
        </row>
        <row r="651">
          <cell r="A651" t="str">
            <v>23-1825</v>
          </cell>
          <cell r="B651">
            <v>45110</v>
          </cell>
        </row>
        <row r="652">
          <cell r="A652" t="str">
            <v>23-C0099</v>
          </cell>
          <cell r="B652">
            <v>45160</v>
          </cell>
        </row>
        <row r="653">
          <cell r="A653" t="str">
            <v>23-1943</v>
          </cell>
        </row>
        <row r="654">
          <cell r="A654" t="str">
            <v>23-2122</v>
          </cell>
          <cell r="B654">
            <v>45110</v>
          </cell>
        </row>
        <row r="655">
          <cell r="A655" t="str">
            <v>23-0229</v>
          </cell>
        </row>
        <row r="656">
          <cell r="A656" t="str">
            <v>23-1755</v>
          </cell>
        </row>
        <row r="657">
          <cell r="A657" t="str">
            <v>23-1940</v>
          </cell>
        </row>
        <row r="658">
          <cell r="A658" t="str">
            <v>23-1973</v>
          </cell>
        </row>
        <row r="659">
          <cell r="A659" t="str">
            <v>23-2102</v>
          </cell>
        </row>
        <row r="660">
          <cell r="A660" t="str">
            <v>23-1834</v>
          </cell>
        </row>
        <row r="661">
          <cell r="A661" t="str">
            <v>23-2129</v>
          </cell>
        </row>
        <row r="662">
          <cell r="A662" t="str">
            <v>23-2130</v>
          </cell>
        </row>
        <row r="663">
          <cell r="A663" t="str">
            <v>23-1942</v>
          </cell>
          <cell r="B663">
            <v>45131</v>
          </cell>
        </row>
        <row r="664">
          <cell r="A664" t="str">
            <v>23-C0414</v>
          </cell>
          <cell r="B664">
            <v>45093</v>
          </cell>
        </row>
        <row r="665">
          <cell r="A665" t="str">
            <v xml:space="preserve">23-1926        </v>
          </cell>
        </row>
        <row r="666">
          <cell r="A666" t="str">
            <v>23-2131</v>
          </cell>
          <cell r="B666">
            <v>45113</v>
          </cell>
        </row>
        <row r="667">
          <cell r="A667" t="str">
            <v xml:space="preserve">23-1897   </v>
          </cell>
        </row>
        <row r="668">
          <cell r="A668" t="str">
            <v xml:space="preserve">23-1927        </v>
          </cell>
        </row>
        <row r="669">
          <cell r="A669" t="str">
            <v>23-2134</v>
          </cell>
        </row>
        <row r="670">
          <cell r="A670" t="str">
            <v xml:space="preserve">23-1995   </v>
          </cell>
        </row>
        <row r="671">
          <cell r="A671" t="str">
            <v>23-2135</v>
          </cell>
          <cell r="B671">
            <v>45100</v>
          </cell>
        </row>
        <row r="672">
          <cell r="A672" t="str">
            <v xml:space="preserve">23-1923        </v>
          </cell>
          <cell r="B672">
            <v>45103</v>
          </cell>
        </row>
        <row r="673">
          <cell r="A673" t="str">
            <v xml:space="preserve">23-1997   </v>
          </cell>
        </row>
        <row r="674">
          <cell r="A674" t="str">
            <v>23-2139</v>
          </cell>
        </row>
        <row r="675">
          <cell r="A675" t="str">
            <v>23-1924</v>
          </cell>
          <cell r="B675">
            <v>45176</v>
          </cell>
        </row>
        <row r="676">
          <cell r="A676" t="str">
            <v xml:space="preserve">23-1998   </v>
          </cell>
        </row>
        <row r="677">
          <cell r="A677" t="str">
            <v xml:space="preserve">23-2002   </v>
          </cell>
        </row>
        <row r="678">
          <cell r="A678" t="str">
            <v xml:space="preserve">23-1984   </v>
          </cell>
        </row>
        <row r="679">
          <cell r="A679" t="str">
            <v xml:space="preserve">23-1932        </v>
          </cell>
        </row>
        <row r="680">
          <cell r="A680" t="str">
            <v>23-2143</v>
          </cell>
          <cell r="B680">
            <v>45106</v>
          </cell>
        </row>
        <row r="681">
          <cell r="A681" t="str">
            <v>23-1337</v>
          </cell>
          <cell r="B681">
            <v>45079</v>
          </cell>
        </row>
        <row r="682">
          <cell r="A682" t="str">
            <v>23-2149</v>
          </cell>
        </row>
        <row r="683">
          <cell r="A683" t="str">
            <v>23-1511</v>
          </cell>
          <cell r="B683">
            <v>45085</v>
          </cell>
        </row>
        <row r="684">
          <cell r="A684" t="str">
            <v>23-0892</v>
          </cell>
        </row>
        <row r="685">
          <cell r="A685" t="str">
            <v>23-1887</v>
          </cell>
          <cell r="B685">
            <v>45118</v>
          </cell>
        </row>
        <row r="686">
          <cell r="A686" t="str">
            <v>23-1423</v>
          </cell>
          <cell r="B686">
            <v>45065</v>
          </cell>
        </row>
        <row r="687">
          <cell r="A687" t="str">
            <v>23-1889</v>
          </cell>
          <cell r="B687">
            <v>45062</v>
          </cell>
        </row>
        <row r="688">
          <cell r="A688" t="str">
            <v>23-2152</v>
          </cell>
        </row>
        <row r="689">
          <cell r="A689" t="str">
            <v>23-2072</v>
          </cell>
          <cell r="B689">
            <v>45070</v>
          </cell>
        </row>
        <row r="690">
          <cell r="A690" t="str">
            <v>23-1296</v>
          </cell>
          <cell r="B690">
            <v>45079</v>
          </cell>
        </row>
        <row r="691">
          <cell r="A691" t="str">
            <v>23-2147</v>
          </cell>
          <cell r="B691">
            <v>45082</v>
          </cell>
        </row>
        <row r="692">
          <cell r="A692" t="str">
            <v>23-0660</v>
          </cell>
          <cell r="B692">
            <v>45106</v>
          </cell>
        </row>
        <row r="693">
          <cell r="A693" t="str">
            <v>23-0928</v>
          </cell>
        </row>
        <row r="694">
          <cell r="A694" t="str">
            <v>23-1815</v>
          </cell>
        </row>
        <row r="695">
          <cell r="A695" t="str">
            <v>23-1883</v>
          </cell>
          <cell r="B695">
            <v>45068</v>
          </cell>
        </row>
        <row r="696">
          <cell r="A696" t="str">
            <v>23-C0420</v>
          </cell>
          <cell r="B696">
            <v>45139</v>
          </cell>
        </row>
        <row r="697">
          <cell r="A697" t="str">
            <v>23-2160</v>
          </cell>
        </row>
        <row r="698">
          <cell r="A698" t="str">
            <v>23-1420</v>
          </cell>
          <cell r="B698">
            <v>45063</v>
          </cell>
        </row>
        <row r="699">
          <cell r="A699" t="str">
            <v>23-2162</v>
          </cell>
        </row>
        <row r="700">
          <cell r="A700" t="str">
            <v>23-C0487</v>
          </cell>
          <cell r="B700">
            <v>45085</v>
          </cell>
        </row>
        <row r="701">
          <cell r="A701" t="str">
            <v>23-2158</v>
          </cell>
        </row>
        <row r="702">
          <cell r="A702" t="str">
            <v>23-2159</v>
          </cell>
        </row>
        <row r="703">
          <cell r="A703" t="str">
            <v>23-C0483</v>
          </cell>
          <cell r="B703">
            <v>45103</v>
          </cell>
        </row>
        <row r="704">
          <cell r="A704" t="str">
            <v>23-1954</v>
          </cell>
          <cell r="B704">
            <v>45239</v>
          </cell>
        </row>
        <row r="705">
          <cell r="A705" t="str">
            <v>23-2175</v>
          </cell>
          <cell r="B705">
            <v>45191</v>
          </cell>
        </row>
        <row r="706">
          <cell r="A706" t="str">
            <v>23-C0441</v>
          </cell>
          <cell r="B706">
            <v>45096</v>
          </cell>
        </row>
        <row r="707">
          <cell r="A707" t="str">
            <v xml:space="preserve">23-2003   </v>
          </cell>
        </row>
        <row r="708">
          <cell r="A708" t="str">
            <v>23-2186</v>
          </cell>
        </row>
        <row r="709">
          <cell r="A709" t="str">
            <v>23-2181</v>
          </cell>
        </row>
        <row r="710">
          <cell r="A710" t="str">
            <v>23-2192</v>
          </cell>
        </row>
        <row r="711">
          <cell r="A711" t="str">
            <v>23-2187</v>
          </cell>
        </row>
        <row r="712">
          <cell r="A712" t="str">
            <v>23-2182</v>
          </cell>
        </row>
        <row r="713">
          <cell r="A713" t="str">
            <v>23-2203</v>
          </cell>
        </row>
        <row r="714">
          <cell r="A714" t="str">
            <v>23-2188</v>
          </cell>
        </row>
        <row r="715">
          <cell r="A715" t="str">
            <v>23-1918</v>
          </cell>
        </row>
        <row r="716">
          <cell r="A716" t="str">
            <v>23-2183</v>
          </cell>
        </row>
        <row r="717">
          <cell r="A717" t="str">
            <v>23-2174</v>
          </cell>
        </row>
        <row r="718">
          <cell r="A718" t="str">
            <v>23-2204</v>
          </cell>
          <cell r="B718">
            <v>45096</v>
          </cell>
        </row>
        <row r="719">
          <cell r="A719" t="str">
            <v>23-2189</v>
          </cell>
        </row>
        <row r="720">
          <cell r="A720" t="str">
            <v>23-2184</v>
          </cell>
        </row>
        <row r="721">
          <cell r="A721" t="str">
            <v>23-2190</v>
          </cell>
        </row>
        <row r="722">
          <cell r="A722" t="str">
            <v>23-2185</v>
          </cell>
        </row>
        <row r="723">
          <cell r="A723" t="str">
            <v xml:space="preserve">23-1536        </v>
          </cell>
        </row>
        <row r="724">
          <cell r="A724" t="str">
            <v>23-2176</v>
          </cell>
          <cell r="B724">
            <v>45126</v>
          </cell>
        </row>
        <row r="725">
          <cell r="A725" t="str">
            <v>23-2213</v>
          </cell>
        </row>
        <row r="726">
          <cell r="A726" t="str">
            <v>23-C0435</v>
          </cell>
          <cell r="B726">
            <v>45106</v>
          </cell>
        </row>
        <row r="727">
          <cell r="A727" t="str">
            <v>23-C0442</v>
          </cell>
          <cell r="B727">
            <v>45104</v>
          </cell>
        </row>
        <row r="728">
          <cell r="A728" t="str">
            <v>23-2215</v>
          </cell>
          <cell r="B728">
            <v>45082</v>
          </cell>
        </row>
        <row r="729">
          <cell r="A729" t="str">
            <v>23-C0437</v>
          </cell>
          <cell r="B729">
            <v>45183</v>
          </cell>
        </row>
        <row r="730">
          <cell r="A730" t="str">
            <v>23-2216</v>
          </cell>
          <cell r="B730">
            <v>45187</v>
          </cell>
        </row>
        <row r="731">
          <cell r="A731" t="str">
            <v xml:space="preserve">23-1928   </v>
          </cell>
        </row>
        <row r="732">
          <cell r="A732" t="str">
            <v>23-2222</v>
          </cell>
        </row>
        <row r="733">
          <cell r="A733" t="str">
            <v>23-2225</v>
          </cell>
        </row>
        <row r="734">
          <cell r="A734" t="str">
            <v>23-C0478</v>
          </cell>
          <cell r="B734">
            <v>45097</v>
          </cell>
        </row>
        <row r="735">
          <cell r="A735" t="str">
            <v>23-C0481</v>
          </cell>
          <cell r="B735">
            <v>45086</v>
          </cell>
        </row>
        <row r="736">
          <cell r="A736" t="str">
            <v>23-C0477</v>
          </cell>
          <cell r="B736">
            <v>45153</v>
          </cell>
        </row>
        <row r="737">
          <cell r="A737" t="str">
            <v>23-2058</v>
          </cell>
          <cell r="B737">
            <v>45106</v>
          </cell>
        </row>
        <row r="738">
          <cell r="A738" t="str">
            <v>23-C0497</v>
          </cell>
          <cell r="B738">
            <v>45245</v>
          </cell>
        </row>
        <row r="739">
          <cell r="A739" t="str">
            <v>23-2229</v>
          </cell>
          <cell r="B739">
            <v>45083</v>
          </cell>
        </row>
        <row r="740">
          <cell r="A740" t="str">
            <v>23-2231</v>
          </cell>
        </row>
        <row r="741">
          <cell r="A741" t="str">
            <v xml:space="preserve">23-2207   </v>
          </cell>
        </row>
        <row r="742">
          <cell r="A742" t="str">
            <v>23-2233</v>
          </cell>
        </row>
        <row r="743">
          <cell r="A743" t="str">
            <v>23-2325</v>
          </cell>
          <cell r="B743">
            <v>45139</v>
          </cell>
        </row>
        <row r="744">
          <cell r="A744" t="str">
            <v>23-2288</v>
          </cell>
        </row>
        <row r="745">
          <cell r="A745" t="str">
            <v>23-2247</v>
          </cell>
        </row>
        <row r="746">
          <cell r="A746" t="str">
            <v>23-C0457</v>
          </cell>
          <cell r="B746">
            <v>45090</v>
          </cell>
        </row>
        <row r="747">
          <cell r="A747" t="str">
            <v>23-2238</v>
          </cell>
        </row>
        <row r="748">
          <cell r="A748" t="str">
            <v>23-2273</v>
          </cell>
          <cell r="B748">
            <v>45114</v>
          </cell>
        </row>
        <row r="749">
          <cell r="A749" t="str">
            <v>23-C0443</v>
          </cell>
        </row>
        <row r="750">
          <cell r="A750" t="str">
            <v>23-2068</v>
          </cell>
          <cell r="B750">
            <v>45275</v>
          </cell>
        </row>
        <row r="751">
          <cell r="A751" t="str">
            <v>23-2248</v>
          </cell>
          <cell r="B751">
            <v>45086</v>
          </cell>
        </row>
        <row r="752">
          <cell r="A752" t="str">
            <v>23-2239</v>
          </cell>
        </row>
        <row r="753">
          <cell r="A753" t="str">
            <v>23-2291</v>
          </cell>
          <cell r="B753">
            <v>45107</v>
          </cell>
        </row>
        <row r="754">
          <cell r="A754" t="str">
            <v>23-C0453</v>
          </cell>
          <cell r="B754">
            <v>45107</v>
          </cell>
        </row>
        <row r="755">
          <cell r="A755" t="str">
            <v>23-2279</v>
          </cell>
        </row>
        <row r="756">
          <cell r="A756" t="str">
            <v>23-2249</v>
          </cell>
        </row>
        <row r="757">
          <cell r="A757" t="str">
            <v>23-C0459</v>
          </cell>
          <cell r="B757">
            <v>45110</v>
          </cell>
        </row>
        <row r="758">
          <cell r="A758" t="str">
            <v>23-2240</v>
          </cell>
        </row>
        <row r="759">
          <cell r="A759" t="str">
            <v>23-2322</v>
          </cell>
          <cell r="B759">
            <v>45085</v>
          </cell>
        </row>
        <row r="760">
          <cell r="A760" t="str">
            <v>23-C0454</v>
          </cell>
        </row>
        <row r="761">
          <cell r="A761" t="str">
            <v>23-2280</v>
          </cell>
          <cell r="B761">
            <v>45091</v>
          </cell>
        </row>
        <row r="762">
          <cell r="A762" t="str">
            <v>23-C0465</v>
          </cell>
          <cell r="B762">
            <v>45134</v>
          </cell>
        </row>
        <row r="763">
          <cell r="A763" t="str">
            <v>23-C0440</v>
          </cell>
        </row>
        <row r="764">
          <cell r="A764" t="str">
            <v>23-C0779</v>
          </cell>
        </row>
        <row r="765">
          <cell r="A765" t="str">
            <v>23-2034</v>
          </cell>
          <cell r="B765">
            <v>45097</v>
          </cell>
        </row>
        <row r="766">
          <cell r="A766" t="str">
            <v>23-2323</v>
          </cell>
          <cell r="B766">
            <v>45086</v>
          </cell>
        </row>
        <row r="767">
          <cell r="A767" t="str">
            <v>23-2282</v>
          </cell>
          <cell r="B767">
            <v>45103</v>
          </cell>
        </row>
        <row r="768">
          <cell r="A768" t="str">
            <v>23-C0466</v>
          </cell>
          <cell r="B768">
            <v>45090</v>
          </cell>
        </row>
        <row r="769">
          <cell r="A769" t="str">
            <v>23-C0456</v>
          </cell>
          <cell r="B769">
            <v>45093</v>
          </cell>
        </row>
        <row r="770">
          <cell r="A770" t="str">
            <v xml:space="preserve">23-2234   </v>
          </cell>
        </row>
        <row r="771">
          <cell r="A771" t="str">
            <v>23-2397</v>
          </cell>
          <cell r="B771">
            <v>45079</v>
          </cell>
        </row>
        <row r="772">
          <cell r="A772" t="str">
            <v>23-2354</v>
          </cell>
          <cell r="B772">
            <v>45132</v>
          </cell>
        </row>
        <row r="773">
          <cell r="A773" t="str">
            <v>23-2331</v>
          </cell>
          <cell r="B773">
            <v>45113</v>
          </cell>
        </row>
        <row r="774">
          <cell r="A774" t="str">
            <v>23-C0452</v>
          </cell>
          <cell r="B774">
            <v>45086</v>
          </cell>
        </row>
        <row r="775">
          <cell r="A775" t="str">
            <v>23-C0468</v>
          </cell>
          <cell r="B775">
            <v>45128</v>
          </cell>
        </row>
        <row r="776">
          <cell r="A776" t="str">
            <v>23-2368</v>
          </cell>
          <cell r="B776">
            <v>45090</v>
          </cell>
        </row>
        <row r="777">
          <cell r="A777" t="str">
            <v>23-2333</v>
          </cell>
        </row>
        <row r="778">
          <cell r="A778" t="str">
            <v>23-2388</v>
          </cell>
        </row>
        <row r="779">
          <cell r="A779" t="str">
            <v>23-C0446</v>
          </cell>
          <cell r="B779">
            <v>45195</v>
          </cell>
        </row>
        <row r="780">
          <cell r="A780" t="str">
            <v>23-C0784</v>
          </cell>
        </row>
        <row r="781">
          <cell r="A781" t="str">
            <v>23-2346</v>
          </cell>
          <cell r="B781">
            <v>45113</v>
          </cell>
        </row>
        <row r="782">
          <cell r="A782" t="str">
            <v>23-C0470</v>
          </cell>
          <cell r="B782">
            <v>45113</v>
          </cell>
        </row>
        <row r="783">
          <cell r="A783" t="str">
            <v>23-C0448</v>
          </cell>
          <cell r="B783">
            <v>45085</v>
          </cell>
        </row>
        <row r="784">
          <cell r="A784" t="str">
            <v>23-2250</v>
          </cell>
          <cell r="B784">
            <v>45271</v>
          </cell>
        </row>
        <row r="785">
          <cell r="A785" t="str">
            <v>23-2347</v>
          </cell>
          <cell r="B785">
            <v>45091</v>
          </cell>
        </row>
        <row r="786">
          <cell r="A786" t="str">
            <v>23-C0455</v>
          </cell>
          <cell r="B786">
            <v>45072</v>
          </cell>
        </row>
        <row r="787">
          <cell r="A787" t="str">
            <v>23-C0507</v>
          </cell>
          <cell r="B787">
            <v>45093</v>
          </cell>
        </row>
        <row r="788">
          <cell r="A788" t="str">
            <v>23-C0449</v>
          </cell>
          <cell r="B788">
            <v>45090</v>
          </cell>
        </row>
        <row r="789">
          <cell r="A789" t="str">
            <v>23-2254</v>
          </cell>
        </row>
        <row r="790">
          <cell r="A790" t="str">
            <v>23-C0472</v>
          </cell>
          <cell r="B790">
            <v>45106</v>
          </cell>
        </row>
        <row r="791">
          <cell r="A791" t="str">
            <v xml:space="preserve">23-1656   </v>
          </cell>
          <cell r="B791">
            <v>45091</v>
          </cell>
        </row>
        <row r="792">
          <cell r="A792" t="str">
            <v>23-2191</v>
          </cell>
        </row>
        <row r="793">
          <cell r="A793" t="str">
            <v>23-C0467</v>
          </cell>
          <cell r="B793">
            <v>45051</v>
          </cell>
        </row>
        <row r="794">
          <cell r="A794" t="str">
            <v>23-2419</v>
          </cell>
        </row>
        <row r="795">
          <cell r="A795" t="str">
            <v>23-2412</v>
          </cell>
          <cell r="B795">
            <v>45125</v>
          </cell>
        </row>
        <row r="796">
          <cell r="A796" t="str">
            <v>23-2420</v>
          </cell>
        </row>
        <row r="797">
          <cell r="A797" t="str">
            <v>23-0776</v>
          </cell>
        </row>
        <row r="798">
          <cell r="A798" t="str">
            <v>23-1967</v>
          </cell>
          <cell r="B798">
            <v>45264</v>
          </cell>
        </row>
        <row r="799">
          <cell r="A799" t="str">
            <v>23-2413</v>
          </cell>
          <cell r="B799">
            <v>45096</v>
          </cell>
        </row>
        <row r="800">
          <cell r="A800" t="str">
            <v xml:space="preserve">23-1659   </v>
          </cell>
          <cell r="B800">
            <v>45091</v>
          </cell>
        </row>
        <row r="801">
          <cell r="A801" t="str">
            <v>23-2425</v>
          </cell>
          <cell r="B801">
            <v>45149</v>
          </cell>
        </row>
        <row r="802">
          <cell r="A802" t="str">
            <v>23-C0464</v>
          </cell>
        </row>
        <row r="803">
          <cell r="A803" t="str">
            <v>23-2414</v>
          </cell>
          <cell r="B803">
            <v>45167</v>
          </cell>
        </row>
        <row r="804">
          <cell r="A804" t="str">
            <v>23-C0512</v>
          </cell>
          <cell r="B804">
            <v>45168</v>
          </cell>
        </row>
        <row r="805">
          <cell r="A805" t="str">
            <v>23-0221</v>
          </cell>
          <cell r="B805">
            <v>45132</v>
          </cell>
        </row>
        <row r="806">
          <cell r="A806" t="str">
            <v>23-2394</v>
          </cell>
          <cell r="B806">
            <v>45142</v>
          </cell>
        </row>
        <row r="807">
          <cell r="A807" t="str">
            <v>23-2428</v>
          </cell>
          <cell r="B807">
            <v>45212</v>
          </cell>
        </row>
        <row r="808">
          <cell r="A808" t="str">
            <v>23-C0460</v>
          </cell>
          <cell r="B808">
            <v>45099</v>
          </cell>
        </row>
        <row r="809">
          <cell r="A809" t="str">
            <v xml:space="preserve">23-1655        </v>
          </cell>
          <cell r="B809">
            <v>45154</v>
          </cell>
        </row>
        <row r="810">
          <cell r="A810" t="str">
            <v>23-2093</v>
          </cell>
        </row>
        <row r="811">
          <cell r="A811" t="str">
            <v>23-2416</v>
          </cell>
        </row>
        <row r="812">
          <cell r="A812" t="str">
            <v>23-C0461</v>
          </cell>
          <cell r="B812">
            <v>45112</v>
          </cell>
        </row>
        <row r="813">
          <cell r="A813" t="str">
            <v>23-2448</v>
          </cell>
          <cell r="B813">
            <v>45090</v>
          </cell>
        </row>
        <row r="814">
          <cell r="A814" t="str">
            <v>23-2482</v>
          </cell>
          <cell r="B814">
            <v>45107</v>
          </cell>
        </row>
        <row r="815">
          <cell r="A815" t="str">
            <v>23-2449</v>
          </cell>
          <cell r="B815">
            <v>45210</v>
          </cell>
        </row>
        <row r="816">
          <cell r="A816" t="str">
            <v>23-C0473</v>
          </cell>
          <cell r="B816">
            <v>45090</v>
          </cell>
        </row>
        <row r="817">
          <cell r="A817" t="str">
            <v>23-2436</v>
          </cell>
        </row>
        <row r="818">
          <cell r="A818" t="str">
            <v>23-2483</v>
          </cell>
        </row>
        <row r="819">
          <cell r="A819" t="str">
            <v>23-2467</v>
          </cell>
          <cell r="B819">
            <v>45051</v>
          </cell>
        </row>
        <row r="820">
          <cell r="A820" t="str">
            <v>23-2453</v>
          </cell>
        </row>
        <row r="821">
          <cell r="A821" t="str">
            <v>23-C0474</v>
          </cell>
        </row>
        <row r="822">
          <cell r="A822" t="str">
            <v>23-2484</v>
          </cell>
        </row>
        <row r="823">
          <cell r="A823" t="str">
            <v>23-C0475</v>
          </cell>
        </row>
        <row r="824">
          <cell r="A824" t="str">
            <v>23-1613</v>
          </cell>
        </row>
        <row r="825">
          <cell r="A825" t="str">
            <v>23-2444</v>
          </cell>
        </row>
        <row r="826">
          <cell r="A826" t="str">
            <v>23-2485</v>
          </cell>
          <cell r="B826">
            <v>45106</v>
          </cell>
        </row>
        <row r="827">
          <cell r="A827" t="str">
            <v>23-2475</v>
          </cell>
        </row>
        <row r="828">
          <cell r="A828" t="str">
            <v>23-C0499</v>
          </cell>
          <cell r="B828">
            <v>45104</v>
          </cell>
        </row>
        <row r="829">
          <cell r="A829" t="str">
            <v>23-2446</v>
          </cell>
        </row>
        <row r="830">
          <cell r="A830" t="str">
            <v>23-2487</v>
          </cell>
          <cell r="B830">
            <v>45204</v>
          </cell>
        </row>
        <row r="831">
          <cell r="A831" t="str">
            <v>23-C0471</v>
          </cell>
          <cell r="B831">
            <v>45138</v>
          </cell>
        </row>
        <row r="832">
          <cell r="A832" t="str">
            <v>23-2477</v>
          </cell>
        </row>
        <row r="833">
          <cell r="A833" t="str">
            <v>23-2351</v>
          </cell>
          <cell r="B833">
            <v>45110</v>
          </cell>
        </row>
        <row r="834">
          <cell r="A834" t="str">
            <v>23-2490</v>
          </cell>
          <cell r="B834">
            <v>45085</v>
          </cell>
        </row>
        <row r="835">
          <cell r="A835" t="str">
            <v>23-2411</v>
          </cell>
        </row>
        <row r="836">
          <cell r="A836" t="str">
            <v>23-2492</v>
          </cell>
          <cell r="B836">
            <v>45126</v>
          </cell>
        </row>
        <row r="837">
          <cell r="A837" t="str">
            <v>23-2493</v>
          </cell>
          <cell r="B837">
            <v>45103</v>
          </cell>
        </row>
        <row r="838">
          <cell r="A838" t="str">
            <v>23-2171</v>
          </cell>
          <cell r="B838">
            <v>45107</v>
          </cell>
        </row>
        <row r="839">
          <cell r="A839" t="str">
            <v>23-2400</v>
          </cell>
          <cell r="B839">
            <v>45090</v>
          </cell>
        </row>
        <row r="840">
          <cell r="A840" t="str">
            <v>23-2511</v>
          </cell>
        </row>
        <row r="841">
          <cell r="A841" t="str">
            <v>23-2495</v>
          </cell>
          <cell r="B841">
            <v>45099</v>
          </cell>
        </row>
        <row r="842">
          <cell r="A842" t="str">
            <v>23-2514</v>
          </cell>
        </row>
        <row r="843">
          <cell r="A843" t="str">
            <v>23-2497</v>
          </cell>
        </row>
        <row r="844">
          <cell r="A844" t="str">
            <v>23-2408</v>
          </cell>
        </row>
        <row r="845">
          <cell r="A845" t="str">
            <v>23-2527</v>
          </cell>
        </row>
        <row r="846">
          <cell r="A846" t="str">
            <v>23-2553</v>
          </cell>
        </row>
        <row r="847">
          <cell r="A847" t="str">
            <v>23-C0489</v>
          </cell>
        </row>
        <row r="848">
          <cell r="A848" t="str">
            <v>23-2544</v>
          </cell>
        </row>
        <row r="849">
          <cell r="A849" t="str">
            <v>23-C0484</v>
          </cell>
          <cell r="B849">
            <v>45107</v>
          </cell>
        </row>
        <row r="850">
          <cell r="A850" t="str">
            <v>23-1065</v>
          </cell>
          <cell r="B850">
            <v>45079</v>
          </cell>
        </row>
        <row r="851">
          <cell r="A851" t="str">
            <v>23-2265</v>
          </cell>
          <cell r="B851">
            <v>45086</v>
          </cell>
        </row>
        <row r="852">
          <cell r="A852" t="str">
            <v>23-2537</v>
          </cell>
        </row>
        <row r="853">
          <cell r="A853" t="str">
            <v>23-2562</v>
          </cell>
        </row>
        <row r="854">
          <cell r="A854" t="str">
            <v>23-2530</v>
          </cell>
        </row>
        <row r="855">
          <cell r="A855" t="str">
            <v>23-2554</v>
          </cell>
        </row>
        <row r="856">
          <cell r="A856" t="str">
            <v>23-C0490</v>
          </cell>
          <cell r="B856">
            <v>45085</v>
          </cell>
        </row>
        <row r="857">
          <cell r="A857" t="str">
            <v>23-2399</v>
          </cell>
          <cell r="B857">
            <v>45110</v>
          </cell>
        </row>
        <row r="858">
          <cell r="A858" t="str">
            <v>23-2545</v>
          </cell>
        </row>
        <row r="859">
          <cell r="A859" t="str">
            <v>23-2563</v>
          </cell>
        </row>
        <row r="860">
          <cell r="A860" t="str">
            <v>23-C0479</v>
          </cell>
          <cell r="B860">
            <v>45149</v>
          </cell>
        </row>
        <row r="861">
          <cell r="A861" t="str">
            <v>23-2532</v>
          </cell>
          <cell r="B861">
            <v>45083</v>
          </cell>
        </row>
        <row r="862">
          <cell r="A862" t="str">
            <v>23-2556</v>
          </cell>
        </row>
        <row r="863">
          <cell r="A863" t="str">
            <v>23-C0491</v>
          </cell>
        </row>
        <row r="864">
          <cell r="A864" t="str">
            <v>23-2546</v>
          </cell>
        </row>
        <row r="865">
          <cell r="A865" t="str">
            <v>23-2540</v>
          </cell>
        </row>
        <row r="866">
          <cell r="A866" t="str">
            <v>23-2565</v>
          </cell>
          <cell r="B866">
            <v>45103</v>
          </cell>
        </row>
        <row r="867">
          <cell r="A867" t="str">
            <v>23-C0480</v>
          </cell>
        </row>
        <row r="868">
          <cell r="A868" t="str">
            <v>23-2534</v>
          </cell>
        </row>
        <row r="869">
          <cell r="A869" t="str">
            <v>23-2558</v>
          </cell>
          <cell r="B869">
            <v>45135</v>
          </cell>
        </row>
        <row r="870">
          <cell r="A870" t="str">
            <v>23-C0493</v>
          </cell>
          <cell r="B870">
            <v>45244</v>
          </cell>
        </row>
        <row r="871">
          <cell r="A871" t="str">
            <v>23-2523</v>
          </cell>
        </row>
        <row r="872">
          <cell r="A872" t="str">
            <v>23-2547</v>
          </cell>
        </row>
        <row r="873">
          <cell r="A873" t="str">
            <v>23-2566</v>
          </cell>
        </row>
        <row r="874">
          <cell r="A874" t="str">
            <v>23-2535</v>
          </cell>
        </row>
        <row r="875">
          <cell r="A875" t="str">
            <v>23-2559</v>
          </cell>
          <cell r="B875">
            <v>45147</v>
          </cell>
        </row>
        <row r="876">
          <cell r="A876" t="str">
            <v>23-2524</v>
          </cell>
          <cell r="B876">
            <v>45119</v>
          </cell>
        </row>
        <row r="877">
          <cell r="A877" t="str">
            <v>23-2548</v>
          </cell>
        </row>
        <row r="878">
          <cell r="A878" t="str">
            <v>23-2543</v>
          </cell>
          <cell r="B878">
            <v>45090</v>
          </cell>
        </row>
        <row r="879">
          <cell r="A879" t="str">
            <v>23-2568</v>
          </cell>
          <cell r="B879">
            <v>45160</v>
          </cell>
        </row>
        <row r="880">
          <cell r="A880" t="str">
            <v>23-C0500</v>
          </cell>
          <cell r="B880">
            <v>45152</v>
          </cell>
        </row>
        <row r="881">
          <cell r="A881" t="str">
            <v>23-1063</v>
          </cell>
          <cell r="B881">
            <v>45175</v>
          </cell>
        </row>
        <row r="882">
          <cell r="A882" t="str">
            <v>23-2536</v>
          </cell>
          <cell r="B882">
            <v>45222</v>
          </cell>
        </row>
        <row r="883">
          <cell r="A883" t="str">
            <v>23-2561</v>
          </cell>
        </row>
        <row r="884">
          <cell r="A884" t="str">
            <v>23-2571</v>
          </cell>
        </row>
        <row r="885">
          <cell r="A885" t="str">
            <v>23-2150</v>
          </cell>
          <cell r="B885">
            <v>45261</v>
          </cell>
        </row>
        <row r="886">
          <cell r="A886" t="str">
            <v>23-2442</v>
          </cell>
        </row>
        <row r="887">
          <cell r="A887" t="str">
            <v>23-2577</v>
          </cell>
        </row>
        <row r="888">
          <cell r="A888" t="str">
            <v>23-2429</v>
          </cell>
        </row>
        <row r="889">
          <cell r="A889" t="str">
            <v>23-2578</v>
          </cell>
        </row>
        <row r="890">
          <cell r="A890" t="str">
            <v>23-2604</v>
          </cell>
          <cell r="B890">
            <v>45090</v>
          </cell>
        </row>
        <row r="891">
          <cell r="A891" t="str">
            <v>23-C0501</v>
          </cell>
          <cell r="B891">
            <v>45125</v>
          </cell>
        </row>
        <row r="892">
          <cell r="A892" t="str">
            <v>23-2505</v>
          </cell>
          <cell r="B892">
            <v>45233</v>
          </cell>
        </row>
        <row r="893">
          <cell r="A893" t="str">
            <v>23-2591</v>
          </cell>
          <cell r="B893">
            <v>45161</v>
          </cell>
        </row>
        <row r="894">
          <cell r="A894" t="str">
            <v>23-2579</v>
          </cell>
          <cell r="B894">
            <v>45128</v>
          </cell>
        </row>
        <row r="895">
          <cell r="A895" t="str">
            <v>23-2605</v>
          </cell>
        </row>
        <row r="896">
          <cell r="A896" t="str">
            <v>23-2228</v>
          </cell>
          <cell r="B896">
            <v>45133</v>
          </cell>
        </row>
        <row r="897">
          <cell r="A897" t="str">
            <v>23-2596</v>
          </cell>
          <cell r="B897">
            <v>45153</v>
          </cell>
        </row>
        <row r="898">
          <cell r="A898" t="str">
            <v>23-2582</v>
          </cell>
        </row>
        <row r="899">
          <cell r="A899" t="str">
            <v>23-2606</v>
          </cell>
        </row>
        <row r="900">
          <cell r="A900" t="str">
            <v>23-2468</v>
          </cell>
          <cell r="B900">
            <v>45085</v>
          </cell>
        </row>
        <row r="901">
          <cell r="A901" t="str">
            <v>23-2600</v>
          </cell>
          <cell r="B901">
            <v>45114</v>
          </cell>
        </row>
        <row r="902">
          <cell r="A902" t="str">
            <v>23-2586</v>
          </cell>
          <cell r="B902">
            <v>45175</v>
          </cell>
        </row>
        <row r="903">
          <cell r="A903" t="str">
            <v>23-2576</v>
          </cell>
          <cell r="B903">
            <v>45092</v>
          </cell>
        </row>
        <row r="904">
          <cell r="A904" t="str">
            <v>23-2607</v>
          </cell>
        </row>
        <row r="905">
          <cell r="A905" t="str">
            <v>23-2601</v>
          </cell>
          <cell r="B905">
            <v>45111</v>
          </cell>
        </row>
        <row r="906">
          <cell r="A906" t="str">
            <v>23-1199</v>
          </cell>
          <cell r="B906">
            <v>45273</v>
          </cell>
        </row>
        <row r="907">
          <cell r="A907" t="str">
            <v>23-2587</v>
          </cell>
        </row>
        <row r="908">
          <cell r="A908" t="str">
            <v>23-C0494</v>
          </cell>
        </row>
        <row r="909">
          <cell r="A909" t="str">
            <v>23-2602</v>
          </cell>
        </row>
        <row r="910">
          <cell r="A910" t="str">
            <v>23-2588</v>
          </cell>
        </row>
        <row r="911">
          <cell r="A911" t="str">
            <v>23-C0495</v>
          </cell>
          <cell r="B911">
            <v>45093</v>
          </cell>
        </row>
        <row r="912">
          <cell r="A912" t="str">
            <v>23-1249</v>
          </cell>
          <cell r="B912">
            <v>45131</v>
          </cell>
        </row>
        <row r="913">
          <cell r="A913" t="str">
            <v>23-2611</v>
          </cell>
        </row>
        <row r="914">
          <cell r="A914" t="str">
            <v>23-1138</v>
          </cell>
          <cell r="B914">
            <v>45093</v>
          </cell>
        </row>
        <row r="915">
          <cell r="A915" t="str">
            <v>23-2614</v>
          </cell>
        </row>
        <row r="916">
          <cell r="A916" t="str">
            <v>23-C0504</v>
          </cell>
          <cell r="B916">
            <v>45103</v>
          </cell>
        </row>
        <row r="917">
          <cell r="A917" t="str">
            <v>23-2506</v>
          </cell>
        </row>
        <row r="918">
          <cell r="A918" t="str">
            <v>23-2617</v>
          </cell>
        </row>
        <row r="919">
          <cell r="A919" t="str">
            <v>23-2575</v>
          </cell>
          <cell r="B919">
            <v>45070</v>
          </cell>
        </row>
        <row r="920">
          <cell r="A920" t="str">
            <v>23-0777</v>
          </cell>
          <cell r="B920">
            <v>45209</v>
          </cell>
        </row>
        <row r="921">
          <cell r="A921" t="str">
            <v>23-1134</v>
          </cell>
          <cell r="B921">
            <v>45201</v>
          </cell>
        </row>
        <row r="922">
          <cell r="A922" t="str">
            <v>23-2619</v>
          </cell>
        </row>
        <row r="923">
          <cell r="A923" t="str">
            <v>23-C0124</v>
          </cell>
        </row>
        <row r="924">
          <cell r="A924" t="str">
            <v>23-1136</v>
          </cell>
          <cell r="B924">
            <v>45100</v>
          </cell>
        </row>
        <row r="925">
          <cell r="A925" t="str">
            <v>23-2626</v>
          </cell>
        </row>
        <row r="926">
          <cell r="A926" t="str">
            <v>23-2610</v>
          </cell>
        </row>
        <row r="927">
          <cell r="A927" t="str">
            <v>23-2504</v>
          </cell>
        </row>
        <row r="928">
          <cell r="A928" t="str">
            <v>23-2627</v>
          </cell>
        </row>
        <row r="929">
          <cell r="A929" t="str">
            <v>23-C0223</v>
          </cell>
          <cell r="B929">
            <v>45124</v>
          </cell>
        </row>
        <row r="930">
          <cell r="A930" t="str">
            <v>23-2245</v>
          </cell>
          <cell r="B930">
            <v>45161</v>
          </cell>
        </row>
        <row r="931">
          <cell r="A931" t="str">
            <v>23-2656</v>
          </cell>
          <cell r="B931">
            <v>45103</v>
          </cell>
        </row>
        <row r="932">
          <cell r="A932" t="str">
            <v xml:space="preserve">23-2520   </v>
          </cell>
        </row>
        <row r="933">
          <cell r="A933" t="str">
            <v xml:space="preserve">23-2521   </v>
          </cell>
        </row>
        <row r="934">
          <cell r="A934" t="str">
            <v>23-2635</v>
          </cell>
        </row>
        <row r="935">
          <cell r="A935" t="str">
            <v xml:space="preserve">23-2522   </v>
          </cell>
        </row>
        <row r="936">
          <cell r="A936" t="str">
            <v>23-2638</v>
          </cell>
          <cell r="B936">
            <v>45156</v>
          </cell>
        </row>
        <row r="937">
          <cell r="A937" t="str">
            <v>23-C0505</v>
          </cell>
          <cell r="B937">
            <v>45263</v>
          </cell>
        </row>
        <row r="938">
          <cell r="A938" t="str">
            <v>23-2648</v>
          </cell>
        </row>
        <row r="939">
          <cell r="A939" t="str">
            <v>23-2655</v>
          </cell>
          <cell r="B939">
            <v>45216</v>
          </cell>
        </row>
        <row r="940">
          <cell r="A940" t="str">
            <v xml:space="preserve">23-2519   </v>
          </cell>
        </row>
        <row r="941">
          <cell r="A941" t="str">
            <v>23-1137</v>
          </cell>
        </row>
        <row r="942">
          <cell r="A942" t="str">
            <v>23-C0522</v>
          </cell>
          <cell r="B942">
            <v>45106</v>
          </cell>
        </row>
        <row r="943">
          <cell r="A943" t="str">
            <v>23-0447</v>
          </cell>
          <cell r="B943">
            <v>45093</v>
          </cell>
        </row>
        <row r="944">
          <cell r="A944" t="str">
            <v>23-C0388</v>
          </cell>
          <cell r="B944">
            <v>45149</v>
          </cell>
        </row>
        <row r="945">
          <cell r="A945" t="str">
            <v xml:space="preserve">23-2432        </v>
          </cell>
          <cell r="B945">
            <v>45134</v>
          </cell>
        </row>
        <row r="946">
          <cell r="A946" t="str">
            <v xml:space="preserve">23-2634        </v>
          </cell>
          <cell r="B946">
            <v>45287</v>
          </cell>
        </row>
        <row r="947">
          <cell r="A947" t="str">
            <v xml:space="preserve">23-1525   </v>
          </cell>
        </row>
        <row r="948">
          <cell r="A948" t="str">
            <v>23-2289</v>
          </cell>
          <cell r="B948">
            <v>45250</v>
          </cell>
        </row>
        <row r="949">
          <cell r="A949" t="str">
            <v xml:space="preserve">23-2539   </v>
          </cell>
        </row>
        <row r="950">
          <cell r="A950" t="str">
            <v xml:space="preserve">23-2629        </v>
          </cell>
        </row>
        <row r="951">
          <cell r="A951" t="str">
            <v xml:space="preserve">23-2630        </v>
          </cell>
        </row>
        <row r="952">
          <cell r="A952" t="str">
            <v>23-2665</v>
          </cell>
        </row>
        <row r="953">
          <cell r="A953" t="str">
            <v xml:space="preserve">23-1561        </v>
          </cell>
          <cell r="B953">
            <v>45174</v>
          </cell>
        </row>
        <row r="954">
          <cell r="A954" t="str">
            <v xml:space="preserve">23-2541   </v>
          </cell>
        </row>
        <row r="955">
          <cell r="A955" t="str">
            <v xml:space="preserve">23-2632        </v>
          </cell>
          <cell r="B955">
            <v>45118</v>
          </cell>
        </row>
        <row r="956">
          <cell r="A956" t="str">
            <v xml:space="preserve">23-1628   </v>
          </cell>
        </row>
        <row r="957">
          <cell r="A957" t="str">
            <v xml:space="preserve">23-2223        </v>
          </cell>
          <cell r="B957">
            <v>45279</v>
          </cell>
        </row>
        <row r="958">
          <cell r="A958" t="str">
            <v>23-2396</v>
          </cell>
        </row>
        <row r="959">
          <cell r="A959" t="str">
            <v xml:space="preserve">23-2633        </v>
          </cell>
          <cell r="B959">
            <v>45134</v>
          </cell>
        </row>
        <row r="960">
          <cell r="A960" t="str">
            <v>23-2148</v>
          </cell>
          <cell r="B960">
            <v>45100</v>
          </cell>
        </row>
        <row r="961">
          <cell r="A961" t="str">
            <v xml:space="preserve">23-2224        </v>
          </cell>
          <cell r="B961">
            <v>45110</v>
          </cell>
        </row>
        <row r="962">
          <cell r="A962" t="str">
            <v>23-2681</v>
          </cell>
          <cell r="B962">
            <v>45099</v>
          </cell>
        </row>
        <row r="963">
          <cell r="A963" t="str">
            <v>23-C0508</v>
          </cell>
        </row>
        <row r="964">
          <cell r="A964" t="str">
            <v>23-2676</v>
          </cell>
        </row>
        <row r="965">
          <cell r="A965" t="str">
            <v>23-2671</v>
          </cell>
        </row>
        <row r="966">
          <cell r="A966" t="str">
            <v>23-2682</v>
          </cell>
          <cell r="B966">
            <v>45097</v>
          </cell>
        </row>
        <row r="967">
          <cell r="A967" t="str">
            <v>23-C0510</v>
          </cell>
        </row>
        <row r="968">
          <cell r="A968" t="str">
            <v>23-2677</v>
          </cell>
        </row>
        <row r="969">
          <cell r="A969" t="str">
            <v>23-2672</v>
          </cell>
        </row>
        <row r="970">
          <cell r="A970" t="str">
            <v>23-2683</v>
          </cell>
        </row>
        <row r="971">
          <cell r="A971" t="str">
            <v>23-2678</v>
          </cell>
        </row>
        <row r="972">
          <cell r="A972" t="str">
            <v>23-2673</v>
          </cell>
        </row>
        <row r="973">
          <cell r="A973" t="str">
            <v>23-2684</v>
          </cell>
          <cell r="B973">
            <v>45133</v>
          </cell>
        </row>
        <row r="974">
          <cell r="A974" t="str">
            <v>23-2679</v>
          </cell>
        </row>
        <row r="975">
          <cell r="A975" t="str">
            <v>23-2674</v>
          </cell>
        </row>
        <row r="976">
          <cell r="A976" t="str">
            <v>23-2667</v>
          </cell>
        </row>
        <row r="977">
          <cell r="A977" t="str">
            <v>23-2685</v>
          </cell>
          <cell r="B977">
            <v>45110</v>
          </cell>
        </row>
        <row r="978">
          <cell r="A978" t="str">
            <v>23-2680</v>
          </cell>
        </row>
        <row r="979">
          <cell r="A979" t="str">
            <v>23-2675</v>
          </cell>
        </row>
        <row r="980">
          <cell r="A980" t="str">
            <v>23-2668</v>
          </cell>
        </row>
        <row r="981">
          <cell r="A981" t="str">
            <v>23-C0511</v>
          </cell>
        </row>
        <row r="982">
          <cell r="A982" t="str">
            <v>23-2126</v>
          </cell>
          <cell r="B982">
            <v>45163</v>
          </cell>
        </row>
        <row r="983">
          <cell r="A983" t="str">
            <v xml:space="preserve">23-2628        </v>
          </cell>
        </row>
        <row r="984">
          <cell r="A984" t="str">
            <v>23-2695</v>
          </cell>
        </row>
        <row r="985">
          <cell r="A985" t="str">
            <v>23-2664</v>
          </cell>
        </row>
        <row r="986">
          <cell r="A986" t="str">
            <v>23-C0513</v>
          </cell>
          <cell r="B986">
            <v>45113</v>
          </cell>
        </row>
        <row r="987">
          <cell r="A987" t="str">
            <v>23-2704</v>
          </cell>
          <cell r="B987">
            <v>45181</v>
          </cell>
        </row>
        <row r="988">
          <cell r="A988" t="str">
            <v>23-1795</v>
          </cell>
          <cell r="B988">
            <v>45216</v>
          </cell>
        </row>
        <row r="989">
          <cell r="A989" t="str">
            <v>23-2460</v>
          </cell>
          <cell r="B989">
            <v>45128</v>
          </cell>
        </row>
        <row r="990">
          <cell r="A990" t="str">
            <v>23-2700</v>
          </cell>
          <cell r="B990">
            <v>45160</v>
          </cell>
        </row>
        <row r="991">
          <cell r="A991" t="str">
            <v>23-2145</v>
          </cell>
          <cell r="B991">
            <v>45280</v>
          </cell>
        </row>
        <row r="992">
          <cell r="A992" t="str">
            <v>23-2707</v>
          </cell>
          <cell r="B992">
            <v>45181</v>
          </cell>
        </row>
        <row r="993">
          <cell r="A993" t="str">
            <v>23-2456</v>
          </cell>
          <cell r="B993">
            <v>45103</v>
          </cell>
        </row>
        <row r="994">
          <cell r="A994" t="str">
            <v>23-2709</v>
          </cell>
        </row>
        <row r="995">
          <cell r="A995" t="str">
            <v>23-2415</v>
          </cell>
          <cell r="B995">
            <v>45114</v>
          </cell>
        </row>
        <row r="996">
          <cell r="A996" t="str">
            <v>23-2457</v>
          </cell>
          <cell r="B996">
            <v>45131</v>
          </cell>
        </row>
        <row r="997">
          <cell r="A997" t="str">
            <v>23-2142</v>
          </cell>
          <cell r="B997">
            <v>45230</v>
          </cell>
        </row>
        <row r="998">
          <cell r="A998" t="str">
            <v>23-2710</v>
          </cell>
        </row>
        <row r="999">
          <cell r="A999" t="str">
            <v>23-2703</v>
          </cell>
        </row>
        <row r="1000">
          <cell r="A1000" t="str">
            <v>23-2459</v>
          </cell>
          <cell r="B1000">
            <v>45090</v>
          </cell>
        </row>
        <row r="1001">
          <cell r="A1001" t="str">
            <v>23-2694</v>
          </cell>
        </row>
        <row r="1002">
          <cell r="A1002" t="str">
            <v>23-C0515</v>
          </cell>
          <cell r="B1002">
            <v>45111</v>
          </cell>
        </row>
        <row r="1003">
          <cell r="A1003" t="str">
            <v>23-2711</v>
          </cell>
          <cell r="B1003">
            <v>45113</v>
          </cell>
        </row>
        <row r="1004">
          <cell r="A1004" t="str">
            <v>23-2713</v>
          </cell>
          <cell r="B1004">
            <v>45135</v>
          </cell>
        </row>
        <row r="1005">
          <cell r="A1005" t="str">
            <v>23-2714</v>
          </cell>
          <cell r="B1005">
            <v>45113</v>
          </cell>
        </row>
        <row r="1006">
          <cell r="A1006" t="str">
            <v>23-2715</v>
          </cell>
          <cell r="B1006">
            <v>45131</v>
          </cell>
        </row>
        <row r="1007">
          <cell r="A1007" t="str">
            <v>23-2716</v>
          </cell>
          <cell r="B1007">
            <v>45181</v>
          </cell>
        </row>
        <row r="1008">
          <cell r="A1008" t="str">
            <v>23-2569</v>
          </cell>
          <cell r="B1008">
            <v>45159</v>
          </cell>
        </row>
        <row r="1009">
          <cell r="A1009" t="str">
            <v>23-2720</v>
          </cell>
          <cell r="B1009">
            <v>45100</v>
          </cell>
        </row>
        <row r="1010">
          <cell r="A1010" t="str">
            <v>23-2721</v>
          </cell>
        </row>
        <row r="1011">
          <cell r="A1011" t="str">
            <v>23-2722</v>
          </cell>
        </row>
        <row r="1012">
          <cell r="A1012" t="str">
            <v>23-2725</v>
          </cell>
          <cell r="B1012">
            <v>45112</v>
          </cell>
        </row>
        <row r="1013">
          <cell r="A1013" t="str">
            <v>23-2726</v>
          </cell>
        </row>
        <row r="1014">
          <cell r="A1014" t="str">
            <v>23-2728</v>
          </cell>
        </row>
        <row r="1015">
          <cell r="A1015" t="str">
            <v>23-2729</v>
          </cell>
        </row>
        <row r="1016">
          <cell r="A1016" t="str">
            <v xml:space="preserve">23-2717        </v>
          </cell>
        </row>
        <row r="1017">
          <cell r="A1017" t="str">
            <v>23-2735</v>
          </cell>
        </row>
        <row r="1018">
          <cell r="A1018" t="str">
            <v>23-2730</v>
          </cell>
        </row>
        <row r="1019">
          <cell r="A1019" t="str">
            <v>23-2731</v>
          </cell>
        </row>
        <row r="1020">
          <cell r="A1020" t="str">
            <v>23-2734</v>
          </cell>
        </row>
        <row r="1021">
          <cell r="A1021" t="str">
            <v>23-2736</v>
          </cell>
        </row>
        <row r="1022">
          <cell r="A1022" t="str">
            <v>23-C0523</v>
          </cell>
          <cell r="B1022">
            <v>45121</v>
          </cell>
        </row>
        <row r="1023">
          <cell r="A1023" t="str">
            <v>23-2737</v>
          </cell>
          <cell r="B1023">
            <v>45134</v>
          </cell>
        </row>
        <row r="1024">
          <cell r="A1024" t="str">
            <v>23-C0644</v>
          </cell>
          <cell r="B1024">
            <v>45279</v>
          </cell>
        </row>
        <row r="1025">
          <cell r="A1025" t="str">
            <v>23-2751</v>
          </cell>
          <cell r="B1025">
            <v>45203</v>
          </cell>
        </row>
        <row r="1026">
          <cell r="A1026" t="str">
            <v>23-2758</v>
          </cell>
          <cell r="B1026">
            <v>45119</v>
          </cell>
        </row>
        <row r="1027">
          <cell r="A1027" t="str">
            <v>23-2660</v>
          </cell>
          <cell r="B1027">
            <v>45180</v>
          </cell>
        </row>
        <row r="1028">
          <cell r="A1028" t="str">
            <v>23-2762</v>
          </cell>
          <cell r="B1028">
            <v>45169</v>
          </cell>
        </row>
        <row r="1029">
          <cell r="A1029" t="str">
            <v>23-2763</v>
          </cell>
          <cell r="B1029">
            <v>45097</v>
          </cell>
        </row>
        <row r="1030">
          <cell r="A1030" t="str">
            <v>23-2760</v>
          </cell>
          <cell r="B1030">
            <v>45018</v>
          </cell>
        </row>
        <row r="1031">
          <cell r="A1031" t="str">
            <v>23-2776</v>
          </cell>
        </row>
        <row r="1032">
          <cell r="A1032" t="str">
            <v>23-2771</v>
          </cell>
        </row>
        <row r="1033">
          <cell r="A1033" t="str">
            <v>23-2777</v>
          </cell>
        </row>
        <row r="1034">
          <cell r="A1034" t="str">
            <v>23-2772</v>
          </cell>
        </row>
        <row r="1035">
          <cell r="A1035" t="str">
            <v>23-2780</v>
          </cell>
        </row>
        <row r="1036">
          <cell r="A1036" t="str">
            <v>23-2773</v>
          </cell>
        </row>
        <row r="1037">
          <cell r="A1037" t="str">
            <v>23-2782</v>
          </cell>
        </row>
        <row r="1038">
          <cell r="A1038" t="str">
            <v>23-2774</v>
          </cell>
        </row>
        <row r="1039">
          <cell r="A1039" t="str">
            <v>23-2769</v>
          </cell>
        </row>
        <row r="1040">
          <cell r="A1040" t="str">
            <v>23-2785</v>
          </cell>
          <cell r="B1040">
            <v>45101</v>
          </cell>
        </row>
        <row r="1041">
          <cell r="A1041" t="str">
            <v>23-C0691</v>
          </cell>
          <cell r="B1041">
            <v>45280</v>
          </cell>
        </row>
        <row r="1042">
          <cell r="A1042" t="str">
            <v>23-2775</v>
          </cell>
        </row>
        <row r="1043">
          <cell r="A1043" t="str">
            <v>23-2770</v>
          </cell>
        </row>
        <row r="1044">
          <cell r="A1044" t="str">
            <v>23-C0698</v>
          </cell>
          <cell r="B1044">
            <v>45282</v>
          </cell>
        </row>
        <row r="1045">
          <cell r="A1045" t="str">
            <v>23-2801</v>
          </cell>
        </row>
        <row r="1046">
          <cell r="A1046" t="str">
            <v>23-C0530</v>
          </cell>
          <cell r="B1046">
            <v>45194</v>
          </cell>
        </row>
        <row r="1047">
          <cell r="A1047" t="str">
            <v>23-2806</v>
          </cell>
          <cell r="B1047">
            <v>45219</v>
          </cell>
        </row>
        <row r="1048">
          <cell r="A1048" t="str">
            <v>23-2796</v>
          </cell>
        </row>
        <row r="1049">
          <cell r="A1049" t="str">
            <v>23-2807</v>
          </cell>
          <cell r="B1049">
            <v>45124</v>
          </cell>
        </row>
        <row r="1050">
          <cell r="A1050" t="str">
            <v>23-C0525</v>
          </cell>
          <cell r="B1050">
            <v>45245</v>
          </cell>
        </row>
        <row r="1051">
          <cell r="A1051" t="str">
            <v>23-2797</v>
          </cell>
        </row>
        <row r="1052">
          <cell r="A1052" t="str">
            <v>23-2798</v>
          </cell>
          <cell r="B1052">
            <v>45104</v>
          </cell>
        </row>
        <row r="1053">
          <cell r="A1053" t="str">
            <v>23-C0581</v>
          </cell>
          <cell r="B1053">
            <v>45226</v>
          </cell>
        </row>
        <row r="1054">
          <cell r="A1054" t="str">
            <v>23-2800</v>
          </cell>
        </row>
        <row r="1055">
          <cell r="A1055" t="str">
            <v>23-2787</v>
          </cell>
        </row>
        <row r="1056">
          <cell r="A1056" t="str">
            <v>23-C0371</v>
          </cell>
          <cell r="B1056">
            <v>45184</v>
          </cell>
        </row>
        <row r="1057">
          <cell r="A1057" t="str">
            <v>23-2818</v>
          </cell>
        </row>
        <row r="1058">
          <cell r="A1058" t="str">
            <v>23-C0699</v>
          </cell>
          <cell r="B1058">
            <v>45224</v>
          </cell>
        </row>
        <row r="1059">
          <cell r="A1059" t="str">
            <v>23-C0630</v>
          </cell>
          <cell r="B1059">
            <v>45191</v>
          </cell>
        </row>
        <row r="1060">
          <cell r="A1060" t="str">
            <v>23-2835</v>
          </cell>
        </row>
        <row r="1061">
          <cell r="A1061" t="str">
            <v>23-2838</v>
          </cell>
        </row>
        <row r="1062">
          <cell r="A1062" t="str">
            <v>23-2848</v>
          </cell>
          <cell r="B1062">
            <v>45160</v>
          </cell>
        </row>
        <row r="1063">
          <cell r="A1063" t="str">
            <v>23-C0672</v>
          </cell>
        </row>
        <row r="1064">
          <cell r="A1064" t="str">
            <v>23-C0733</v>
          </cell>
          <cell r="B1064">
            <v>45259</v>
          </cell>
        </row>
        <row r="1065">
          <cell r="A1065" t="str">
            <v>23-C0668</v>
          </cell>
          <cell r="B1065">
            <v>45265</v>
          </cell>
        </row>
        <row r="1066">
          <cell r="A1066" t="str">
            <v>23-C0526</v>
          </cell>
          <cell r="B1066">
            <v>45167</v>
          </cell>
        </row>
        <row r="1067">
          <cell r="A1067" t="str">
            <v>23-C0618</v>
          </cell>
          <cell r="B1067">
            <v>45160</v>
          </cell>
        </row>
        <row r="1068">
          <cell r="A1068" t="str">
            <v>23-C0651</v>
          </cell>
        </row>
        <row r="1069">
          <cell r="A1069" t="str">
            <v>23-C0676</v>
          </cell>
          <cell r="B1069">
            <v>45264</v>
          </cell>
        </row>
        <row r="1070">
          <cell r="A1070" t="str">
            <v>23-C0619</v>
          </cell>
        </row>
        <row r="1071">
          <cell r="A1071" t="str">
            <v>23-C0572</v>
          </cell>
          <cell r="B1071">
            <v>45174</v>
          </cell>
        </row>
        <row r="1072">
          <cell r="A1072" t="str">
            <v>23-2840</v>
          </cell>
          <cell r="B1072">
            <v>45113</v>
          </cell>
        </row>
        <row r="1073">
          <cell r="A1073" t="str">
            <v>23-2872</v>
          </cell>
          <cell r="B1073">
            <v>45145</v>
          </cell>
        </row>
        <row r="1074">
          <cell r="A1074" t="str">
            <v>23-2830</v>
          </cell>
          <cell r="B1074">
            <v>45254</v>
          </cell>
        </row>
        <row r="1075">
          <cell r="A1075" t="str">
            <v>23-C0575</v>
          </cell>
          <cell r="B1075">
            <v>45174</v>
          </cell>
        </row>
        <row r="1076">
          <cell r="A1076" t="str">
            <v>23-2873</v>
          </cell>
        </row>
        <row r="1077">
          <cell r="A1077" t="str">
            <v>23-C0574</v>
          </cell>
          <cell r="B1077">
            <v>45182</v>
          </cell>
        </row>
        <row r="1078">
          <cell r="A1078" t="str">
            <v>23-C0716</v>
          </cell>
        </row>
        <row r="1079">
          <cell r="A1079" t="str">
            <v>23-C0527</v>
          </cell>
          <cell r="B1079">
            <v>45156</v>
          </cell>
        </row>
        <row r="1080">
          <cell r="A1080" t="str">
            <v>23-C0576</v>
          </cell>
          <cell r="B1080">
            <v>45250</v>
          </cell>
        </row>
        <row r="1081">
          <cell r="A1081" t="str">
            <v>23-2885</v>
          </cell>
        </row>
        <row r="1082">
          <cell r="A1082" t="str">
            <v>23-C0780</v>
          </cell>
        </row>
        <row r="1083">
          <cell r="A1083" t="str">
            <v xml:space="preserve">23-2810        </v>
          </cell>
        </row>
        <row r="1084">
          <cell r="A1084" t="str">
            <v xml:space="preserve">23-2811        </v>
          </cell>
        </row>
        <row r="1085">
          <cell r="A1085" t="str">
            <v>23-2701</v>
          </cell>
          <cell r="B1085">
            <v>45147</v>
          </cell>
        </row>
        <row r="1086">
          <cell r="A1086" t="str">
            <v xml:space="preserve">23-2808        </v>
          </cell>
        </row>
        <row r="1087">
          <cell r="A1087" t="str">
            <v>23-2702</v>
          </cell>
          <cell r="B1087">
            <v>45147</v>
          </cell>
        </row>
        <row r="1088">
          <cell r="A1088" t="str">
            <v xml:space="preserve">23-2809        </v>
          </cell>
        </row>
        <row r="1089">
          <cell r="A1089" t="str">
            <v>23-2918</v>
          </cell>
          <cell r="B1089">
            <v>45267</v>
          </cell>
        </row>
        <row r="1090">
          <cell r="A1090" t="str">
            <v>23-2786</v>
          </cell>
        </row>
        <row r="1091">
          <cell r="A1091" t="str">
            <v>23-2921</v>
          </cell>
        </row>
        <row r="1092">
          <cell r="A1092" t="str">
            <v>23-2932</v>
          </cell>
        </row>
        <row r="1093">
          <cell r="A1093" t="str">
            <v>23-2922</v>
          </cell>
        </row>
        <row r="1094">
          <cell r="A1094" t="str">
            <v>23-2935</v>
          </cell>
        </row>
        <row r="1095">
          <cell r="A1095" t="str">
            <v>23-2923</v>
          </cell>
          <cell r="B1095">
            <v>45176</v>
          </cell>
        </row>
        <row r="1096">
          <cell r="A1096" t="str">
            <v>23-C0540</v>
          </cell>
          <cell r="B1096">
            <v>45267</v>
          </cell>
        </row>
        <row r="1097">
          <cell r="A1097" t="str">
            <v>23-2930</v>
          </cell>
          <cell r="B1097">
            <v>45190</v>
          </cell>
        </row>
        <row r="1098">
          <cell r="A1098" t="str">
            <v>23-2931</v>
          </cell>
        </row>
        <row r="1099">
          <cell r="A1099" t="str">
            <v>23-C0538</v>
          </cell>
          <cell r="B1099">
            <v>45197</v>
          </cell>
        </row>
        <row r="1100">
          <cell r="A1100" t="str">
            <v>23-2960</v>
          </cell>
        </row>
        <row r="1101">
          <cell r="A1101" t="str">
            <v>23-C0573</v>
          </cell>
          <cell r="B1101">
            <v>45210</v>
          </cell>
        </row>
        <row r="1102">
          <cell r="A1102" t="str">
            <v>23-C0539</v>
          </cell>
          <cell r="B1102">
            <v>45201</v>
          </cell>
        </row>
        <row r="1103">
          <cell r="A1103" t="str">
            <v>23-2965</v>
          </cell>
          <cell r="B1103">
            <v>45125</v>
          </cell>
        </row>
        <row r="1104">
          <cell r="A1104" t="str">
            <v>23-2968</v>
          </cell>
        </row>
        <row r="1105">
          <cell r="A1105" t="str">
            <v>23-2976</v>
          </cell>
          <cell r="B1105">
            <v>45097</v>
          </cell>
        </row>
        <row r="1106">
          <cell r="A1106" t="str">
            <v>23-2996</v>
          </cell>
          <cell r="B1106">
            <v>45114</v>
          </cell>
        </row>
        <row r="1107">
          <cell r="A1107" t="str">
            <v>23-2987</v>
          </cell>
        </row>
        <row r="1108">
          <cell r="A1108" t="str">
            <v>23-2978</v>
          </cell>
          <cell r="B1108">
            <v>45103</v>
          </cell>
        </row>
        <row r="1109">
          <cell r="A1109" t="str">
            <v>23-2988</v>
          </cell>
        </row>
        <row r="1110">
          <cell r="A1110" t="str">
            <v>23-2983</v>
          </cell>
        </row>
        <row r="1111">
          <cell r="A1111" t="str">
            <v>23-2989</v>
          </cell>
        </row>
        <row r="1112">
          <cell r="A1112" t="str">
            <v>23-2984</v>
          </cell>
        </row>
        <row r="1113">
          <cell r="A1113" t="str">
            <v>23-2990</v>
          </cell>
        </row>
        <row r="1114">
          <cell r="A1114" t="str">
            <v>23-2985</v>
          </cell>
        </row>
        <row r="1115">
          <cell r="A1115" t="str">
            <v>23-2244</v>
          </cell>
          <cell r="B1115">
            <v>45175</v>
          </cell>
        </row>
        <row r="1116">
          <cell r="A1116" t="str">
            <v>23-2975</v>
          </cell>
          <cell r="B1116">
            <v>45105</v>
          </cell>
        </row>
        <row r="1117">
          <cell r="A1117" t="str">
            <v>23-2991</v>
          </cell>
        </row>
        <row r="1118">
          <cell r="A1118" t="str">
            <v>23-2986</v>
          </cell>
        </row>
        <row r="1119">
          <cell r="A1119" t="str">
            <v>23-C0537</v>
          </cell>
          <cell r="B1119">
            <v>45106</v>
          </cell>
        </row>
        <row r="1120">
          <cell r="A1120" t="str">
            <v>23-3002</v>
          </cell>
        </row>
        <row r="1121">
          <cell r="A1121" t="str">
            <v>23-3010</v>
          </cell>
        </row>
        <row r="1122">
          <cell r="A1122" t="str">
            <v>23-3003</v>
          </cell>
        </row>
        <row r="1123">
          <cell r="A1123" t="str">
            <v>23-2997</v>
          </cell>
          <cell r="B1123">
            <v>45169</v>
          </cell>
        </row>
        <row r="1124">
          <cell r="A1124" t="str">
            <v>23-3004</v>
          </cell>
        </row>
        <row r="1125">
          <cell r="A1125" t="str">
            <v>23-2999</v>
          </cell>
          <cell r="B1125">
            <v>45147</v>
          </cell>
        </row>
        <row r="1126">
          <cell r="A1126" t="str">
            <v>23-3005</v>
          </cell>
        </row>
        <row r="1127">
          <cell r="A1127" t="str">
            <v>23-3000</v>
          </cell>
        </row>
        <row r="1128">
          <cell r="A1128" t="str">
            <v>23-C0541</v>
          </cell>
          <cell r="B1128">
            <v>45120</v>
          </cell>
        </row>
        <row r="1129">
          <cell r="A1129" t="str">
            <v>23-3006</v>
          </cell>
        </row>
        <row r="1130">
          <cell r="A1130" t="str">
            <v>23-3001</v>
          </cell>
        </row>
        <row r="1131">
          <cell r="A1131" t="str">
            <v>23-3008</v>
          </cell>
          <cell r="B1131">
            <v>45119</v>
          </cell>
        </row>
        <row r="1132">
          <cell r="A1132" t="str">
            <v>23-3022</v>
          </cell>
          <cell r="B1132">
            <v>45118</v>
          </cell>
        </row>
        <row r="1133">
          <cell r="A1133" t="str">
            <v>23-C0577</v>
          </cell>
          <cell r="B1133">
            <v>45160</v>
          </cell>
        </row>
        <row r="1134">
          <cell r="A1134" t="str">
            <v>23-3015</v>
          </cell>
          <cell r="B1134">
            <v>45118</v>
          </cell>
        </row>
        <row r="1135">
          <cell r="A1135" t="str">
            <v>23-3023</v>
          </cell>
        </row>
        <row r="1136">
          <cell r="A1136" t="str">
            <v>23-C0578</v>
          </cell>
          <cell r="B1136">
            <v>45271</v>
          </cell>
        </row>
        <row r="1137">
          <cell r="A1137" t="str">
            <v>23-3018</v>
          </cell>
          <cell r="B1137">
            <v>45118</v>
          </cell>
        </row>
        <row r="1138">
          <cell r="A1138" t="str">
            <v>23-3011</v>
          </cell>
          <cell r="B1138">
            <v>45155</v>
          </cell>
        </row>
        <row r="1139">
          <cell r="A1139" t="str">
            <v>23-3024</v>
          </cell>
        </row>
        <row r="1140">
          <cell r="A1140" t="str">
            <v>23-3019</v>
          </cell>
          <cell r="B1140">
            <v>45118</v>
          </cell>
        </row>
        <row r="1141">
          <cell r="A1141" t="str">
            <v>23-3012</v>
          </cell>
          <cell r="B1141">
            <v>45167</v>
          </cell>
        </row>
        <row r="1142">
          <cell r="A1142" t="str">
            <v>23-3025</v>
          </cell>
          <cell r="B1142">
            <v>45170</v>
          </cell>
        </row>
        <row r="1143">
          <cell r="A1143" t="str">
            <v>23-3020</v>
          </cell>
        </row>
        <row r="1144">
          <cell r="A1144" t="str">
            <v>23-3013</v>
          </cell>
          <cell r="B1144">
            <v>45111</v>
          </cell>
        </row>
        <row r="1145">
          <cell r="A1145" t="str">
            <v>23-3021</v>
          </cell>
          <cell r="B1145">
            <v>45120</v>
          </cell>
        </row>
        <row r="1146">
          <cell r="A1146" t="str">
            <v>23-3014</v>
          </cell>
          <cell r="B1146">
            <v>45119</v>
          </cell>
        </row>
        <row r="1147">
          <cell r="A1147" t="str">
            <v>23-3049</v>
          </cell>
          <cell r="B1147">
            <v>45270</v>
          </cell>
        </row>
        <row r="1148">
          <cell r="A1148" t="str">
            <v>23-C0543</v>
          </cell>
          <cell r="B1148">
            <v>45282</v>
          </cell>
        </row>
        <row r="1149">
          <cell r="A1149" t="str">
            <v>23-3050</v>
          </cell>
        </row>
        <row r="1150">
          <cell r="A1150" t="str">
            <v>23-3042</v>
          </cell>
        </row>
        <row r="1151">
          <cell r="A1151" t="str">
            <v>23-3043</v>
          </cell>
          <cell r="B1151">
            <v>45194</v>
          </cell>
        </row>
        <row r="1152">
          <cell r="A1152" t="str">
            <v>23-3054</v>
          </cell>
        </row>
        <row r="1153">
          <cell r="A1153" t="str">
            <v>23-3044</v>
          </cell>
          <cell r="B1153">
            <v>45160</v>
          </cell>
        </row>
        <row r="1154">
          <cell r="A1154" t="str">
            <v>23-3047</v>
          </cell>
        </row>
        <row r="1155">
          <cell r="A1155" t="str">
            <v>23-C0542</v>
          </cell>
          <cell r="B1155">
            <v>45236</v>
          </cell>
        </row>
        <row r="1156">
          <cell r="A1156" t="str">
            <v>23-C0544</v>
          </cell>
          <cell r="B1156">
            <v>45118</v>
          </cell>
        </row>
        <row r="1157">
          <cell r="A1157" t="str">
            <v>23-C0545</v>
          </cell>
          <cell r="B1157">
            <v>45124</v>
          </cell>
        </row>
        <row r="1158">
          <cell r="A1158" t="str">
            <v>23-3041</v>
          </cell>
          <cell r="B1158">
            <v>45133</v>
          </cell>
        </row>
        <row r="1159">
          <cell r="A1159" t="str">
            <v>23-3095</v>
          </cell>
        </row>
        <row r="1160">
          <cell r="A1160" t="str">
            <v>23-3098</v>
          </cell>
        </row>
        <row r="1161">
          <cell r="A1161" t="str">
            <v>23-3090</v>
          </cell>
        </row>
        <row r="1162">
          <cell r="A1162" t="str">
            <v>23-C0556</v>
          </cell>
          <cell r="B1162">
            <v>45139</v>
          </cell>
        </row>
        <row r="1163">
          <cell r="A1163" t="str">
            <v>23-C0546</v>
          </cell>
        </row>
        <row r="1164">
          <cell r="A1164" t="str">
            <v>23-3100</v>
          </cell>
          <cell r="B1164">
            <v>45163</v>
          </cell>
        </row>
        <row r="1165">
          <cell r="A1165" t="str">
            <v>23-3039</v>
          </cell>
          <cell r="B1165">
            <v>45134</v>
          </cell>
        </row>
        <row r="1166">
          <cell r="A1166" t="str">
            <v>23-3092</v>
          </cell>
        </row>
        <row r="1167">
          <cell r="A1167" t="str">
            <v>23-C0547</v>
          </cell>
          <cell r="B1167">
            <v>45160</v>
          </cell>
        </row>
        <row r="1168">
          <cell r="A1168" t="str">
            <v>23-3101</v>
          </cell>
          <cell r="B1168">
            <v>45120</v>
          </cell>
        </row>
        <row r="1169">
          <cell r="A1169" t="str">
            <v>23-3040</v>
          </cell>
          <cell r="B1169">
            <v>45134</v>
          </cell>
        </row>
        <row r="1170">
          <cell r="A1170" t="str">
            <v>23-3124</v>
          </cell>
        </row>
        <row r="1171">
          <cell r="A1171" t="str">
            <v>23-C0552</v>
          </cell>
        </row>
        <row r="1172">
          <cell r="A1172" t="str">
            <v>23-C0782</v>
          </cell>
          <cell r="B1172">
            <v>45264</v>
          </cell>
        </row>
        <row r="1173">
          <cell r="A1173" t="str">
            <v>23-C0554</v>
          </cell>
          <cell r="B1173">
            <v>45173</v>
          </cell>
        </row>
        <row r="1174">
          <cell r="A1174" t="str">
            <v>23-3116</v>
          </cell>
        </row>
        <row r="1175">
          <cell r="A1175" t="str">
            <v>23-C0555</v>
          </cell>
          <cell r="B1175">
            <v>45217</v>
          </cell>
        </row>
        <row r="1176">
          <cell r="A1176" t="str">
            <v>23-3117</v>
          </cell>
        </row>
        <row r="1177">
          <cell r="A1177" t="str">
            <v>23-C0721</v>
          </cell>
          <cell r="B1177">
            <v>45238</v>
          </cell>
        </row>
        <row r="1178">
          <cell r="A1178" t="str">
            <v>23-3118</v>
          </cell>
        </row>
        <row r="1179">
          <cell r="A1179" t="str">
            <v>23-C0722</v>
          </cell>
        </row>
        <row r="1180">
          <cell r="A1180" t="str">
            <v>23-3119</v>
          </cell>
          <cell r="B1180">
            <v>45245</v>
          </cell>
        </row>
        <row r="1181">
          <cell r="A1181" t="str">
            <v>23-3157</v>
          </cell>
          <cell r="B1181">
            <v>45134</v>
          </cell>
        </row>
        <row r="1182">
          <cell r="A1182" t="str">
            <v>23-3158</v>
          </cell>
          <cell r="B1182">
            <v>45258</v>
          </cell>
        </row>
        <row r="1183">
          <cell r="A1183" t="str">
            <v>23-C0585</v>
          </cell>
        </row>
        <row r="1184">
          <cell r="A1184" t="str">
            <v>23-3139</v>
          </cell>
        </row>
        <row r="1185">
          <cell r="A1185" t="str">
            <v>23-3152</v>
          </cell>
        </row>
        <row r="1186">
          <cell r="A1186" t="str">
            <v>23-C0580</v>
          </cell>
        </row>
        <row r="1187">
          <cell r="A1187" t="str">
            <v>23-3153</v>
          </cell>
        </row>
        <row r="1188">
          <cell r="A1188" t="str">
            <v>23-3169</v>
          </cell>
        </row>
        <row r="1189">
          <cell r="A1189" t="str">
            <v>23-3099</v>
          </cell>
          <cell r="B1189">
            <v>45145</v>
          </cell>
        </row>
        <row r="1190">
          <cell r="A1190" t="str">
            <v>23-3163</v>
          </cell>
        </row>
        <row r="1191">
          <cell r="A1191" t="str">
            <v>23-3164</v>
          </cell>
        </row>
        <row r="1192">
          <cell r="A1192" t="str">
            <v>23-3168</v>
          </cell>
        </row>
        <row r="1193">
          <cell r="A1193" t="str">
            <v>23-C0655</v>
          </cell>
          <cell r="B1193">
            <v>45240</v>
          </cell>
        </row>
        <row r="1194">
          <cell r="A1194" t="str">
            <v>23-C0560</v>
          </cell>
        </row>
        <row r="1195">
          <cell r="A1195" t="str">
            <v>23-3190</v>
          </cell>
          <cell r="B1195">
            <v>45183</v>
          </cell>
        </row>
        <row r="1196">
          <cell r="A1196" t="str">
            <v>23-C0656</v>
          </cell>
          <cell r="B1196">
            <v>45279</v>
          </cell>
        </row>
        <row r="1197">
          <cell r="A1197" t="str">
            <v>23-3207</v>
          </cell>
          <cell r="B1197">
            <v>45180</v>
          </cell>
        </row>
        <row r="1198">
          <cell r="A1198" t="str">
            <v>23-C0561</v>
          </cell>
        </row>
        <row r="1199">
          <cell r="A1199" t="str">
            <v>23-3087</v>
          </cell>
          <cell r="B1199">
            <v>45177</v>
          </cell>
        </row>
        <row r="1200">
          <cell r="A1200" t="str">
            <v>23-3191</v>
          </cell>
        </row>
        <row r="1201">
          <cell r="A1201" t="str">
            <v>23-0846</v>
          </cell>
          <cell r="B1201">
            <v>45134</v>
          </cell>
        </row>
        <row r="1202">
          <cell r="A1202" t="str">
            <v>23-C0595</v>
          </cell>
          <cell r="B1202">
            <v>45153</v>
          </cell>
        </row>
        <row r="1203">
          <cell r="A1203" t="str">
            <v>23-C0562</v>
          </cell>
        </row>
        <row r="1204">
          <cell r="A1204" t="str">
            <v>23-C0563</v>
          </cell>
          <cell r="B1204">
            <v>45198</v>
          </cell>
        </row>
        <row r="1205">
          <cell r="A1205" t="str">
            <v>23-C0557</v>
          </cell>
          <cell r="B1205">
            <v>45176</v>
          </cell>
        </row>
        <row r="1206">
          <cell r="A1206" t="str">
            <v>23-3188</v>
          </cell>
          <cell r="B1206">
            <v>45258</v>
          </cell>
        </row>
        <row r="1207">
          <cell r="A1207" t="str">
            <v>23-3204</v>
          </cell>
          <cell r="B1207">
            <v>45259</v>
          </cell>
        </row>
        <row r="1208">
          <cell r="A1208" t="str">
            <v>23-C0559</v>
          </cell>
          <cell r="B1208">
            <v>45162</v>
          </cell>
        </row>
        <row r="1209">
          <cell r="A1209" t="str">
            <v>23-3237</v>
          </cell>
        </row>
        <row r="1210">
          <cell r="A1210" t="str">
            <v>23-3104</v>
          </cell>
          <cell r="B1210">
            <v>45167</v>
          </cell>
        </row>
        <row r="1211">
          <cell r="A1211" t="str">
            <v>23-3214</v>
          </cell>
          <cell r="B1211">
            <v>45162</v>
          </cell>
        </row>
        <row r="1212">
          <cell r="A1212" t="str">
            <v>23-3244</v>
          </cell>
        </row>
        <row r="1213">
          <cell r="A1213" t="str">
            <v>23-3238</v>
          </cell>
        </row>
        <row r="1214">
          <cell r="A1214" t="str">
            <v xml:space="preserve">23-3171        </v>
          </cell>
        </row>
        <row r="1215">
          <cell r="A1215" t="str">
            <v>23-3223</v>
          </cell>
          <cell r="B1215">
            <v>45258</v>
          </cell>
        </row>
        <row r="1216">
          <cell r="A1216" t="str">
            <v>23-3245</v>
          </cell>
        </row>
        <row r="1217">
          <cell r="A1217" t="str">
            <v>23-3239</v>
          </cell>
        </row>
        <row r="1218">
          <cell r="A1218" t="str">
            <v>23-C0617</v>
          </cell>
          <cell r="B1218">
            <v>45238</v>
          </cell>
        </row>
        <row r="1219">
          <cell r="A1219" t="str">
            <v>23-3211</v>
          </cell>
          <cell r="B1219">
            <v>45218</v>
          </cell>
        </row>
        <row r="1220">
          <cell r="A1220" t="str">
            <v>23-3240</v>
          </cell>
        </row>
        <row r="1221">
          <cell r="A1221" t="str">
            <v>23-3230</v>
          </cell>
          <cell r="B1221">
            <v>45273</v>
          </cell>
        </row>
        <row r="1222">
          <cell r="A1222" t="str">
            <v>23-3212</v>
          </cell>
          <cell r="B1222">
            <v>45167</v>
          </cell>
        </row>
        <row r="1223">
          <cell r="A1223" t="str">
            <v>23-3241</v>
          </cell>
        </row>
        <row r="1224">
          <cell r="A1224" t="str">
            <v>23-3235</v>
          </cell>
        </row>
        <row r="1225">
          <cell r="A1225" t="str">
            <v>23-3213</v>
          </cell>
        </row>
        <row r="1226">
          <cell r="A1226" t="str">
            <v>23-3242</v>
          </cell>
        </row>
        <row r="1227">
          <cell r="A1227" t="str">
            <v>23-3258</v>
          </cell>
        </row>
        <row r="1228">
          <cell r="A1228" t="str">
            <v>23-3250</v>
          </cell>
          <cell r="B1228">
            <v>45135</v>
          </cell>
        </row>
        <row r="1229">
          <cell r="A1229" t="str">
            <v>23-3206</v>
          </cell>
          <cell r="B1229">
            <v>45145</v>
          </cell>
        </row>
        <row r="1230">
          <cell r="A1230" t="str">
            <v>23-3251</v>
          </cell>
        </row>
        <row r="1231">
          <cell r="A1231" t="str">
            <v>23-C0579</v>
          </cell>
          <cell r="B1231">
            <v>45156</v>
          </cell>
        </row>
        <row r="1232">
          <cell r="A1232" t="str">
            <v>23-3253</v>
          </cell>
        </row>
        <row r="1233">
          <cell r="A1233" t="str">
            <v>23-3249</v>
          </cell>
        </row>
        <row r="1234">
          <cell r="A1234" t="str">
            <v>23-C0599</v>
          </cell>
          <cell r="B1234">
            <v>45205</v>
          </cell>
        </row>
        <row r="1235">
          <cell r="A1235" t="str">
            <v>23-C0590</v>
          </cell>
          <cell r="B1235">
            <v>45282</v>
          </cell>
        </row>
        <row r="1236">
          <cell r="A1236" t="str">
            <v>23-C0601</v>
          </cell>
          <cell r="B1236">
            <v>45152</v>
          </cell>
        </row>
        <row r="1237">
          <cell r="A1237" t="str">
            <v>23-3289</v>
          </cell>
          <cell r="B1237">
            <v>45287</v>
          </cell>
        </row>
        <row r="1238">
          <cell r="A1238" t="str">
            <v>23-3267</v>
          </cell>
        </row>
        <row r="1239">
          <cell r="A1239" t="str">
            <v>23-3290</v>
          </cell>
        </row>
        <row r="1240">
          <cell r="A1240" t="str">
            <v>23-3269</v>
          </cell>
        </row>
        <row r="1241">
          <cell r="A1241" t="str">
            <v>23-3293</v>
          </cell>
        </row>
        <row r="1242">
          <cell r="A1242" t="str">
            <v>23-C0587</v>
          </cell>
          <cell r="B1242">
            <v>45161</v>
          </cell>
        </row>
        <row r="1243">
          <cell r="A1243" t="str">
            <v>23-3271</v>
          </cell>
        </row>
        <row r="1244">
          <cell r="A1244" t="str">
            <v>23-3294</v>
          </cell>
        </row>
        <row r="1245">
          <cell r="A1245" t="str">
            <v>23-C0589</v>
          </cell>
          <cell r="B1245">
            <v>45118</v>
          </cell>
        </row>
        <row r="1246">
          <cell r="A1246" t="str">
            <v>23-3156</v>
          </cell>
        </row>
        <row r="1247">
          <cell r="A1247" t="str">
            <v>23-3272</v>
          </cell>
        </row>
        <row r="1248">
          <cell r="A1248" t="str">
            <v>23-3311</v>
          </cell>
        </row>
        <row r="1249">
          <cell r="A1249" t="str">
            <v xml:space="preserve">23-3301        </v>
          </cell>
          <cell r="B1249">
            <v>45208</v>
          </cell>
        </row>
        <row r="1250">
          <cell r="A1250" t="str">
            <v>23-3259</v>
          </cell>
          <cell r="B1250">
            <v>45260</v>
          </cell>
        </row>
        <row r="1251">
          <cell r="A1251" t="str">
            <v>23-3302</v>
          </cell>
          <cell r="B1251">
            <v>45266</v>
          </cell>
        </row>
        <row r="1252">
          <cell r="A1252" t="str">
            <v>23-C0593</v>
          </cell>
          <cell r="B1252">
            <v>45183</v>
          </cell>
        </row>
        <row r="1253">
          <cell r="A1253" t="str">
            <v>23-2901</v>
          </cell>
          <cell r="B1253">
            <v>45135</v>
          </cell>
        </row>
        <row r="1254">
          <cell r="A1254" t="str">
            <v>23-3303</v>
          </cell>
          <cell r="B1254">
            <v>45273</v>
          </cell>
        </row>
        <row r="1255">
          <cell r="A1255" t="str">
            <v xml:space="preserve">23-3247        </v>
          </cell>
          <cell r="B1255">
            <v>45174</v>
          </cell>
        </row>
        <row r="1256">
          <cell r="A1256" t="str">
            <v xml:space="preserve">23-3195        </v>
          </cell>
        </row>
        <row r="1257">
          <cell r="A1257" t="str">
            <v>23-C0893</v>
          </cell>
        </row>
        <row r="1258">
          <cell r="A1258" t="str">
            <v xml:space="preserve">23-2917        </v>
          </cell>
          <cell r="B1258">
            <v>45181</v>
          </cell>
        </row>
        <row r="1259">
          <cell r="A1259" t="str">
            <v>23-3305</v>
          </cell>
          <cell r="B1259">
            <v>45184</v>
          </cell>
        </row>
        <row r="1260">
          <cell r="A1260" t="str">
            <v xml:space="preserve">23-3248        </v>
          </cell>
          <cell r="B1260">
            <v>45134</v>
          </cell>
        </row>
        <row r="1261">
          <cell r="A1261" t="str">
            <v>23-3203</v>
          </cell>
          <cell r="B1261">
            <v>45180</v>
          </cell>
        </row>
        <row r="1262">
          <cell r="A1262" t="str">
            <v>23-3310</v>
          </cell>
        </row>
        <row r="1263">
          <cell r="A1263" t="str">
            <v>23-C0648</v>
          </cell>
          <cell r="B1263">
            <v>45238</v>
          </cell>
        </row>
        <row r="1264">
          <cell r="A1264" t="str">
            <v>23-3322</v>
          </cell>
        </row>
        <row r="1265">
          <cell r="A1265" t="str">
            <v>23-C0645</v>
          </cell>
          <cell r="B1265">
            <v>45189</v>
          </cell>
        </row>
        <row r="1266">
          <cell r="A1266" t="str">
            <v>23-3368</v>
          </cell>
          <cell r="B1266">
            <v>45183</v>
          </cell>
        </row>
        <row r="1267">
          <cell r="A1267" t="str">
            <v>23-3347</v>
          </cell>
        </row>
        <row r="1268">
          <cell r="A1268" t="str">
            <v>23-2761</v>
          </cell>
          <cell r="B1268">
            <v>45187</v>
          </cell>
        </row>
        <row r="1269">
          <cell r="A1269" t="str">
            <v>23-3338</v>
          </cell>
          <cell r="B1269">
            <v>45267</v>
          </cell>
        </row>
        <row r="1270">
          <cell r="A1270" t="str">
            <v>23-3349</v>
          </cell>
        </row>
        <row r="1271">
          <cell r="A1271" t="str">
            <v>23-3340</v>
          </cell>
          <cell r="B1271">
            <v>45153</v>
          </cell>
        </row>
        <row r="1272">
          <cell r="A1272" t="str">
            <v>23-3331</v>
          </cell>
          <cell r="B1272">
            <v>45197</v>
          </cell>
        </row>
        <row r="1273">
          <cell r="A1273" t="str">
            <v>23-C0667</v>
          </cell>
          <cell r="B1273">
            <v>45211</v>
          </cell>
        </row>
        <row r="1274">
          <cell r="A1274" t="str">
            <v>23-3350</v>
          </cell>
        </row>
        <row r="1275">
          <cell r="A1275" t="str">
            <v>23-2944</v>
          </cell>
          <cell r="B1275">
            <v>45261</v>
          </cell>
        </row>
        <row r="1276">
          <cell r="A1276" t="str">
            <v>23-3344</v>
          </cell>
        </row>
        <row r="1277">
          <cell r="A1277" t="str">
            <v>23-3332</v>
          </cell>
          <cell r="B1277">
            <v>45169</v>
          </cell>
        </row>
        <row r="1278">
          <cell r="A1278" t="str">
            <v>23-C0624</v>
          </cell>
          <cell r="B1278">
            <v>45176</v>
          </cell>
        </row>
        <row r="1279">
          <cell r="A1279" t="str">
            <v>23-3363</v>
          </cell>
          <cell r="B1279">
            <v>45252</v>
          </cell>
        </row>
        <row r="1280">
          <cell r="A1280" t="str">
            <v>23-C0597</v>
          </cell>
          <cell r="B1280">
            <v>45154</v>
          </cell>
        </row>
        <row r="1281">
          <cell r="A1281" t="str">
            <v>23-3335</v>
          </cell>
          <cell r="B1281">
            <v>45177</v>
          </cell>
        </row>
        <row r="1282">
          <cell r="A1282" t="str">
            <v>23-C0607</v>
          </cell>
          <cell r="B1282">
            <v>45160</v>
          </cell>
        </row>
        <row r="1283">
          <cell r="A1283" t="str">
            <v>23-0754</v>
          </cell>
        </row>
        <row r="1284">
          <cell r="A1284" t="str">
            <v>23-3366</v>
          </cell>
          <cell r="B1284">
            <v>45203</v>
          </cell>
        </row>
        <row r="1285">
          <cell r="A1285" t="str">
            <v>23-C0641</v>
          </cell>
          <cell r="B1285">
            <v>45230</v>
          </cell>
        </row>
        <row r="1286">
          <cell r="A1286" t="str">
            <v>23-3346</v>
          </cell>
          <cell r="B1286">
            <v>45254</v>
          </cell>
        </row>
        <row r="1287">
          <cell r="A1287" t="str">
            <v>23-3094</v>
          </cell>
          <cell r="B1287">
            <v>45151</v>
          </cell>
        </row>
        <row r="1288">
          <cell r="A1288" t="str">
            <v>23-3058</v>
          </cell>
        </row>
        <row r="1289">
          <cell r="A1289" t="str">
            <v>23-3380</v>
          </cell>
        </row>
        <row r="1290">
          <cell r="A1290" t="str">
            <v>23-C0584</v>
          </cell>
          <cell r="B1290">
            <v>45176</v>
          </cell>
        </row>
        <row r="1291">
          <cell r="A1291" t="str">
            <v>23-3371</v>
          </cell>
        </row>
        <row r="1292">
          <cell r="A1292" t="str">
            <v>23-3381</v>
          </cell>
        </row>
        <row r="1293">
          <cell r="A1293" t="str">
            <v>23-C0649</v>
          </cell>
          <cell r="B1293">
            <v>45187</v>
          </cell>
        </row>
        <row r="1294">
          <cell r="A1294" t="str">
            <v>23-3376</v>
          </cell>
        </row>
        <row r="1295">
          <cell r="A1295" t="str">
            <v>23-C0702</v>
          </cell>
          <cell r="B1295">
            <v>45205</v>
          </cell>
        </row>
        <row r="1296">
          <cell r="A1296" t="str">
            <v>23-3382</v>
          </cell>
        </row>
        <row r="1297">
          <cell r="A1297" t="str">
            <v>23-3378</v>
          </cell>
          <cell r="B1297">
            <v>45131</v>
          </cell>
        </row>
        <row r="1298">
          <cell r="A1298" t="str">
            <v>23-C0564</v>
          </cell>
        </row>
        <row r="1299">
          <cell r="A1299" t="str">
            <v>23-3379</v>
          </cell>
          <cell r="B1299">
            <v>45169</v>
          </cell>
        </row>
        <row r="1300">
          <cell r="A1300" t="str">
            <v>23-C0582</v>
          </cell>
        </row>
        <row r="1301">
          <cell r="A1301" t="str">
            <v>23-C0528</v>
          </cell>
          <cell r="B1301">
            <v>45194</v>
          </cell>
        </row>
        <row r="1302">
          <cell r="A1302" t="str">
            <v>23-2896</v>
          </cell>
          <cell r="B1302">
            <v>45267</v>
          </cell>
        </row>
        <row r="1303">
          <cell r="A1303" t="str">
            <v xml:space="preserve">23-3127        </v>
          </cell>
        </row>
        <row r="1304">
          <cell r="A1304" t="str">
            <v>23-2899</v>
          </cell>
          <cell r="B1304">
            <v>45218</v>
          </cell>
        </row>
        <row r="1305">
          <cell r="A1305" t="str">
            <v>23-3388</v>
          </cell>
        </row>
        <row r="1306">
          <cell r="A1306" t="str">
            <v>23-3389</v>
          </cell>
        </row>
        <row r="1307">
          <cell r="A1307" t="str">
            <v>23-3391</v>
          </cell>
          <cell r="B1307">
            <v>45208</v>
          </cell>
        </row>
        <row r="1308">
          <cell r="A1308" t="str">
            <v>23-C0598</v>
          </cell>
          <cell r="B1308">
            <v>45168</v>
          </cell>
        </row>
        <row r="1309">
          <cell r="A1309" t="str">
            <v>23-3336</v>
          </cell>
          <cell r="B1309">
            <v>45174</v>
          </cell>
        </row>
        <row r="1310">
          <cell r="A1310" t="str">
            <v>23-C0612</v>
          </cell>
          <cell r="B1310">
            <v>45189</v>
          </cell>
        </row>
        <row r="1311">
          <cell r="A1311" t="str">
            <v>23-3443</v>
          </cell>
        </row>
        <row r="1312">
          <cell r="A1312" t="str">
            <v>23-3432</v>
          </cell>
        </row>
        <row r="1313">
          <cell r="A1313" t="str">
            <v>23-3423</v>
          </cell>
        </row>
        <row r="1314">
          <cell r="A1314" t="str">
            <v>23-3079</v>
          </cell>
          <cell r="B1314">
            <v>45258</v>
          </cell>
        </row>
        <row r="1315">
          <cell r="A1315" t="str">
            <v>23-3408</v>
          </cell>
        </row>
        <row r="1316">
          <cell r="A1316" t="str">
            <v>23-3434</v>
          </cell>
          <cell r="B1316">
            <v>45202</v>
          </cell>
        </row>
        <row r="1317">
          <cell r="A1317" t="str">
            <v>23-3425</v>
          </cell>
        </row>
        <row r="1318">
          <cell r="A1318" t="str">
            <v>23-3411</v>
          </cell>
          <cell r="B1318">
            <v>45271</v>
          </cell>
        </row>
        <row r="1319">
          <cell r="A1319" t="str">
            <v>23-3440</v>
          </cell>
          <cell r="B1319">
            <v>45180</v>
          </cell>
        </row>
        <row r="1320">
          <cell r="A1320" t="str">
            <v>23-C0675</v>
          </cell>
        </row>
        <row r="1321">
          <cell r="A1321" t="str">
            <v>23-3416</v>
          </cell>
          <cell r="B1321">
            <v>45176</v>
          </cell>
        </row>
        <row r="1322">
          <cell r="A1322" t="str">
            <v>23-3430</v>
          </cell>
        </row>
        <row r="1323">
          <cell r="A1323" t="str">
            <v>23-C0625</v>
          </cell>
          <cell r="B1323">
            <v>45279</v>
          </cell>
        </row>
        <row r="1324">
          <cell r="A1324" t="str">
            <v>23-1430</v>
          </cell>
          <cell r="B1324">
            <v>45273</v>
          </cell>
        </row>
        <row r="1325">
          <cell r="A1325" t="str">
            <v>23-3393</v>
          </cell>
        </row>
        <row r="1326">
          <cell r="A1326" t="str">
            <v>23-3442</v>
          </cell>
        </row>
        <row r="1327">
          <cell r="A1327" t="str">
            <v>23-3431</v>
          </cell>
          <cell r="B1327">
            <v>45208</v>
          </cell>
        </row>
        <row r="1328">
          <cell r="A1328" t="str">
            <v>23-C0614</v>
          </cell>
          <cell r="B1328">
            <v>45160</v>
          </cell>
        </row>
        <row r="1329">
          <cell r="A1329" t="str">
            <v>23-3420</v>
          </cell>
          <cell r="B1329">
            <v>45195</v>
          </cell>
        </row>
        <row r="1330">
          <cell r="A1330" t="str">
            <v>23-C0615</v>
          </cell>
          <cell r="B1330">
            <v>45167</v>
          </cell>
        </row>
        <row r="1331">
          <cell r="A1331" t="str">
            <v>23-3458</v>
          </cell>
        </row>
        <row r="1332">
          <cell r="A1332" t="str">
            <v>23-3445</v>
          </cell>
          <cell r="B1332">
            <v>45287</v>
          </cell>
        </row>
        <row r="1333">
          <cell r="A1333" t="str">
            <v>23-3446</v>
          </cell>
          <cell r="B1333">
            <v>45216</v>
          </cell>
        </row>
        <row r="1334">
          <cell r="A1334" t="str">
            <v>23-C0605</v>
          </cell>
        </row>
        <row r="1335">
          <cell r="A1335" t="str">
            <v>23-3429</v>
          </cell>
        </row>
        <row r="1336">
          <cell r="A1336" t="str">
            <v>23-C0606</v>
          </cell>
        </row>
        <row r="1337">
          <cell r="A1337" t="str">
            <v>23-C0613</v>
          </cell>
          <cell r="B1337">
            <v>45173</v>
          </cell>
        </row>
        <row r="1338">
          <cell r="A1338" t="str">
            <v>23-3454</v>
          </cell>
        </row>
        <row r="1339">
          <cell r="A1339" t="str">
            <v>23-3457</v>
          </cell>
        </row>
        <row r="1340">
          <cell r="A1340" t="str">
            <v>23-3493</v>
          </cell>
        </row>
        <row r="1341">
          <cell r="A1341" t="str">
            <v>23-3486</v>
          </cell>
          <cell r="B1341">
            <v>45167</v>
          </cell>
        </row>
        <row r="1342">
          <cell r="A1342" t="str">
            <v>23-C0610</v>
          </cell>
          <cell r="B1342">
            <v>45182</v>
          </cell>
        </row>
        <row r="1343">
          <cell r="A1343" t="str">
            <v>23-3494</v>
          </cell>
          <cell r="B1343">
            <v>45218</v>
          </cell>
        </row>
        <row r="1344">
          <cell r="A1344" t="str">
            <v>23-3487</v>
          </cell>
        </row>
        <row r="1345">
          <cell r="A1345" t="str">
            <v>23-C0611</v>
          </cell>
          <cell r="B1345">
            <v>45195</v>
          </cell>
        </row>
        <row r="1346">
          <cell r="A1346" t="str">
            <v>23-3501</v>
          </cell>
        </row>
        <row r="1347">
          <cell r="A1347" t="str">
            <v>23-3495</v>
          </cell>
        </row>
        <row r="1348">
          <cell r="A1348" t="str">
            <v>23-3489</v>
          </cell>
        </row>
        <row r="1349">
          <cell r="A1349" t="str">
            <v>23-3470</v>
          </cell>
          <cell r="B1349">
            <v>45205</v>
          </cell>
        </row>
        <row r="1350">
          <cell r="A1350" t="str">
            <v>23-3503</v>
          </cell>
        </row>
        <row r="1351">
          <cell r="A1351" t="str">
            <v>23-3496</v>
          </cell>
        </row>
        <row r="1352">
          <cell r="A1352" t="str">
            <v>23-3491</v>
          </cell>
          <cell r="B1352">
            <v>45191</v>
          </cell>
        </row>
        <row r="1353">
          <cell r="A1353" t="str">
            <v>23-3504</v>
          </cell>
        </row>
        <row r="1354">
          <cell r="A1354" t="str">
            <v>23-3497</v>
          </cell>
        </row>
        <row r="1355">
          <cell r="A1355" t="str">
            <v>23-3492</v>
          </cell>
          <cell r="B1355">
            <v>45156</v>
          </cell>
        </row>
        <row r="1356">
          <cell r="A1356" t="str">
            <v>23-3483</v>
          </cell>
        </row>
        <row r="1357">
          <cell r="A1357" t="str">
            <v>23-C0609</v>
          </cell>
          <cell r="B1357">
            <v>45160</v>
          </cell>
        </row>
        <row r="1358">
          <cell r="A1358" t="str">
            <v>23-3498</v>
          </cell>
        </row>
        <row r="1359">
          <cell r="A1359" t="str">
            <v>23-3405</v>
          </cell>
          <cell r="B1359">
            <v>45236</v>
          </cell>
        </row>
        <row r="1360">
          <cell r="A1360" t="str">
            <v>23-3509</v>
          </cell>
          <cell r="B1360">
            <v>45218</v>
          </cell>
        </row>
        <row r="1361">
          <cell r="A1361" t="str">
            <v>23-3499</v>
          </cell>
          <cell r="B1361">
            <v>45152</v>
          </cell>
        </row>
        <row r="1362">
          <cell r="A1362" t="str">
            <v>23-C0616</v>
          </cell>
          <cell r="B1362">
            <v>45160</v>
          </cell>
        </row>
        <row r="1363">
          <cell r="A1363" t="str">
            <v>23-3465</v>
          </cell>
          <cell r="B1363">
            <v>45279</v>
          </cell>
        </row>
        <row r="1364">
          <cell r="A1364" t="str">
            <v>23-3511</v>
          </cell>
          <cell r="B1364">
            <v>45267</v>
          </cell>
        </row>
        <row r="1365">
          <cell r="A1365" t="str">
            <v>23-3452</v>
          </cell>
          <cell r="B1365">
            <v>45169</v>
          </cell>
        </row>
        <row r="1366">
          <cell r="A1366" t="str">
            <v>23-3512</v>
          </cell>
          <cell r="B1366">
            <v>45203</v>
          </cell>
        </row>
        <row r="1367">
          <cell r="A1367" t="str">
            <v>23-3477</v>
          </cell>
          <cell r="B1367">
            <v>45225</v>
          </cell>
        </row>
        <row r="1368">
          <cell r="A1368" t="str">
            <v>23-3418</v>
          </cell>
          <cell r="B1368">
            <v>45183</v>
          </cell>
        </row>
        <row r="1369">
          <cell r="A1369" t="str">
            <v>23-3506</v>
          </cell>
          <cell r="B1369">
            <v>45188</v>
          </cell>
        </row>
        <row r="1370">
          <cell r="A1370" t="str">
            <v>23-3189</v>
          </cell>
          <cell r="B1370">
            <v>45168</v>
          </cell>
        </row>
        <row r="1371">
          <cell r="A1371" t="str">
            <v>23-C0620</v>
          </cell>
        </row>
        <row r="1372">
          <cell r="A1372" t="str">
            <v>23-3521</v>
          </cell>
        </row>
        <row r="1373">
          <cell r="A1373" t="str">
            <v>23-C0671</v>
          </cell>
        </row>
        <row r="1374">
          <cell r="A1374" t="str">
            <v>23-C0621</v>
          </cell>
          <cell r="B1374">
            <v>45176</v>
          </cell>
        </row>
        <row r="1375">
          <cell r="A1375" t="str">
            <v>23-3051</v>
          </cell>
          <cell r="B1375">
            <v>45176</v>
          </cell>
        </row>
        <row r="1376">
          <cell r="A1376" t="str">
            <v>23-3174</v>
          </cell>
          <cell r="B1376">
            <v>45167</v>
          </cell>
        </row>
        <row r="1377">
          <cell r="A1377" t="str">
            <v>23-3175</v>
          </cell>
          <cell r="B1377">
            <v>45160</v>
          </cell>
        </row>
        <row r="1378">
          <cell r="A1378" t="str">
            <v>23-C0669</v>
          </cell>
          <cell r="B1378">
            <v>45273</v>
          </cell>
        </row>
        <row r="1379">
          <cell r="A1379" t="str">
            <v>23-3056</v>
          </cell>
          <cell r="B1379">
            <v>45208</v>
          </cell>
        </row>
        <row r="1380">
          <cell r="A1380" t="str">
            <v>23-3517</v>
          </cell>
          <cell r="B1380">
            <v>45267</v>
          </cell>
        </row>
        <row r="1381">
          <cell r="A1381" t="str">
            <v>23-3384</v>
          </cell>
          <cell r="B1381">
            <v>45201</v>
          </cell>
        </row>
        <row r="1382">
          <cell r="A1382" t="str">
            <v>23-C0622</v>
          </cell>
          <cell r="B1382">
            <v>45216</v>
          </cell>
        </row>
        <row r="1383">
          <cell r="A1383" t="str">
            <v>23-C0634</v>
          </cell>
          <cell r="B1383">
            <v>45203</v>
          </cell>
        </row>
        <row r="1384">
          <cell r="A1384" t="str">
            <v>23-C0680</v>
          </cell>
          <cell r="B1384">
            <v>45219</v>
          </cell>
        </row>
        <row r="1385">
          <cell r="A1385" t="str">
            <v>23-3576</v>
          </cell>
        </row>
        <row r="1386">
          <cell r="A1386" t="str">
            <v>23-2144</v>
          </cell>
        </row>
        <row r="1387">
          <cell r="A1387" t="str">
            <v>23-3527</v>
          </cell>
        </row>
        <row r="1388">
          <cell r="A1388" t="str">
            <v>23-C0681</v>
          </cell>
          <cell r="B1388">
            <v>45282</v>
          </cell>
        </row>
        <row r="1389">
          <cell r="A1389" t="str">
            <v>23-3534</v>
          </cell>
        </row>
        <row r="1390">
          <cell r="A1390" t="str">
            <v>23-C0682</v>
          </cell>
          <cell r="B1390">
            <v>45267</v>
          </cell>
        </row>
        <row r="1391">
          <cell r="A1391" t="str">
            <v>23-2146</v>
          </cell>
          <cell r="B1391">
            <v>45240</v>
          </cell>
        </row>
        <row r="1392">
          <cell r="A1392" t="str">
            <v>23-C0533</v>
          </cell>
          <cell r="B1392">
            <v>45208</v>
          </cell>
        </row>
        <row r="1393">
          <cell r="A1393" t="str">
            <v>23-3536</v>
          </cell>
          <cell r="B1393">
            <v>45195</v>
          </cell>
        </row>
        <row r="1394">
          <cell r="A1394" t="str">
            <v>23-3345</v>
          </cell>
          <cell r="B1394">
            <v>45264</v>
          </cell>
        </row>
        <row r="1395">
          <cell r="A1395" t="str">
            <v>23-C0631</v>
          </cell>
          <cell r="B1395">
            <v>45203</v>
          </cell>
        </row>
        <row r="1396">
          <cell r="A1396" t="str">
            <v>23-3537</v>
          </cell>
        </row>
        <row r="1397">
          <cell r="A1397" t="str">
            <v>23-3564</v>
          </cell>
        </row>
        <row r="1398">
          <cell r="A1398" t="str">
            <v>23-3623</v>
          </cell>
          <cell r="B1398">
            <v>45282</v>
          </cell>
        </row>
        <row r="1399">
          <cell r="A1399" t="str">
            <v>23-3613</v>
          </cell>
          <cell r="B1399">
            <v>45195</v>
          </cell>
        </row>
        <row r="1400">
          <cell r="A1400" t="str">
            <v>23-3273</v>
          </cell>
          <cell r="B1400">
            <v>45246</v>
          </cell>
        </row>
        <row r="1401">
          <cell r="A1401" t="str">
            <v>23-C0628</v>
          </cell>
          <cell r="B1401">
            <v>45174</v>
          </cell>
        </row>
        <row r="1402">
          <cell r="A1402" t="str">
            <v>23-3656</v>
          </cell>
          <cell r="B1402">
            <v>45205</v>
          </cell>
        </row>
        <row r="1403">
          <cell r="A1403" t="str">
            <v>23-C0694</v>
          </cell>
          <cell r="B1403">
            <v>45247</v>
          </cell>
        </row>
        <row r="1404">
          <cell r="A1404" t="str">
            <v>23-3633</v>
          </cell>
        </row>
        <row r="1405">
          <cell r="A1405" t="str">
            <v>23-C0688</v>
          </cell>
          <cell r="B1405">
            <v>45260</v>
          </cell>
        </row>
        <row r="1406">
          <cell r="A1406" t="str">
            <v>23-3510</v>
          </cell>
          <cell r="B1406">
            <v>45218</v>
          </cell>
        </row>
        <row r="1407">
          <cell r="A1407" t="str">
            <v>23-3616</v>
          </cell>
        </row>
        <row r="1408">
          <cell r="A1408" t="str">
            <v>23-C0629</v>
          </cell>
          <cell r="B1408">
            <v>45225</v>
          </cell>
        </row>
        <row r="1409">
          <cell r="A1409" t="str">
            <v>23-3599</v>
          </cell>
          <cell r="B1409">
            <v>45264</v>
          </cell>
        </row>
        <row r="1410">
          <cell r="A1410" t="str">
            <v>23-3657</v>
          </cell>
          <cell r="B1410">
            <v>45260</v>
          </cell>
        </row>
        <row r="1411">
          <cell r="A1411" t="str">
            <v>23-C0695</v>
          </cell>
        </row>
        <row r="1412">
          <cell r="A1412" t="str">
            <v>23-3646</v>
          </cell>
          <cell r="B1412">
            <v>45180</v>
          </cell>
        </row>
        <row r="1413">
          <cell r="A1413" t="str">
            <v>23-3600</v>
          </cell>
          <cell r="B1413">
            <v>45216</v>
          </cell>
        </row>
        <row r="1414">
          <cell r="A1414" t="str">
            <v>23-3658</v>
          </cell>
          <cell r="B1414">
            <v>45182</v>
          </cell>
        </row>
        <row r="1415">
          <cell r="A1415" t="str">
            <v>23-3650</v>
          </cell>
        </row>
        <row r="1416">
          <cell r="A1416" t="str">
            <v>23-3255</v>
          </cell>
          <cell r="B1416">
            <v>45208</v>
          </cell>
        </row>
        <row r="1417">
          <cell r="A1417" t="str">
            <v>23-3621</v>
          </cell>
        </row>
        <row r="1418">
          <cell r="A1418" t="str">
            <v>23-3601</v>
          </cell>
          <cell r="B1418">
            <v>45169</v>
          </cell>
        </row>
        <row r="1419">
          <cell r="A1419" t="str">
            <v>23-3661</v>
          </cell>
          <cell r="B1419">
            <v>45167</v>
          </cell>
        </row>
        <row r="1420">
          <cell r="A1420" t="str">
            <v>23-3654</v>
          </cell>
        </row>
        <row r="1421">
          <cell r="A1421" t="str">
            <v>23-3622</v>
          </cell>
          <cell r="B1421">
            <v>45160</v>
          </cell>
        </row>
        <row r="1422">
          <cell r="A1422" t="str">
            <v>23-C0633</v>
          </cell>
          <cell r="B1422">
            <v>45215</v>
          </cell>
        </row>
        <row r="1423">
          <cell r="A1423" t="str">
            <v>23-3603</v>
          </cell>
          <cell r="B1423">
            <v>45176</v>
          </cell>
        </row>
        <row r="1424">
          <cell r="A1424" t="str">
            <v>23-C0627</v>
          </cell>
        </row>
        <row r="1425">
          <cell r="A1425" t="str">
            <v>23-3655</v>
          </cell>
          <cell r="B1425">
            <v>45160</v>
          </cell>
        </row>
        <row r="1426">
          <cell r="A1426" t="str">
            <v>23-C0670</v>
          </cell>
          <cell r="B1426">
            <v>45283</v>
          </cell>
        </row>
        <row r="1427">
          <cell r="A1427" t="str">
            <v>23-C0693</v>
          </cell>
        </row>
        <row r="1428">
          <cell r="A1428" t="str">
            <v>23-3663</v>
          </cell>
        </row>
        <row r="1429">
          <cell r="A1429" t="str">
            <v>23-C0686</v>
          </cell>
          <cell r="B1429">
            <v>45266</v>
          </cell>
        </row>
        <row r="1430">
          <cell r="A1430" t="str">
            <v>23-3662</v>
          </cell>
        </row>
        <row r="1431">
          <cell r="A1431" t="str">
            <v>23-C0642</v>
          </cell>
          <cell r="B1431">
            <v>45183</v>
          </cell>
        </row>
        <row r="1432">
          <cell r="A1432" t="str">
            <v>23-3687</v>
          </cell>
        </row>
        <row r="1433">
          <cell r="A1433" t="str">
            <v>23-3695</v>
          </cell>
        </row>
        <row r="1434">
          <cell r="A1434" t="str">
            <v>23-C0643</v>
          </cell>
          <cell r="B1434">
            <v>45194</v>
          </cell>
        </row>
        <row r="1435">
          <cell r="A1435" t="str">
            <v>23-3690</v>
          </cell>
          <cell r="B1435">
            <v>45194</v>
          </cell>
        </row>
        <row r="1436">
          <cell r="A1436" t="str">
            <v>23-2705</v>
          </cell>
        </row>
        <row r="1437">
          <cell r="A1437" t="str">
            <v>23-C0635</v>
          </cell>
        </row>
        <row r="1438">
          <cell r="A1438" t="str">
            <v>23-3678</v>
          </cell>
          <cell r="B1438">
            <v>45169</v>
          </cell>
        </row>
        <row r="1439">
          <cell r="A1439" t="str">
            <v>23-3696</v>
          </cell>
        </row>
        <row r="1440">
          <cell r="A1440" t="str">
            <v>23-3691</v>
          </cell>
          <cell r="B1440">
            <v>45267</v>
          </cell>
        </row>
        <row r="1441">
          <cell r="A1441" t="str">
            <v>23-C0636</v>
          </cell>
          <cell r="B1441">
            <v>45236</v>
          </cell>
        </row>
        <row r="1442">
          <cell r="A1442" t="str">
            <v>23-3680</v>
          </cell>
          <cell r="B1442">
            <v>45167</v>
          </cell>
        </row>
        <row r="1443">
          <cell r="A1443" t="str">
            <v>23-3697</v>
          </cell>
        </row>
        <row r="1444">
          <cell r="A1444" t="str">
            <v>23-3377</v>
          </cell>
        </row>
        <row r="1445">
          <cell r="A1445" t="str">
            <v>23-3692</v>
          </cell>
          <cell r="B1445">
            <v>45218</v>
          </cell>
        </row>
        <row r="1446">
          <cell r="A1446" t="str">
            <v>23-3698</v>
          </cell>
        </row>
        <row r="1447">
          <cell r="A1447" t="str">
            <v>23-3693</v>
          </cell>
          <cell r="B1447">
            <v>45218</v>
          </cell>
        </row>
        <row r="1448">
          <cell r="A1448" t="str">
            <v>23-3686</v>
          </cell>
        </row>
        <row r="1449">
          <cell r="A1449" t="str">
            <v>23-3699</v>
          </cell>
          <cell r="B1449">
            <v>45189</v>
          </cell>
        </row>
        <row r="1450">
          <cell r="A1450" t="str">
            <v>23-3694</v>
          </cell>
        </row>
        <row r="1451">
          <cell r="A1451" t="str">
            <v>23-3722</v>
          </cell>
        </row>
        <row r="1452">
          <cell r="A1452" t="str">
            <v>23-0206</v>
          </cell>
        </row>
        <row r="1453">
          <cell r="A1453" t="str">
            <v>23-3385</v>
          </cell>
          <cell r="B1453">
            <v>45240</v>
          </cell>
        </row>
        <row r="1454">
          <cell r="A1454" t="str">
            <v>23-3711</v>
          </cell>
          <cell r="B1454">
            <v>45167</v>
          </cell>
        </row>
        <row r="1455">
          <cell r="A1455" t="str">
            <v>23-3716</v>
          </cell>
        </row>
        <row r="1456">
          <cell r="A1456" t="str">
            <v>23-3227</v>
          </cell>
        </row>
        <row r="1457">
          <cell r="A1457" t="str">
            <v>23-3619</v>
          </cell>
          <cell r="B1457">
            <v>45252</v>
          </cell>
        </row>
        <row r="1458">
          <cell r="A1458" t="str">
            <v>23-C0658</v>
          </cell>
          <cell r="B1458">
            <v>45208</v>
          </cell>
        </row>
        <row r="1459">
          <cell r="A1459" t="str">
            <v>23-3717</v>
          </cell>
        </row>
        <row r="1460">
          <cell r="A1460" t="str">
            <v>23-C0650</v>
          </cell>
          <cell r="B1460">
            <v>45208</v>
          </cell>
        </row>
        <row r="1461">
          <cell r="A1461" t="str">
            <v>23-3441</v>
          </cell>
          <cell r="B1461">
            <v>45154</v>
          </cell>
        </row>
        <row r="1462">
          <cell r="A1462" t="str">
            <v>23-C0659</v>
          </cell>
          <cell r="B1462">
            <v>45260</v>
          </cell>
        </row>
        <row r="1463">
          <cell r="A1463" t="str">
            <v>23-3719</v>
          </cell>
          <cell r="B1463">
            <v>45153</v>
          </cell>
        </row>
        <row r="1464">
          <cell r="A1464" t="str">
            <v>23-C0646</v>
          </cell>
          <cell r="B1464">
            <v>45260</v>
          </cell>
        </row>
        <row r="1465">
          <cell r="A1465" t="str">
            <v>23-3257</v>
          </cell>
          <cell r="B1465">
            <v>45279</v>
          </cell>
        </row>
        <row r="1466">
          <cell r="A1466" t="str">
            <v>23-3721</v>
          </cell>
        </row>
        <row r="1467">
          <cell r="A1467" t="str">
            <v>23-C0654</v>
          </cell>
        </row>
        <row r="1468">
          <cell r="A1468" t="str">
            <v>23-C0647</v>
          </cell>
          <cell r="B1468">
            <v>45191</v>
          </cell>
        </row>
        <row r="1469">
          <cell r="A1469" t="str">
            <v>23-3754</v>
          </cell>
        </row>
        <row r="1470">
          <cell r="A1470" t="str">
            <v>23-3748</v>
          </cell>
        </row>
        <row r="1471">
          <cell r="A1471" t="str">
            <v>23-C0700</v>
          </cell>
        </row>
        <row r="1472">
          <cell r="A1472" t="str">
            <v>23-3758</v>
          </cell>
        </row>
        <row r="1473">
          <cell r="A1473" t="str">
            <v>23-3750</v>
          </cell>
          <cell r="B1473">
            <v>45191</v>
          </cell>
        </row>
        <row r="1474">
          <cell r="A1474" t="str">
            <v>23-C0750</v>
          </cell>
          <cell r="B1474">
            <v>45219</v>
          </cell>
        </row>
        <row r="1475">
          <cell r="A1475" t="str">
            <v>23-3759</v>
          </cell>
        </row>
        <row r="1476">
          <cell r="A1476" t="str">
            <v>23-3383</v>
          </cell>
          <cell r="B1476">
            <v>45198</v>
          </cell>
        </row>
        <row r="1477">
          <cell r="A1477" t="str">
            <v>23-3752</v>
          </cell>
          <cell r="B1477">
            <v>45287</v>
          </cell>
        </row>
        <row r="1478">
          <cell r="A1478" t="str">
            <v>23-3753</v>
          </cell>
          <cell r="B1478">
            <v>45208</v>
          </cell>
        </row>
        <row r="1479">
          <cell r="A1479" t="str">
            <v>23-3787</v>
          </cell>
        </row>
        <row r="1480">
          <cell r="A1480" t="str">
            <v>23-2949</v>
          </cell>
          <cell r="B1480">
            <v>45212</v>
          </cell>
        </row>
        <row r="1481">
          <cell r="A1481" t="str">
            <v>23-3774</v>
          </cell>
        </row>
        <row r="1482">
          <cell r="A1482" t="str">
            <v>23-3789</v>
          </cell>
        </row>
        <row r="1483">
          <cell r="A1483" t="str">
            <v>23-3775</v>
          </cell>
        </row>
        <row r="1484">
          <cell r="A1484" t="str">
            <v>23-3790</v>
          </cell>
        </row>
        <row r="1485">
          <cell r="A1485" t="str">
            <v>23-3776</v>
          </cell>
        </row>
        <row r="1486">
          <cell r="A1486" t="str">
            <v>23-C0696</v>
          </cell>
          <cell r="B1486">
            <v>45274</v>
          </cell>
        </row>
        <row r="1487">
          <cell r="A1487" t="str">
            <v>23-2928</v>
          </cell>
          <cell r="B1487">
            <v>45212</v>
          </cell>
        </row>
        <row r="1488">
          <cell r="A1488" t="str">
            <v>23-C0690</v>
          </cell>
          <cell r="B1488">
            <v>45239</v>
          </cell>
        </row>
        <row r="1489">
          <cell r="A1489" t="str">
            <v>23-3793</v>
          </cell>
        </row>
        <row r="1490">
          <cell r="A1490" t="str">
            <v>23-3779</v>
          </cell>
        </row>
        <row r="1491">
          <cell r="A1491" t="str">
            <v>23-2945</v>
          </cell>
          <cell r="B1491">
            <v>45212</v>
          </cell>
        </row>
        <row r="1492">
          <cell r="A1492" t="str">
            <v>23-C0697</v>
          </cell>
          <cell r="B1492">
            <v>45267</v>
          </cell>
        </row>
        <row r="1493">
          <cell r="A1493" t="str">
            <v>23-3796</v>
          </cell>
        </row>
        <row r="1494">
          <cell r="A1494" t="str">
            <v>23-C0736</v>
          </cell>
          <cell r="B1494">
            <v>45274</v>
          </cell>
        </row>
        <row r="1495">
          <cell r="A1495" t="str">
            <v>23-C0660</v>
          </cell>
          <cell r="B1495">
            <v>45219</v>
          </cell>
        </row>
        <row r="1496">
          <cell r="A1496" t="str">
            <v>23-3783</v>
          </cell>
          <cell r="B1496">
            <v>45189</v>
          </cell>
        </row>
        <row r="1497">
          <cell r="A1497" t="str">
            <v>23-2946</v>
          </cell>
          <cell r="B1497">
            <v>45212</v>
          </cell>
        </row>
        <row r="1498">
          <cell r="A1498" t="str">
            <v>23-C0677</v>
          </cell>
        </row>
        <row r="1499">
          <cell r="A1499" t="str">
            <v>23-3772</v>
          </cell>
        </row>
        <row r="1500">
          <cell r="A1500" t="str">
            <v>23-3800</v>
          </cell>
        </row>
        <row r="1501">
          <cell r="A1501" t="str">
            <v>23-C0661</v>
          </cell>
          <cell r="B1501">
            <v>45180</v>
          </cell>
        </row>
        <row r="1502">
          <cell r="A1502" t="str">
            <v>23-3820</v>
          </cell>
        </row>
        <row r="1503">
          <cell r="A1503" t="str">
            <v>23-3832</v>
          </cell>
          <cell r="B1503">
            <v>45184</v>
          </cell>
        </row>
        <row r="1504">
          <cell r="A1504" t="str">
            <v>23-C0662</v>
          </cell>
          <cell r="B1504">
            <v>45175</v>
          </cell>
        </row>
        <row r="1505">
          <cell r="A1505" t="str">
            <v>23-3826</v>
          </cell>
          <cell r="B1505">
            <v>45189</v>
          </cell>
        </row>
        <row r="1506">
          <cell r="A1506" t="str">
            <v>23-3834</v>
          </cell>
          <cell r="B1506">
            <v>45267</v>
          </cell>
        </row>
        <row r="1507">
          <cell r="A1507" t="str">
            <v>23-3827</v>
          </cell>
          <cell r="B1507">
            <v>45184</v>
          </cell>
        </row>
        <row r="1508">
          <cell r="A1508" t="str">
            <v>23-3835</v>
          </cell>
          <cell r="B1508">
            <v>45259</v>
          </cell>
        </row>
        <row r="1509">
          <cell r="A1509" t="str">
            <v>23-3828</v>
          </cell>
          <cell r="B1509">
            <v>45184</v>
          </cell>
        </row>
        <row r="1510">
          <cell r="A1510" t="str">
            <v>23-3836</v>
          </cell>
        </row>
        <row r="1511">
          <cell r="A1511" t="str">
            <v>23-3829</v>
          </cell>
        </row>
        <row r="1512">
          <cell r="A1512" t="str">
            <v>23-3837</v>
          </cell>
          <cell r="B1512">
            <v>45279</v>
          </cell>
        </row>
        <row r="1513">
          <cell r="A1513" t="str">
            <v>23-3830</v>
          </cell>
          <cell r="B1513">
            <v>45184</v>
          </cell>
        </row>
        <row r="1514">
          <cell r="A1514" t="str">
            <v>23-3844</v>
          </cell>
        </row>
        <row r="1515">
          <cell r="A1515" t="str">
            <v>23-3838</v>
          </cell>
        </row>
        <row r="1516">
          <cell r="A1516" t="str">
            <v>23-3856</v>
          </cell>
        </row>
        <row r="1517">
          <cell r="A1517" t="str">
            <v>23-3851</v>
          </cell>
        </row>
        <row r="1518">
          <cell r="A1518" t="str">
            <v>23-3867</v>
          </cell>
        </row>
        <row r="1519">
          <cell r="A1519" t="str">
            <v>23-3845</v>
          </cell>
        </row>
        <row r="1520">
          <cell r="A1520" t="str">
            <v>23-3839</v>
          </cell>
        </row>
        <row r="1521">
          <cell r="A1521" t="str">
            <v>23-3857</v>
          </cell>
        </row>
        <row r="1522">
          <cell r="A1522" t="str">
            <v>23-3852</v>
          </cell>
        </row>
        <row r="1523">
          <cell r="A1523" t="str">
            <v>23-3846</v>
          </cell>
          <cell r="B1523">
            <v>45184</v>
          </cell>
        </row>
        <row r="1524">
          <cell r="A1524" t="str">
            <v>23-3863</v>
          </cell>
        </row>
        <row r="1525">
          <cell r="A1525" t="str">
            <v>23-3841</v>
          </cell>
        </row>
        <row r="1526">
          <cell r="A1526" t="str">
            <v>23-3858</v>
          </cell>
        </row>
        <row r="1527">
          <cell r="A1527" t="str">
            <v>23-3853</v>
          </cell>
        </row>
        <row r="1528">
          <cell r="A1528" t="str">
            <v>23-3847</v>
          </cell>
          <cell r="B1528">
            <v>45212</v>
          </cell>
        </row>
        <row r="1529">
          <cell r="A1529" t="str">
            <v>23-3864</v>
          </cell>
          <cell r="B1529">
            <v>45282</v>
          </cell>
        </row>
        <row r="1530">
          <cell r="A1530" t="str">
            <v>23-3842</v>
          </cell>
        </row>
        <row r="1531">
          <cell r="A1531" t="str">
            <v>23-3859</v>
          </cell>
        </row>
        <row r="1532">
          <cell r="A1532" t="str">
            <v>23-3854</v>
          </cell>
        </row>
        <row r="1533">
          <cell r="A1533" t="str">
            <v>23-3865</v>
          </cell>
          <cell r="B1533">
            <v>45183</v>
          </cell>
        </row>
        <row r="1534">
          <cell r="A1534" t="str">
            <v>23-3843</v>
          </cell>
        </row>
        <row r="1535">
          <cell r="A1535" t="str">
            <v>23-3860</v>
          </cell>
          <cell r="B1535">
            <v>45191</v>
          </cell>
        </row>
        <row r="1536">
          <cell r="A1536" t="str">
            <v>23-3855</v>
          </cell>
        </row>
        <row r="1537">
          <cell r="A1537" t="str">
            <v>23-3849</v>
          </cell>
          <cell r="B1537">
            <v>45244</v>
          </cell>
        </row>
        <row r="1538">
          <cell r="A1538" t="str">
            <v>23-3866</v>
          </cell>
        </row>
        <row r="1539">
          <cell r="A1539" t="str">
            <v>23-C0719</v>
          </cell>
          <cell r="B1539">
            <v>45211</v>
          </cell>
        </row>
        <row r="1540">
          <cell r="A1540" t="str">
            <v>23-3871</v>
          </cell>
        </row>
        <row r="1541">
          <cell r="A1541" t="str">
            <v>23-3872</v>
          </cell>
          <cell r="B1541">
            <v>45243</v>
          </cell>
        </row>
        <row r="1542">
          <cell r="A1542" t="str">
            <v>23-3751</v>
          </cell>
          <cell r="B1542">
            <v>45215</v>
          </cell>
        </row>
        <row r="1543">
          <cell r="A1543" t="str">
            <v>23-3801</v>
          </cell>
        </row>
        <row r="1544">
          <cell r="A1544" t="str">
            <v>23-3862</v>
          </cell>
          <cell r="B1544">
            <v>45158</v>
          </cell>
        </row>
        <row r="1545">
          <cell r="A1545" t="str">
            <v>23-3808</v>
          </cell>
        </row>
        <row r="1546">
          <cell r="A1546" t="str">
            <v>23-3802</v>
          </cell>
        </row>
        <row r="1547">
          <cell r="A1547" t="str">
            <v>23-3812</v>
          </cell>
        </row>
        <row r="1548">
          <cell r="A1548" t="str">
            <v>23-3804</v>
          </cell>
        </row>
        <row r="1549">
          <cell r="A1549" t="str">
            <v>23-3813</v>
          </cell>
          <cell r="B1549">
            <v>45198</v>
          </cell>
        </row>
        <row r="1550">
          <cell r="A1550" t="str">
            <v>23-3805</v>
          </cell>
          <cell r="B1550">
            <v>45240</v>
          </cell>
        </row>
        <row r="1551">
          <cell r="A1551" t="str">
            <v>23-3814</v>
          </cell>
        </row>
        <row r="1552">
          <cell r="A1552" t="str">
            <v>23-3806</v>
          </cell>
        </row>
        <row r="1553">
          <cell r="A1553" t="str">
            <v>23-3807</v>
          </cell>
          <cell r="B1553">
            <v>45273</v>
          </cell>
        </row>
        <row r="1554">
          <cell r="A1554" t="str">
            <v>23-C0687</v>
          </cell>
          <cell r="B1554">
            <v>45219</v>
          </cell>
        </row>
        <row r="1555">
          <cell r="A1555" t="str">
            <v>23-3895</v>
          </cell>
          <cell r="B1555">
            <v>45188</v>
          </cell>
        </row>
        <row r="1556">
          <cell r="A1556" t="str">
            <v>23-3885</v>
          </cell>
          <cell r="B1556">
            <v>45184</v>
          </cell>
        </row>
        <row r="1557">
          <cell r="A1557" t="str">
            <v>23-3911</v>
          </cell>
          <cell r="B1557">
            <v>45177</v>
          </cell>
        </row>
        <row r="1558">
          <cell r="A1558" t="str">
            <v>23-3901</v>
          </cell>
          <cell r="B1558">
            <v>45189</v>
          </cell>
        </row>
        <row r="1559">
          <cell r="A1559" t="str">
            <v>23-3887</v>
          </cell>
        </row>
        <row r="1560">
          <cell r="A1560" t="str">
            <v>23-C0689</v>
          </cell>
          <cell r="B1560">
            <v>45237</v>
          </cell>
        </row>
        <row r="1561">
          <cell r="A1561" t="str">
            <v>23-3888</v>
          </cell>
        </row>
        <row r="1562">
          <cell r="A1562" t="str">
            <v>23-C0712</v>
          </cell>
          <cell r="B1562">
            <v>45201</v>
          </cell>
        </row>
        <row r="1563">
          <cell r="A1563" t="str">
            <v>23-3907</v>
          </cell>
        </row>
        <row r="1564">
          <cell r="A1564" t="str">
            <v>23-C0684</v>
          </cell>
        </row>
        <row r="1565">
          <cell r="A1565" t="str">
            <v>23-3891</v>
          </cell>
        </row>
        <row r="1566">
          <cell r="A1566" t="str">
            <v>23-3874</v>
          </cell>
        </row>
        <row r="1567">
          <cell r="A1567" t="str">
            <v>23-3848</v>
          </cell>
        </row>
        <row r="1568">
          <cell r="A1568" t="str">
            <v>23-3909</v>
          </cell>
        </row>
        <row r="1569">
          <cell r="A1569" t="str">
            <v>23-3893</v>
          </cell>
        </row>
        <row r="1570">
          <cell r="A1570" t="str">
            <v>23-3880</v>
          </cell>
          <cell r="B1570">
            <v>45187</v>
          </cell>
        </row>
        <row r="1571">
          <cell r="A1571" t="str">
            <v>23-3910</v>
          </cell>
          <cell r="B1571">
            <v>45182</v>
          </cell>
        </row>
        <row r="1572">
          <cell r="A1572" t="str">
            <v>23-3861</v>
          </cell>
        </row>
        <row r="1573">
          <cell r="A1573" t="str">
            <v>23-3915</v>
          </cell>
          <cell r="B1573">
            <v>45198</v>
          </cell>
        </row>
        <row r="1574">
          <cell r="A1574" t="str">
            <v>23-3904</v>
          </cell>
        </row>
        <row r="1575">
          <cell r="A1575" t="str">
            <v>23-3917</v>
          </cell>
          <cell r="B1575">
            <v>45183</v>
          </cell>
        </row>
        <row r="1576">
          <cell r="A1576" t="str">
            <v>23-3682</v>
          </cell>
          <cell r="B1576">
            <v>45198</v>
          </cell>
        </row>
        <row r="1577">
          <cell r="A1577" t="str">
            <v>23-3765</v>
          </cell>
        </row>
        <row r="1578">
          <cell r="A1578" t="str">
            <v>23-3918</v>
          </cell>
          <cell r="B1578">
            <v>45180</v>
          </cell>
        </row>
        <row r="1579">
          <cell r="A1579" t="str">
            <v>23-1824</v>
          </cell>
        </row>
        <row r="1580">
          <cell r="A1580" t="str">
            <v>23-3920</v>
          </cell>
          <cell r="B1580">
            <v>45224</v>
          </cell>
        </row>
        <row r="1581">
          <cell r="A1581" t="str">
            <v>23-3932</v>
          </cell>
        </row>
        <row r="1582">
          <cell r="A1582" t="str">
            <v>23-3924</v>
          </cell>
        </row>
        <row r="1583">
          <cell r="A1583" t="str">
            <v>23-3933</v>
          </cell>
        </row>
        <row r="1584">
          <cell r="A1584" t="str">
            <v>23-3925</v>
          </cell>
        </row>
        <row r="1585">
          <cell r="A1585" t="str">
            <v>23-3936</v>
          </cell>
          <cell r="B1585">
            <v>45265</v>
          </cell>
        </row>
        <row r="1586">
          <cell r="A1586" t="str">
            <v>23-3926</v>
          </cell>
        </row>
        <row r="1587">
          <cell r="A1587" t="str">
            <v>23-3927</v>
          </cell>
        </row>
        <row r="1588">
          <cell r="A1588" t="str">
            <v>23-3928</v>
          </cell>
        </row>
        <row r="1589">
          <cell r="A1589" t="str">
            <v>23-3950</v>
          </cell>
        </row>
        <row r="1590">
          <cell r="A1590" t="str">
            <v>23-C0710</v>
          </cell>
          <cell r="B1590">
            <v>45287</v>
          </cell>
        </row>
        <row r="1591">
          <cell r="A1591" t="str">
            <v>23-3951</v>
          </cell>
          <cell r="B1591">
            <v>45183</v>
          </cell>
        </row>
        <row r="1592">
          <cell r="A1592" t="str">
            <v>23-3952</v>
          </cell>
        </row>
        <row r="1593">
          <cell r="A1593" t="str">
            <v>23-3940</v>
          </cell>
        </row>
        <row r="1594">
          <cell r="A1594" t="str">
            <v>23-C0706</v>
          </cell>
        </row>
        <row r="1595">
          <cell r="A1595" t="str">
            <v>23-3942</v>
          </cell>
        </row>
        <row r="1596">
          <cell r="A1596" t="str">
            <v>23-3945</v>
          </cell>
        </row>
        <row r="1597">
          <cell r="A1597" t="str">
            <v>23-3958</v>
          </cell>
        </row>
        <row r="1598">
          <cell r="A1598" t="str">
            <v>23-3959</v>
          </cell>
        </row>
        <row r="1599">
          <cell r="A1599" t="str">
            <v>23-C0711</v>
          </cell>
          <cell r="B1599">
            <v>45184</v>
          </cell>
        </row>
        <row r="1600">
          <cell r="A1600" t="str">
            <v>23-3960</v>
          </cell>
        </row>
        <row r="1601">
          <cell r="A1601" t="str">
            <v>23-3964</v>
          </cell>
          <cell r="B1601">
            <v>45188</v>
          </cell>
        </row>
        <row r="1602">
          <cell r="A1602" t="str">
            <v>23-3953</v>
          </cell>
        </row>
        <row r="1603">
          <cell r="A1603" t="str">
            <v>23-3956</v>
          </cell>
        </row>
        <row r="1604">
          <cell r="A1604" t="str">
            <v>23-3966</v>
          </cell>
        </row>
        <row r="1605">
          <cell r="A1605" t="str">
            <v>23-3967</v>
          </cell>
          <cell r="B1605">
            <v>45203</v>
          </cell>
        </row>
        <row r="1606">
          <cell r="A1606" t="str">
            <v>23-3968</v>
          </cell>
          <cell r="B1606">
            <v>45183</v>
          </cell>
        </row>
        <row r="1607">
          <cell r="A1607" t="str">
            <v>23-3970</v>
          </cell>
        </row>
        <row r="1608">
          <cell r="A1608" t="str">
            <v>23-3965</v>
          </cell>
        </row>
        <row r="1609">
          <cell r="A1609" t="str">
            <v>23-4001</v>
          </cell>
          <cell r="B1609">
            <v>45183</v>
          </cell>
        </row>
        <row r="1610">
          <cell r="A1610" t="str">
            <v>23-3987</v>
          </cell>
        </row>
        <row r="1611">
          <cell r="A1611" t="str">
            <v>23-3981</v>
          </cell>
          <cell r="B1611">
            <v>45283</v>
          </cell>
        </row>
        <row r="1612">
          <cell r="A1612" t="str">
            <v>23-C0732</v>
          </cell>
          <cell r="B1612">
            <v>45254</v>
          </cell>
        </row>
        <row r="1613">
          <cell r="A1613" t="str">
            <v>23-4002</v>
          </cell>
        </row>
        <row r="1614">
          <cell r="A1614" t="str">
            <v>23-3994</v>
          </cell>
        </row>
        <row r="1615">
          <cell r="A1615" t="str">
            <v>23-3983</v>
          </cell>
        </row>
        <row r="1616">
          <cell r="A1616" t="str">
            <v>23-3998</v>
          </cell>
          <cell r="B1616">
            <v>45188</v>
          </cell>
        </row>
        <row r="1617">
          <cell r="A1617" t="str">
            <v>23-3984</v>
          </cell>
        </row>
        <row r="1618">
          <cell r="A1618" t="str">
            <v>23-3999</v>
          </cell>
          <cell r="B1618">
            <v>45183</v>
          </cell>
        </row>
        <row r="1619">
          <cell r="A1619" t="str">
            <v>23-3985</v>
          </cell>
        </row>
        <row r="1620">
          <cell r="A1620" t="str">
            <v>23-3976</v>
          </cell>
        </row>
        <row r="1621">
          <cell r="A1621" t="str">
            <v>23-4000</v>
          </cell>
          <cell r="B1621">
            <v>45188</v>
          </cell>
        </row>
        <row r="1622">
          <cell r="A1622" t="str">
            <v>23-3986</v>
          </cell>
        </row>
        <row r="1623">
          <cell r="A1623" t="str">
            <v>23-3980</v>
          </cell>
          <cell r="B1623">
            <v>45246</v>
          </cell>
        </row>
        <row r="1624">
          <cell r="A1624" t="str">
            <v>23-4008</v>
          </cell>
          <cell r="B1624">
            <v>45212</v>
          </cell>
        </row>
        <row r="1625">
          <cell r="A1625" t="str">
            <v>23-4011</v>
          </cell>
          <cell r="B1625">
            <v>45267</v>
          </cell>
        </row>
        <row r="1626">
          <cell r="A1626" t="str">
            <v>23-4003</v>
          </cell>
          <cell r="B1626">
            <v>45275</v>
          </cell>
        </row>
        <row r="1627">
          <cell r="A1627" t="str">
            <v>23-4012</v>
          </cell>
          <cell r="B1627">
            <v>45274</v>
          </cell>
        </row>
        <row r="1628">
          <cell r="A1628" t="str">
            <v>23-4004</v>
          </cell>
        </row>
        <row r="1629">
          <cell r="A1629" t="str">
            <v>23-C0792</v>
          </cell>
        </row>
        <row r="1630">
          <cell r="A1630" t="str">
            <v>23-4013</v>
          </cell>
          <cell r="B1630">
            <v>45236</v>
          </cell>
        </row>
        <row r="1631">
          <cell r="A1631" t="str">
            <v>23-4005</v>
          </cell>
        </row>
        <row r="1632">
          <cell r="A1632" t="str">
            <v>23-4014</v>
          </cell>
          <cell r="B1632">
            <v>45279</v>
          </cell>
        </row>
        <row r="1633">
          <cell r="A1633" t="str">
            <v>23-4006</v>
          </cell>
          <cell r="B1633">
            <v>45244</v>
          </cell>
        </row>
        <row r="1634">
          <cell r="A1634" t="str">
            <v>23-4022</v>
          </cell>
        </row>
        <row r="1635">
          <cell r="A1635" t="str">
            <v>23-4015</v>
          </cell>
          <cell r="B1635">
            <v>45182</v>
          </cell>
        </row>
        <row r="1636">
          <cell r="A1636" t="str">
            <v>23-4023</v>
          </cell>
        </row>
        <row r="1637">
          <cell r="A1637" t="str">
            <v>23-4016</v>
          </cell>
          <cell r="B1637">
            <v>45177</v>
          </cell>
        </row>
        <row r="1638">
          <cell r="A1638" t="str">
            <v>23-4024</v>
          </cell>
        </row>
        <row r="1639">
          <cell r="A1639" t="str">
            <v>23-4017</v>
          </cell>
          <cell r="B1639">
            <v>45189</v>
          </cell>
        </row>
        <row r="1640">
          <cell r="A1640" t="str">
            <v>23-4025</v>
          </cell>
        </row>
        <row r="1641">
          <cell r="A1641" t="str">
            <v>23-2404</v>
          </cell>
        </row>
        <row r="1642">
          <cell r="A1642" t="str">
            <v>23-4018</v>
          </cell>
          <cell r="B1642">
            <v>45222</v>
          </cell>
        </row>
        <row r="1643">
          <cell r="A1643" t="str">
            <v>23-4026</v>
          </cell>
        </row>
        <row r="1644">
          <cell r="A1644" t="str">
            <v>23-4021</v>
          </cell>
        </row>
        <row r="1645">
          <cell r="A1645" t="str">
            <v>23-4027</v>
          </cell>
        </row>
        <row r="1646">
          <cell r="A1646" t="str">
            <v>23-4039</v>
          </cell>
          <cell r="B1646">
            <v>45182</v>
          </cell>
        </row>
        <row r="1647">
          <cell r="A1647" t="str">
            <v>23-4028</v>
          </cell>
          <cell r="B1647">
            <v>45224</v>
          </cell>
        </row>
        <row r="1648">
          <cell r="A1648" t="str">
            <v>23-4040</v>
          </cell>
          <cell r="B1648">
            <v>45225</v>
          </cell>
        </row>
        <row r="1649">
          <cell r="A1649" t="str">
            <v>23-4035</v>
          </cell>
        </row>
        <row r="1650">
          <cell r="A1650" t="str">
            <v>23-4041</v>
          </cell>
          <cell r="B1650">
            <v>45279</v>
          </cell>
        </row>
        <row r="1651">
          <cell r="A1651" t="str">
            <v>23-4036</v>
          </cell>
        </row>
        <row r="1652">
          <cell r="A1652" t="str">
            <v>23-4037</v>
          </cell>
        </row>
        <row r="1653">
          <cell r="A1653" t="str">
            <v>23-4038</v>
          </cell>
        </row>
        <row r="1654">
          <cell r="A1654" t="str">
            <v>23-C0717</v>
          </cell>
        </row>
        <row r="1655">
          <cell r="A1655" t="str">
            <v>23-4045</v>
          </cell>
        </row>
        <row r="1656">
          <cell r="A1656" t="str">
            <v>23-4051</v>
          </cell>
          <cell r="B1656">
            <v>45271</v>
          </cell>
        </row>
        <row r="1657">
          <cell r="A1657" t="str">
            <v>23-4046</v>
          </cell>
        </row>
        <row r="1658">
          <cell r="A1658" t="str">
            <v>23-4052</v>
          </cell>
        </row>
        <row r="1659">
          <cell r="A1659" t="str">
            <v>23-4047</v>
          </cell>
          <cell r="B1659">
            <v>45250</v>
          </cell>
        </row>
        <row r="1660">
          <cell r="A1660" t="str">
            <v>23-4053</v>
          </cell>
        </row>
        <row r="1661">
          <cell r="A1661" t="str">
            <v>23-4048</v>
          </cell>
        </row>
        <row r="1662">
          <cell r="A1662" t="str">
            <v>23-4043</v>
          </cell>
        </row>
        <row r="1663">
          <cell r="A1663" t="str">
            <v xml:space="preserve">23-4054        </v>
          </cell>
        </row>
        <row r="1664">
          <cell r="A1664" t="str">
            <v>23-4049</v>
          </cell>
          <cell r="B1664">
            <v>45280</v>
          </cell>
        </row>
        <row r="1665">
          <cell r="A1665" t="str">
            <v>23-4044</v>
          </cell>
          <cell r="B1665">
            <v>45246</v>
          </cell>
        </row>
        <row r="1666">
          <cell r="A1666" t="str">
            <v>23-4055</v>
          </cell>
        </row>
        <row r="1667">
          <cell r="A1667" t="str">
            <v>23-4050</v>
          </cell>
        </row>
        <row r="1668">
          <cell r="A1668" t="str">
            <v>23-4061</v>
          </cell>
          <cell r="B1668">
            <v>45188</v>
          </cell>
        </row>
        <row r="1669">
          <cell r="A1669" t="str">
            <v>23-4056</v>
          </cell>
          <cell r="B1669">
            <v>45189</v>
          </cell>
        </row>
        <row r="1670">
          <cell r="A1670" t="str">
            <v>23-4062</v>
          </cell>
          <cell r="B1670">
            <v>45189</v>
          </cell>
        </row>
        <row r="1671">
          <cell r="A1671" t="str">
            <v>23-4057</v>
          </cell>
        </row>
        <row r="1672">
          <cell r="A1672" t="str">
            <v>23-4063</v>
          </cell>
        </row>
        <row r="1673">
          <cell r="A1673" t="str">
            <v>23-4058</v>
          </cell>
        </row>
        <row r="1674">
          <cell r="A1674" t="str">
            <v>23-4059</v>
          </cell>
          <cell r="B1674">
            <v>45219</v>
          </cell>
        </row>
        <row r="1675">
          <cell r="A1675" t="str">
            <v>23-4060</v>
          </cell>
          <cell r="B1675">
            <v>45189</v>
          </cell>
        </row>
        <row r="1676">
          <cell r="A1676" t="str">
            <v>23-4076</v>
          </cell>
        </row>
        <row r="1677">
          <cell r="A1677" t="str">
            <v>23-4070</v>
          </cell>
          <cell r="B1677">
            <v>45188</v>
          </cell>
        </row>
        <row r="1678">
          <cell r="A1678" t="str">
            <v>23-4078</v>
          </cell>
          <cell r="B1678">
            <v>45216</v>
          </cell>
        </row>
        <row r="1679">
          <cell r="A1679" t="str">
            <v>23-4071</v>
          </cell>
          <cell r="B1679">
            <v>45189</v>
          </cell>
        </row>
        <row r="1680">
          <cell r="A1680" t="str">
            <v>23-4082</v>
          </cell>
          <cell r="B1680">
            <v>45279</v>
          </cell>
        </row>
        <row r="1681">
          <cell r="A1681" t="str">
            <v>23-4072</v>
          </cell>
        </row>
        <row r="1682">
          <cell r="A1682" t="str">
            <v>23-4065</v>
          </cell>
        </row>
        <row r="1683">
          <cell r="A1683" t="str">
            <v>23-4083</v>
          </cell>
          <cell r="B1683">
            <v>45222</v>
          </cell>
        </row>
        <row r="1684">
          <cell r="A1684" t="str">
            <v>23-4073</v>
          </cell>
        </row>
        <row r="1685">
          <cell r="A1685" t="str">
            <v>23-4066</v>
          </cell>
          <cell r="B1685">
            <v>45198</v>
          </cell>
        </row>
        <row r="1686">
          <cell r="A1686" t="str">
            <v>23-4074</v>
          </cell>
        </row>
        <row r="1687">
          <cell r="A1687" t="str">
            <v>23-4069</v>
          </cell>
        </row>
        <row r="1688">
          <cell r="A1688" t="str">
            <v>23-4089</v>
          </cell>
          <cell r="B1688">
            <v>45273</v>
          </cell>
        </row>
        <row r="1689">
          <cell r="A1689" t="str">
            <v>23-4090</v>
          </cell>
          <cell r="B1689">
            <v>45273</v>
          </cell>
        </row>
        <row r="1690">
          <cell r="A1690" t="str">
            <v>23-4093</v>
          </cell>
          <cell r="B1690">
            <v>45279</v>
          </cell>
        </row>
        <row r="1691">
          <cell r="A1691" t="str">
            <v>23-4088</v>
          </cell>
          <cell r="B1691">
            <v>45274</v>
          </cell>
        </row>
        <row r="1692">
          <cell r="A1692" t="str">
            <v>23-C0723</v>
          </cell>
          <cell r="B1692">
            <v>45274</v>
          </cell>
        </row>
        <row r="1693">
          <cell r="A1693" t="str">
            <v>23-C0725</v>
          </cell>
          <cell r="B1693">
            <v>45273</v>
          </cell>
        </row>
        <row r="1694">
          <cell r="A1694" t="str">
            <v>23-4103</v>
          </cell>
        </row>
        <row r="1695">
          <cell r="A1695" t="str">
            <v>23-4095</v>
          </cell>
          <cell r="B1695">
            <v>45273</v>
          </cell>
        </row>
        <row r="1696">
          <cell r="A1696" t="str">
            <v>23-4099</v>
          </cell>
          <cell r="B1696">
            <v>45273</v>
          </cell>
        </row>
        <row r="1697">
          <cell r="A1697" t="str">
            <v>23-4102</v>
          </cell>
          <cell r="B1697">
            <v>45216</v>
          </cell>
        </row>
        <row r="1698">
          <cell r="A1698" t="str">
            <v>23-C0726</v>
          </cell>
          <cell r="B1698">
            <v>45209</v>
          </cell>
        </row>
        <row r="1699">
          <cell r="A1699" t="str">
            <v>23-4115</v>
          </cell>
        </row>
        <row r="1700">
          <cell r="A1700" t="str">
            <v>23-C0727</v>
          </cell>
          <cell r="B1700">
            <v>45209</v>
          </cell>
        </row>
        <row r="1701">
          <cell r="A1701" t="str">
            <v>23-4117</v>
          </cell>
          <cell r="B1701">
            <v>45274</v>
          </cell>
        </row>
        <row r="1702">
          <cell r="A1702" t="str">
            <v>23-C0728</v>
          </cell>
          <cell r="B1702">
            <v>45209</v>
          </cell>
        </row>
        <row r="1703">
          <cell r="A1703" t="str">
            <v>23-4125</v>
          </cell>
        </row>
        <row r="1704">
          <cell r="A1704" t="str">
            <v>23-4120</v>
          </cell>
          <cell r="B1704">
            <v>45189</v>
          </cell>
        </row>
        <row r="1705">
          <cell r="A1705" t="str">
            <v>23-4129</v>
          </cell>
        </row>
        <row r="1706">
          <cell r="A1706" t="str">
            <v>23-4121</v>
          </cell>
        </row>
        <row r="1707">
          <cell r="A1707" t="str">
            <v>23-4130</v>
          </cell>
        </row>
        <row r="1708">
          <cell r="A1708" t="str">
            <v>23-4122</v>
          </cell>
          <cell r="B1708">
            <v>45183</v>
          </cell>
        </row>
        <row r="1709">
          <cell r="A1709" t="str">
            <v>23-4123</v>
          </cell>
          <cell r="B1709">
            <v>45194</v>
          </cell>
        </row>
        <row r="1710">
          <cell r="A1710" t="str">
            <v>23-4118</v>
          </cell>
          <cell r="B1710">
            <v>45274</v>
          </cell>
        </row>
        <row r="1711">
          <cell r="A1711" t="str">
            <v>23-C0729</v>
          </cell>
          <cell r="B1711">
            <v>45250</v>
          </cell>
        </row>
        <row r="1712">
          <cell r="A1712" t="str">
            <v>23-4124</v>
          </cell>
        </row>
        <row r="1713">
          <cell r="A1713" t="str">
            <v>23-4119</v>
          </cell>
          <cell r="B1713">
            <v>45198</v>
          </cell>
        </row>
        <row r="1714">
          <cell r="A1714" t="str">
            <v>23-4131</v>
          </cell>
          <cell r="B1714">
            <v>45280</v>
          </cell>
        </row>
        <row r="1715">
          <cell r="A1715" t="str">
            <v>23-4132</v>
          </cell>
          <cell r="B1715">
            <v>45237</v>
          </cell>
        </row>
        <row r="1716">
          <cell r="A1716" t="str">
            <v>23-4133</v>
          </cell>
          <cell r="B1716">
            <v>45264</v>
          </cell>
        </row>
        <row r="1717">
          <cell r="A1717" t="str">
            <v>23-4139</v>
          </cell>
          <cell r="B1717">
            <v>45198</v>
          </cell>
        </row>
        <row r="1718">
          <cell r="A1718" t="str">
            <v>23-4134</v>
          </cell>
          <cell r="B1718">
            <v>45198</v>
          </cell>
        </row>
        <row r="1719">
          <cell r="A1719" t="str">
            <v>23-4140</v>
          </cell>
          <cell r="B1719">
            <v>45208</v>
          </cell>
        </row>
        <row r="1720">
          <cell r="A1720" t="str">
            <v>23-4135</v>
          </cell>
        </row>
        <row r="1721">
          <cell r="A1721" t="str">
            <v>23-4141</v>
          </cell>
        </row>
        <row r="1722">
          <cell r="A1722" t="str">
            <v>23-4136</v>
          </cell>
          <cell r="B1722">
            <v>45198</v>
          </cell>
        </row>
        <row r="1723">
          <cell r="A1723" t="str">
            <v>23-4142</v>
          </cell>
        </row>
        <row r="1724">
          <cell r="A1724" t="str">
            <v>23-4137</v>
          </cell>
        </row>
        <row r="1725">
          <cell r="A1725" t="str">
            <v>23-4138</v>
          </cell>
        </row>
        <row r="1726">
          <cell r="A1726" t="str">
            <v>23-4144</v>
          </cell>
        </row>
        <row r="1727">
          <cell r="A1727" t="str">
            <v>23-4146</v>
          </cell>
        </row>
        <row r="1728">
          <cell r="A1728" t="str">
            <v>23-4143</v>
          </cell>
        </row>
        <row r="1729">
          <cell r="A1729" t="str">
            <v>23-4147</v>
          </cell>
        </row>
        <row r="1730">
          <cell r="A1730" t="str">
            <v>23-4149</v>
          </cell>
          <cell r="B1730">
            <v>45201</v>
          </cell>
        </row>
        <row r="1731">
          <cell r="A1731" t="str">
            <v>23-4177</v>
          </cell>
        </row>
        <row r="1732">
          <cell r="A1732" t="str">
            <v>23-4171</v>
          </cell>
        </row>
        <row r="1733">
          <cell r="A1733" t="str">
            <v>23-4158</v>
          </cell>
        </row>
        <row r="1734">
          <cell r="A1734" t="str">
            <v>23-C0796</v>
          </cell>
          <cell r="B1734">
            <v>45273</v>
          </cell>
        </row>
        <row r="1735">
          <cell r="A1735" t="str">
            <v>23-4178</v>
          </cell>
        </row>
        <row r="1736">
          <cell r="A1736" t="str">
            <v>23-4172</v>
          </cell>
        </row>
        <row r="1737">
          <cell r="A1737" t="str">
            <v>23-C0740</v>
          </cell>
          <cell r="B1737">
            <v>45223</v>
          </cell>
        </row>
        <row r="1738">
          <cell r="A1738" t="str">
            <v>23-4159</v>
          </cell>
        </row>
        <row r="1739">
          <cell r="A1739" t="str">
            <v>23-C0797</v>
          </cell>
        </row>
        <row r="1740">
          <cell r="A1740" t="str">
            <v>23-4179</v>
          </cell>
        </row>
        <row r="1741">
          <cell r="A1741" t="str">
            <v>23-4174</v>
          </cell>
        </row>
        <row r="1742">
          <cell r="A1742" t="str">
            <v>23-4160</v>
          </cell>
        </row>
        <row r="1743">
          <cell r="A1743" t="str">
            <v>23-4175</v>
          </cell>
        </row>
        <row r="1744">
          <cell r="A1744" t="str">
            <v>23-4162</v>
          </cell>
        </row>
        <row r="1745">
          <cell r="A1745" t="str">
            <v>23-C0799</v>
          </cell>
          <cell r="B1745">
            <v>45279</v>
          </cell>
        </row>
        <row r="1746">
          <cell r="A1746" t="str">
            <v>23-4151</v>
          </cell>
          <cell r="B1746">
            <v>45260</v>
          </cell>
        </row>
        <row r="1747">
          <cell r="A1747" t="str">
            <v>23-4176</v>
          </cell>
        </row>
        <row r="1748">
          <cell r="A1748" t="str">
            <v>23-4163</v>
          </cell>
        </row>
        <row r="1749">
          <cell r="A1749" t="str">
            <v>23-4157</v>
          </cell>
        </row>
        <row r="1750">
          <cell r="A1750" t="str">
            <v>23-4196</v>
          </cell>
          <cell r="B1750">
            <v>45273</v>
          </cell>
        </row>
        <row r="1751">
          <cell r="A1751" t="str">
            <v>23-4188</v>
          </cell>
        </row>
        <row r="1752">
          <cell r="A1752" t="str">
            <v>23-4183</v>
          </cell>
        </row>
        <row r="1753">
          <cell r="A1753" t="str">
            <v>23-4198</v>
          </cell>
          <cell r="B1753">
            <v>45223</v>
          </cell>
        </row>
        <row r="1754">
          <cell r="A1754" t="str">
            <v>23-4189</v>
          </cell>
          <cell r="B1754">
            <v>45289</v>
          </cell>
        </row>
        <row r="1755">
          <cell r="A1755" t="str">
            <v>23-4184</v>
          </cell>
        </row>
        <row r="1756">
          <cell r="A1756" t="str">
            <v>23-4190</v>
          </cell>
        </row>
        <row r="1757">
          <cell r="A1757" t="str">
            <v>23-4185</v>
          </cell>
        </row>
        <row r="1758">
          <cell r="A1758" t="str">
            <v>23-C0798</v>
          </cell>
        </row>
        <row r="1759">
          <cell r="A1759" t="str">
            <v>23-4180</v>
          </cell>
        </row>
        <row r="1760">
          <cell r="A1760" t="str">
            <v>23-4191</v>
          </cell>
        </row>
        <row r="1761">
          <cell r="A1761" t="str">
            <v>23-4186</v>
          </cell>
        </row>
        <row r="1762">
          <cell r="A1762" t="str">
            <v>23-4181</v>
          </cell>
        </row>
        <row r="1763">
          <cell r="A1763" t="str">
            <v>23-4192</v>
          </cell>
        </row>
        <row r="1764">
          <cell r="A1764" t="str">
            <v>23-4187</v>
          </cell>
        </row>
        <row r="1765">
          <cell r="A1765" t="str">
            <v>23-4182</v>
          </cell>
        </row>
        <row r="1766">
          <cell r="A1766" t="str">
            <v>23-4203</v>
          </cell>
        </row>
        <row r="1767">
          <cell r="A1767" t="str">
            <v>23-4199</v>
          </cell>
          <cell r="B1767">
            <v>45266</v>
          </cell>
        </row>
        <row r="1768">
          <cell r="A1768" t="str">
            <v>23-4200</v>
          </cell>
          <cell r="B1768">
            <v>45282</v>
          </cell>
        </row>
        <row r="1769">
          <cell r="A1769" t="str">
            <v>23-4201</v>
          </cell>
        </row>
        <row r="1770">
          <cell r="A1770" t="str">
            <v>23-4202</v>
          </cell>
        </row>
        <row r="1771">
          <cell r="A1771" t="str">
            <v>23-C0731</v>
          </cell>
          <cell r="B1771">
            <v>45198</v>
          </cell>
        </row>
        <row r="1772">
          <cell r="A1772" t="str">
            <v>23-4215</v>
          </cell>
          <cell r="B1772">
            <v>45202</v>
          </cell>
        </row>
        <row r="1773">
          <cell r="A1773" t="str">
            <v>23-4204</v>
          </cell>
        </row>
        <row r="1774">
          <cell r="A1774" t="str">
            <v>23-4207</v>
          </cell>
          <cell r="B1774">
            <v>45198</v>
          </cell>
        </row>
        <row r="1775">
          <cell r="A1775" t="str">
            <v>23-C0751</v>
          </cell>
        </row>
        <row r="1776">
          <cell r="A1776" t="str">
            <v>23-4210</v>
          </cell>
          <cell r="B1776">
            <v>45183</v>
          </cell>
        </row>
        <row r="1777">
          <cell r="A1777" t="str">
            <v>23-C0752</v>
          </cell>
        </row>
        <row r="1778">
          <cell r="A1778" t="str">
            <v>23-4212</v>
          </cell>
          <cell r="B1778">
            <v>45210</v>
          </cell>
        </row>
        <row r="1779">
          <cell r="A1779" t="str">
            <v>23-4227</v>
          </cell>
          <cell r="B1779">
            <v>45204</v>
          </cell>
        </row>
        <row r="1780">
          <cell r="A1780" t="str">
            <v>23-4219</v>
          </cell>
        </row>
        <row r="1781">
          <cell r="A1781" t="str">
            <v>23-4223</v>
          </cell>
        </row>
        <row r="1782">
          <cell r="A1782" t="str">
            <v>23-4224</v>
          </cell>
        </row>
        <row r="1783">
          <cell r="A1783" t="str">
            <v>23-4225</v>
          </cell>
        </row>
        <row r="1784">
          <cell r="A1784" t="str">
            <v>23-C0737</v>
          </cell>
        </row>
        <row r="1785">
          <cell r="A1785" t="str">
            <v>23-4229</v>
          </cell>
          <cell r="B1785">
            <v>45204</v>
          </cell>
        </row>
        <row r="1786">
          <cell r="A1786" t="str">
            <v>23-4230</v>
          </cell>
        </row>
        <row r="1787">
          <cell r="A1787" t="str">
            <v>23-C0734</v>
          </cell>
          <cell r="B1787">
            <v>45265</v>
          </cell>
        </row>
        <row r="1788">
          <cell r="A1788" t="str">
            <v>23-4244</v>
          </cell>
          <cell r="B1788">
            <v>45204</v>
          </cell>
        </row>
        <row r="1789">
          <cell r="A1789" t="str">
            <v>23-4245</v>
          </cell>
          <cell r="B1789">
            <v>45204</v>
          </cell>
        </row>
        <row r="1790">
          <cell r="A1790" t="str">
            <v>23-4246</v>
          </cell>
          <cell r="B1790">
            <v>45259</v>
          </cell>
        </row>
        <row r="1791">
          <cell r="A1791" t="str">
            <v>23-4241</v>
          </cell>
        </row>
        <row r="1792">
          <cell r="A1792" t="str">
            <v>23-4248</v>
          </cell>
        </row>
        <row r="1793">
          <cell r="A1793" t="str">
            <v>23-4242</v>
          </cell>
          <cell r="B1793">
            <v>45203</v>
          </cell>
        </row>
        <row r="1794">
          <cell r="A1794" t="str">
            <v>23-4249</v>
          </cell>
        </row>
        <row r="1795">
          <cell r="A1795" t="str">
            <v>23-4243</v>
          </cell>
          <cell r="B1795">
            <v>45203</v>
          </cell>
        </row>
        <row r="1796">
          <cell r="A1796" t="str">
            <v>23-C0753</v>
          </cell>
        </row>
        <row r="1797">
          <cell r="A1797" t="str">
            <v>23-4258</v>
          </cell>
          <cell r="B1797">
            <v>45226</v>
          </cell>
        </row>
        <row r="1798">
          <cell r="A1798" t="str">
            <v>23-4252</v>
          </cell>
        </row>
        <row r="1799">
          <cell r="A1799" t="str">
            <v>23-4259</v>
          </cell>
          <cell r="B1799">
            <v>45223</v>
          </cell>
        </row>
        <row r="1800">
          <cell r="A1800" t="str">
            <v>23-4253</v>
          </cell>
          <cell r="B1800">
            <v>45256</v>
          </cell>
        </row>
        <row r="1801">
          <cell r="A1801" t="str">
            <v>23-4262</v>
          </cell>
        </row>
        <row r="1802">
          <cell r="A1802" t="str">
            <v>23-4254</v>
          </cell>
        </row>
        <row r="1803">
          <cell r="A1803" t="str">
            <v>23-C0742</v>
          </cell>
          <cell r="B1803">
            <v>45184</v>
          </cell>
        </row>
        <row r="1804">
          <cell r="A1804" t="str">
            <v>23-4263</v>
          </cell>
          <cell r="B1804">
            <v>45265</v>
          </cell>
        </row>
        <row r="1805">
          <cell r="A1805" t="str">
            <v>23-4255</v>
          </cell>
          <cell r="B1805">
            <v>45264</v>
          </cell>
        </row>
        <row r="1806">
          <cell r="A1806" t="str">
            <v>23-4256</v>
          </cell>
        </row>
        <row r="1807">
          <cell r="A1807" t="str">
            <v>23-4273</v>
          </cell>
        </row>
        <row r="1808">
          <cell r="A1808" t="str">
            <v>23-C0739</v>
          </cell>
          <cell r="B1808">
            <v>45282</v>
          </cell>
        </row>
        <row r="1809">
          <cell r="A1809" t="str">
            <v>23-4268</v>
          </cell>
          <cell r="B1809">
            <v>45246</v>
          </cell>
        </row>
        <row r="1810">
          <cell r="A1810" t="str">
            <v>23-4274</v>
          </cell>
        </row>
        <row r="1811">
          <cell r="A1811" t="str">
            <v>23-4269</v>
          </cell>
        </row>
        <row r="1812">
          <cell r="A1812" t="str">
            <v>23-4275</v>
          </cell>
        </row>
        <row r="1813">
          <cell r="A1813" t="str">
            <v>23-4270</v>
          </cell>
        </row>
        <row r="1814">
          <cell r="A1814" t="str">
            <v>23-4276</v>
          </cell>
        </row>
        <row r="1815">
          <cell r="A1815" t="str">
            <v>23-4271</v>
          </cell>
        </row>
        <row r="1816">
          <cell r="A1816" t="str">
            <v xml:space="preserve">23-4265        </v>
          </cell>
        </row>
        <row r="1817">
          <cell r="A1817" t="str">
            <v>23-4277</v>
          </cell>
        </row>
        <row r="1818">
          <cell r="A1818" t="str">
            <v>23-4272</v>
          </cell>
        </row>
        <row r="1819">
          <cell r="A1819" t="str">
            <v>23-4266</v>
          </cell>
        </row>
        <row r="1820">
          <cell r="A1820" t="str">
            <v>23-4278</v>
          </cell>
          <cell r="B1820">
            <v>45279</v>
          </cell>
        </row>
        <row r="1821">
          <cell r="A1821" t="str">
            <v>23-4279</v>
          </cell>
        </row>
        <row r="1822">
          <cell r="A1822" t="str">
            <v>23-4281</v>
          </cell>
        </row>
        <row r="1823">
          <cell r="A1823" t="str">
            <v>23-4284</v>
          </cell>
          <cell r="B1823">
            <v>45251</v>
          </cell>
        </row>
        <row r="1824">
          <cell r="A1824" t="str">
            <v>23-C0748</v>
          </cell>
        </row>
        <row r="1825">
          <cell r="A1825" t="str">
            <v>23-4291</v>
          </cell>
          <cell r="B1825">
            <v>45203</v>
          </cell>
        </row>
        <row r="1826">
          <cell r="A1826" t="str">
            <v>23-C0749</v>
          </cell>
          <cell r="B1826">
            <v>45265</v>
          </cell>
        </row>
        <row r="1827">
          <cell r="A1827" t="str">
            <v>23-4292</v>
          </cell>
          <cell r="B1827">
            <v>45209</v>
          </cell>
        </row>
        <row r="1828">
          <cell r="A1828" t="str">
            <v>23-4293</v>
          </cell>
        </row>
        <row r="1829">
          <cell r="A1829" t="str">
            <v>23-C0743</v>
          </cell>
          <cell r="B1829">
            <v>45218</v>
          </cell>
        </row>
        <row r="1830">
          <cell r="A1830" t="str">
            <v>23-4287</v>
          </cell>
          <cell r="B1830">
            <v>45218</v>
          </cell>
        </row>
        <row r="1831">
          <cell r="A1831" t="str">
            <v>23-C0747</v>
          </cell>
          <cell r="B1831">
            <v>45244</v>
          </cell>
        </row>
        <row r="1832">
          <cell r="A1832" t="str">
            <v>23-4288</v>
          </cell>
          <cell r="B1832">
            <v>45218</v>
          </cell>
        </row>
        <row r="1833">
          <cell r="A1833" t="str">
            <v>23-4300</v>
          </cell>
          <cell r="B1833">
            <v>45245</v>
          </cell>
        </row>
        <row r="1834">
          <cell r="A1834" t="str">
            <v>23-4307</v>
          </cell>
        </row>
        <row r="1835">
          <cell r="A1835" t="str">
            <v>23-4312</v>
          </cell>
        </row>
        <row r="1836">
          <cell r="A1836" t="str">
            <v>23-4323</v>
          </cell>
          <cell r="B1836">
            <v>45211</v>
          </cell>
        </row>
        <row r="1837">
          <cell r="A1837" t="str">
            <v>23-4319</v>
          </cell>
        </row>
        <row r="1838">
          <cell r="A1838" t="str">
            <v>23-4320</v>
          </cell>
        </row>
        <row r="1839">
          <cell r="A1839" t="str">
            <v>23-4322</v>
          </cell>
        </row>
        <row r="1840">
          <cell r="A1840" t="str">
            <v>23-4327</v>
          </cell>
          <cell r="B1840">
            <v>45260</v>
          </cell>
        </row>
        <row r="1841">
          <cell r="A1841" t="str">
            <v>23-4328</v>
          </cell>
          <cell r="B1841">
            <v>45217</v>
          </cell>
        </row>
        <row r="1842">
          <cell r="A1842" t="str">
            <v>23-4329</v>
          </cell>
        </row>
        <row r="1843">
          <cell r="A1843" t="str">
            <v>23-4330</v>
          </cell>
        </row>
        <row r="1844">
          <cell r="A1844" t="str">
            <v>23-4332</v>
          </cell>
        </row>
        <row r="1845">
          <cell r="A1845" t="str">
            <v>23-4333</v>
          </cell>
        </row>
        <row r="1846">
          <cell r="A1846" t="str">
            <v>23-4331</v>
          </cell>
        </row>
        <row r="1847">
          <cell r="A1847" t="str">
            <v>23-4341</v>
          </cell>
        </row>
        <row r="1848">
          <cell r="A1848" t="str">
            <v>23-4342</v>
          </cell>
        </row>
        <row r="1849">
          <cell r="A1849" t="str">
            <v>23-4336</v>
          </cell>
        </row>
        <row r="1850">
          <cell r="A1850" t="str">
            <v>23-4337</v>
          </cell>
          <cell r="B1850">
            <v>45217</v>
          </cell>
        </row>
        <row r="1851">
          <cell r="A1851" t="str">
            <v>23-4340</v>
          </cell>
        </row>
        <row r="1852">
          <cell r="A1852" t="str">
            <v>23-4348</v>
          </cell>
        </row>
        <row r="1853">
          <cell r="A1853" t="str">
            <v>23-4354</v>
          </cell>
        </row>
        <row r="1854">
          <cell r="A1854" t="str">
            <v>23-4349</v>
          </cell>
        </row>
        <row r="1855">
          <cell r="A1855" t="str">
            <v>23-4350</v>
          </cell>
        </row>
        <row r="1856">
          <cell r="A1856" t="str">
            <v>23-4345</v>
          </cell>
        </row>
        <row r="1857">
          <cell r="A1857" t="str">
            <v>23-4351</v>
          </cell>
        </row>
        <row r="1858">
          <cell r="A1858" t="str">
            <v>23-4346</v>
          </cell>
        </row>
        <row r="1859">
          <cell r="A1859" t="str">
            <v>23-4352</v>
          </cell>
        </row>
        <row r="1860">
          <cell r="A1860" t="str">
            <v>23-4347</v>
          </cell>
        </row>
        <row r="1861">
          <cell r="A1861" t="str">
            <v>23-4353</v>
          </cell>
        </row>
        <row r="1862">
          <cell r="A1862" t="str">
            <v>23-4365</v>
          </cell>
        </row>
        <row r="1863">
          <cell r="A1863" t="str">
            <v>23-4360</v>
          </cell>
        </row>
        <row r="1864">
          <cell r="A1864" t="str">
            <v>23-C0761</v>
          </cell>
        </row>
        <row r="1865">
          <cell r="A1865" t="str">
            <v>23-4366</v>
          </cell>
        </row>
        <row r="1866">
          <cell r="A1866" t="str">
            <v>23-4361</v>
          </cell>
        </row>
        <row r="1867">
          <cell r="A1867" t="str">
            <v>23-4355</v>
          </cell>
        </row>
        <row r="1868">
          <cell r="A1868" t="str">
            <v>23-C0756</v>
          </cell>
        </row>
        <row r="1869">
          <cell r="A1869" t="str">
            <v>23-4367</v>
          </cell>
        </row>
        <row r="1870">
          <cell r="A1870" t="str">
            <v>23-4362</v>
          </cell>
        </row>
        <row r="1871">
          <cell r="A1871" t="str">
            <v>23-4356</v>
          </cell>
        </row>
        <row r="1872">
          <cell r="A1872" t="str">
            <v>23-C0757</v>
          </cell>
        </row>
        <row r="1873">
          <cell r="A1873" t="str">
            <v>23-4391</v>
          </cell>
        </row>
        <row r="1874">
          <cell r="A1874" t="str">
            <v>23-4363</v>
          </cell>
        </row>
        <row r="1875">
          <cell r="A1875" t="str">
            <v>23-4358</v>
          </cell>
        </row>
        <row r="1876">
          <cell r="A1876" t="str">
            <v>23-C0759</v>
          </cell>
        </row>
        <row r="1877">
          <cell r="A1877" t="str">
            <v>23-4364</v>
          </cell>
        </row>
        <row r="1878">
          <cell r="A1878" t="str">
            <v>23-4359</v>
          </cell>
        </row>
        <row r="1879">
          <cell r="A1879" t="str">
            <v>23-C0760</v>
          </cell>
        </row>
        <row r="1880">
          <cell r="A1880" t="str">
            <v>23-4418</v>
          </cell>
          <cell r="B1880">
            <v>45259</v>
          </cell>
        </row>
        <row r="1881">
          <cell r="A1881" t="str">
            <v>23-4411</v>
          </cell>
        </row>
        <row r="1882">
          <cell r="A1882" t="str">
            <v>23-4406</v>
          </cell>
          <cell r="B1882">
            <v>45253</v>
          </cell>
        </row>
        <row r="1883">
          <cell r="A1883" t="str">
            <v>23-C0755</v>
          </cell>
          <cell r="B1883">
            <v>45246</v>
          </cell>
        </row>
        <row r="1884">
          <cell r="A1884" t="str">
            <v>23-4413</v>
          </cell>
          <cell r="B1884">
            <v>45244</v>
          </cell>
        </row>
        <row r="1885">
          <cell r="A1885" t="str">
            <v>23-4407</v>
          </cell>
          <cell r="B1885">
            <v>45253</v>
          </cell>
        </row>
        <row r="1886">
          <cell r="A1886" t="str">
            <v>23-4415</v>
          </cell>
          <cell r="B1886">
            <v>45253</v>
          </cell>
        </row>
        <row r="1887">
          <cell r="A1887" t="str">
            <v>23-4408</v>
          </cell>
          <cell r="B1887">
            <v>45246</v>
          </cell>
        </row>
        <row r="1888">
          <cell r="A1888" t="str">
            <v>23-4416</v>
          </cell>
          <cell r="B1888">
            <v>45244</v>
          </cell>
        </row>
        <row r="1889">
          <cell r="A1889" t="str">
            <v>23-4409</v>
          </cell>
          <cell r="B1889">
            <v>45259</v>
          </cell>
        </row>
        <row r="1890">
          <cell r="A1890" t="str">
            <v>23-4402</v>
          </cell>
        </row>
        <row r="1891">
          <cell r="A1891" t="str">
            <v>23-4417</v>
          </cell>
          <cell r="B1891">
            <v>45259</v>
          </cell>
        </row>
        <row r="1892">
          <cell r="A1892" t="str">
            <v>23-4410</v>
          </cell>
          <cell r="B1892">
            <v>45244</v>
          </cell>
        </row>
        <row r="1893">
          <cell r="A1893" t="str">
            <v>23-4405</v>
          </cell>
        </row>
        <row r="1894">
          <cell r="A1894" t="str">
            <v>23-4428</v>
          </cell>
        </row>
        <row r="1895">
          <cell r="A1895" t="str">
            <v>23-4420</v>
          </cell>
        </row>
        <row r="1896">
          <cell r="A1896" t="str">
            <v>23-C0763</v>
          </cell>
        </row>
        <row r="1897">
          <cell r="A1897" t="str">
            <v>23-4434</v>
          </cell>
        </row>
        <row r="1898">
          <cell r="A1898" t="str">
            <v>23-4421</v>
          </cell>
        </row>
        <row r="1899">
          <cell r="A1899" t="str">
            <v>23-4435</v>
          </cell>
        </row>
        <row r="1900">
          <cell r="A1900" t="str">
            <v>23-4422</v>
          </cell>
        </row>
        <row r="1901">
          <cell r="A1901" t="str">
            <v>23-4423</v>
          </cell>
        </row>
        <row r="1902">
          <cell r="A1902" t="str">
            <v>23-4426</v>
          </cell>
        </row>
        <row r="1903">
          <cell r="A1903" t="str">
            <v>23-4454</v>
          </cell>
        </row>
        <row r="1904">
          <cell r="A1904" t="str">
            <v>23-C0790</v>
          </cell>
          <cell r="B1904">
            <v>45275</v>
          </cell>
        </row>
        <row r="1905">
          <cell r="A1905" t="str">
            <v>23-4457</v>
          </cell>
        </row>
        <row r="1906">
          <cell r="A1906" t="str">
            <v>23-C0777</v>
          </cell>
        </row>
        <row r="1907">
          <cell r="A1907" t="str">
            <v>23-C0911</v>
          </cell>
        </row>
        <row r="1908">
          <cell r="A1908" t="str">
            <v>23-4458</v>
          </cell>
          <cell r="B1908">
            <v>45271</v>
          </cell>
        </row>
        <row r="1909">
          <cell r="A1909" t="str">
            <v>23-C0764</v>
          </cell>
        </row>
        <row r="1910">
          <cell r="A1910" t="str">
            <v>23-C0778</v>
          </cell>
        </row>
        <row r="1911">
          <cell r="A1911" t="str">
            <v>23-C0834</v>
          </cell>
        </row>
        <row r="1912">
          <cell r="A1912" t="str">
            <v>23-4460</v>
          </cell>
        </row>
        <row r="1913">
          <cell r="A1913" t="str">
            <v>23-C0765</v>
          </cell>
        </row>
        <row r="1914">
          <cell r="A1914" t="str">
            <v>23-4440</v>
          </cell>
        </row>
        <row r="1915">
          <cell r="A1915" t="str">
            <v>23-C0773</v>
          </cell>
        </row>
        <row r="1916">
          <cell r="A1916" t="str">
            <v>23-4461</v>
          </cell>
        </row>
        <row r="1917">
          <cell r="A1917" t="str">
            <v>23-4453</v>
          </cell>
        </row>
        <row r="1918">
          <cell r="A1918" t="str">
            <v>23-4471</v>
          </cell>
          <cell r="B1918">
            <v>45281</v>
          </cell>
        </row>
        <row r="1919">
          <cell r="A1919" t="str">
            <v>23-C0769</v>
          </cell>
          <cell r="B1919">
            <v>45267</v>
          </cell>
        </row>
        <row r="1920">
          <cell r="A1920" t="str">
            <v>23-4482</v>
          </cell>
        </row>
        <row r="1921">
          <cell r="A1921" t="str">
            <v>23-4472</v>
          </cell>
        </row>
        <row r="1922">
          <cell r="A1922" t="str">
            <v>23-C0770</v>
          </cell>
          <cell r="B1922">
            <v>45246</v>
          </cell>
        </row>
        <row r="1923">
          <cell r="A1923" t="str">
            <v>23-4483</v>
          </cell>
          <cell r="B1923">
            <v>45259</v>
          </cell>
        </row>
        <row r="1924">
          <cell r="A1924" t="str">
            <v>23-4473</v>
          </cell>
          <cell r="B1924">
            <v>45273</v>
          </cell>
        </row>
        <row r="1925">
          <cell r="A1925" t="str">
            <v>23-C0771</v>
          </cell>
        </row>
        <row r="1926">
          <cell r="A1926" t="str">
            <v>23-4487</v>
          </cell>
          <cell r="B1926">
            <v>45282</v>
          </cell>
        </row>
        <row r="1927">
          <cell r="A1927" t="str">
            <v>23-4475</v>
          </cell>
        </row>
        <row r="1928">
          <cell r="A1928" t="str">
            <v>23-4492</v>
          </cell>
        </row>
        <row r="1929">
          <cell r="A1929" t="str">
            <v>23-4476</v>
          </cell>
          <cell r="B1929">
            <v>45267</v>
          </cell>
        </row>
        <row r="1930">
          <cell r="A1930" t="str">
            <v>23-C0768</v>
          </cell>
        </row>
        <row r="1931">
          <cell r="A1931" t="str">
            <v>23-4480</v>
          </cell>
        </row>
        <row r="1932">
          <cell r="A1932" t="str">
            <v>23-4505</v>
          </cell>
        </row>
        <row r="1933">
          <cell r="A1933" t="str">
            <v>23-4508</v>
          </cell>
        </row>
        <row r="1934">
          <cell r="A1934" t="str">
            <v>23-4495</v>
          </cell>
        </row>
        <row r="1935">
          <cell r="A1935" t="str">
            <v>23-4510</v>
          </cell>
        </row>
        <row r="1936">
          <cell r="A1936" t="str">
            <v>23-4499</v>
          </cell>
        </row>
        <row r="1937">
          <cell r="A1937" t="str">
            <v>23-C0772</v>
          </cell>
          <cell r="B1937">
            <v>45273</v>
          </cell>
        </row>
        <row r="1938">
          <cell r="A1938" t="str">
            <v>23-4500</v>
          </cell>
        </row>
        <row r="1939">
          <cell r="A1939" t="str">
            <v>23-4504</v>
          </cell>
          <cell r="B1939">
            <v>45273</v>
          </cell>
        </row>
        <row r="1940">
          <cell r="A1940" t="str">
            <v>23-4493</v>
          </cell>
        </row>
        <row r="1941">
          <cell r="A1941" t="str">
            <v>23-C0775</v>
          </cell>
        </row>
        <row r="1942">
          <cell r="A1942" t="str">
            <v>23-4524</v>
          </cell>
        </row>
        <row r="1943">
          <cell r="A1943" t="str">
            <v>23-4516</v>
          </cell>
        </row>
        <row r="1944">
          <cell r="A1944" t="str">
            <v>23-4526</v>
          </cell>
        </row>
        <row r="1945">
          <cell r="A1945" t="str">
            <v>23-C0783</v>
          </cell>
        </row>
        <row r="1946">
          <cell r="A1946" t="str">
            <v>23-4517</v>
          </cell>
        </row>
        <row r="1947">
          <cell r="A1947" t="str">
            <v>23-4527</v>
          </cell>
        </row>
        <row r="1948">
          <cell r="A1948" t="str">
            <v>23-4520</v>
          </cell>
        </row>
        <row r="1949">
          <cell r="A1949" t="str">
            <v>23-4512</v>
          </cell>
          <cell r="B1949">
            <v>45281</v>
          </cell>
        </row>
        <row r="1950">
          <cell r="A1950" t="str">
            <v>23-4522</v>
          </cell>
          <cell r="B1950">
            <v>45264</v>
          </cell>
        </row>
        <row r="1951">
          <cell r="A1951" t="str">
            <v>23-4514</v>
          </cell>
        </row>
        <row r="1952">
          <cell r="A1952" t="str">
            <v>23-4523</v>
          </cell>
        </row>
        <row r="1953">
          <cell r="A1953" t="str">
            <v>23-4515</v>
          </cell>
        </row>
        <row r="1954">
          <cell r="A1954" t="str">
            <v>23-4531</v>
          </cell>
        </row>
        <row r="1955">
          <cell r="A1955" t="str">
            <v>23-4533</v>
          </cell>
        </row>
        <row r="1956">
          <cell r="A1956" t="str">
            <v>23-4534</v>
          </cell>
        </row>
        <row r="1957">
          <cell r="A1957" t="str">
            <v>23-4536</v>
          </cell>
        </row>
        <row r="1958">
          <cell r="A1958" t="str">
            <v>23-4528</v>
          </cell>
        </row>
        <row r="1959">
          <cell r="A1959" t="str">
            <v>23-4537</v>
          </cell>
        </row>
        <row r="1960">
          <cell r="A1960" t="str">
            <v>23-4529</v>
          </cell>
          <cell r="B1960">
            <v>45266</v>
          </cell>
        </row>
        <row r="1961">
          <cell r="A1961" t="str">
            <v>23-4539</v>
          </cell>
        </row>
        <row r="1962">
          <cell r="A1962" t="str">
            <v>23-4543</v>
          </cell>
        </row>
        <row r="1963">
          <cell r="A1963" t="str">
            <v>23-4559</v>
          </cell>
        </row>
        <row r="1964">
          <cell r="A1964" t="str">
            <v>23-4560</v>
          </cell>
        </row>
        <row r="1965">
          <cell r="A1965" t="str">
            <v>23-4561</v>
          </cell>
          <cell r="B1965">
            <v>45287</v>
          </cell>
        </row>
        <row r="1966">
          <cell r="A1966" t="str">
            <v>23-4573</v>
          </cell>
        </row>
        <row r="1967">
          <cell r="A1967" t="str">
            <v>23-4568</v>
          </cell>
        </row>
        <row r="1968">
          <cell r="A1968" t="str">
            <v>23-4581</v>
          </cell>
          <cell r="B1968">
            <v>45271</v>
          </cell>
        </row>
        <row r="1969">
          <cell r="A1969" t="str">
            <v>23-C0776</v>
          </cell>
        </row>
        <row r="1970">
          <cell r="A1970" t="str">
            <v>23-4576</v>
          </cell>
        </row>
        <row r="1971">
          <cell r="A1971" t="str">
            <v>23-4569</v>
          </cell>
        </row>
        <row r="1972">
          <cell r="A1972" t="str">
            <v>23-4583</v>
          </cell>
        </row>
        <row r="1973">
          <cell r="A1973" t="str">
            <v>23-4577</v>
          </cell>
        </row>
        <row r="1974">
          <cell r="A1974" t="str">
            <v>23-4570</v>
          </cell>
        </row>
        <row r="1975">
          <cell r="A1975" t="str">
            <v>23-4578</v>
          </cell>
        </row>
        <row r="1976">
          <cell r="A1976" t="str">
            <v>23-4571</v>
          </cell>
        </row>
        <row r="1977">
          <cell r="A1977" t="str">
            <v>23-4579</v>
          </cell>
        </row>
        <row r="1978">
          <cell r="A1978" t="str">
            <v>23-4572</v>
          </cell>
        </row>
        <row r="1979">
          <cell r="A1979" t="str">
            <v>23-C0788</v>
          </cell>
        </row>
        <row r="1980">
          <cell r="A1980" t="str">
            <v>23-4567</v>
          </cell>
        </row>
        <row r="1981">
          <cell r="A1981" t="str">
            <v>23-4580</v>
          </cell>
        </row>
        <row r="1982">
          <cell r="A1982" t="str">
            <v>23-C0795</v>
          </cell>
          <cell r="B1982">
            <v>45275</v>
          </cell>
        </row>
        <row r="1983">
          <cell r="A1983" t="str">
            <v>23-4598</v>
          </cell>
          <cell r="B1983">
            <v>45259</v>
          </cell>
        </row>
        <row r="1984">
          <cell r="A1984" t="str">
            <v>23-4588</v>
          </cell>
        </row>
        <row r="1985">
          <cell r="A1985" t="str">
            <v>23-4599</v>
          </cell>
        </row>
        <row r="1986">
          <cell r="A1986" t="str">
            <v>23-4600</v>
          </cell>
        </row>
        <row r="1987">
          <cell r="A1987" t="str">
            <v>23-4594</v>
          </cell>
          <cell r="B1987">
            <v>45259</v>
          </cell>
        </row>
        <row r="1988">
          <cell r="A1988" t="str">
            <v>23-4584</v>
          </cell>
          <cell r="B1988">
            <v>45259</v>
          </cell>
        </row>
        <row r="1989">
          <cell r="A1989" t="str">
            <v>23-4601</v>
          </cell>
        </row>
        <row r="1990">
          <cell r="A1990" t="str">
            <v>23-4596</v>
          </cell>
          <cell r="B1990">
            <v>45258</v>
          </cell>
        </row>
        <row r="1991">
          <cell r="A1991" t="str">
            <v>23-4585</v>
          </cell>
        </row>
        <row r="1992">
          <cell r="A1992" t="str">
            <v>23-4597</v>
          </cell>
          <cell r="B1992">
            <v>45272</v>
          </cell>
        </row>
        <row r="1993">
          <cell r="A1993" t="str">
            <v>23-4586</v>
          </cell>
        </row>
        <row r="1994">
          <cell r="A1994" t="str">
            <v>23-4613</v>
          </cell>
        </row>
        <row r="1995">
          <cell r="A1995" t="str">
            <v>23-4606</v>
          </cell>
        </row>
        <row r="1996">
          <cell r="A1996" t="str">
            <v>23-4607</v>
          </cell>
        </row>
        <row r="1997">
          <cell r="A1997" t="str">
            <v>23-4609</v>
          </cell>
        </row>
        <row r="1998">
          <cell r="A1998" t="str">
            <v>23-4611</v>
          </cell>
        </row>
        <row r="1999">
          <cell r="A1999" t="str">
            <v>23-4603</v>
          </cell>
        </row>
        <row r="2000">
          <cell r="A2000" t="str">
            <v>23-4612</v>
          </cell>
        </row>
        <row r="2001">
          <cell r="A2001" t="str">
            <v>23-4604</v>
          </cell>
        </row>
        <row r="2002">
          <cell r="A2002" t="str">
            <v>23-4614</v>
          </cell>
        </row>
        <row r="2003">
          <cell r="A2003" t="str">
            <v>23-4615</v>
          </cell>
          <cell r="B2003">
            <v>45260</v>
          </cell>
        </row>
        <row r="2004">
          <cell r="A2004" t="str">
            <v>23-4617</v>
          </cell>
        </row>
        <row r="2005">
          <cell r="A2005" t="str">
            <v>23-C0787</v>
          </cell>
        </row>
        <row r="2006">
          <cell r="A2006" t="str">
            <v>23-4619</v>
          </cell>
        </row>
        <row r="2007">
          <cell r="A2007" t="str">
            <v>23-4621</v>
          </cell>
          <cell r="B2007">
            <v>45281</v>
          </cell>
        </row>
        <row r="2008">
          <cell r="A2008" t="str">
            <v>23-4623</v>
          </cell>
        </row>
        <row r="2009">
          <cell r="A2009" t="str">
            <v>23-4624</v>
          </cell>
        </row>
        <row r="2010">
          <cell r="A2010" t="str">
            <v>23-4626</v>
          </cell>
          <cell r="B2010">
            <v>45278</v>
          </cell>
        </row>
        <row r="2011">
          <cell r="A2011" t="str">
            <v>23-4630</v>
          </cell>
          <cell r="B2011">
            <v>45272</v>
          </cell>
        </row>
        <row r="2012">
          <cell r="A2012" t="str">
            <v>23-C0876</v>
          </cell>
        </row>
        <row r="2013">
          <cell r="A2013" t="str">
            <v>23-4639</v>
          </cell>
        </row>
        <row r="2014">
          <cell r="A2014" t="str">
            <v>23-4640</v>
          </cell>
        </row>
        <row r="2015">
          <cell r="A2015" t="str">
            <v>23-C0791</v>
          </cell>
          <cell r="B2015">
            <v>45271</v>
          </cell>
        </row>
        <row r="2016">
          <cell r="A2016" t="str">
            <v>23-4641</v>
          </cell>
        </row>
        <row r="2017">
          <cell r="A2017" t="str">
            <v>23-4646</v>
          </cell>
        </row>
        <row r="2018">
          <cell r="A2018" t="str">
            <v>23-4647</v>
          </cell>
        </row>
        <row r="2019">
          <cell r="A2019" t="str">
            <v>23-4638</v>
          </cell>
        </row>
        <row r="2020">
          <cell r="A2020" t="str">
            <v>23-C0837</v>
          </cell>
        </row>
        <row r="2021">
          <cell r="A2021" t="str">
            <v>23-C0838</v>
          </cell>
        </row>
        <row r="2022">
          <cell r="A2022" t="str">
            <v>23-C0839</v>
          </cell>
        </row>
        <row r="2023">
          <cell r="A2023" t="str">
            <v>23-C0840</v>
          </cell>
        </row>
        <row r="2024">
          <cell r="A2024" t="str">
            <v>23-4666</v>
          </cell>
        </row>
        <row r="2025">
          <cell r="A2025" t="str">
            <v>23-C0789</v>
          </cell>
          <cell r="B2025">
            <v>45267</v>
          </cell>
        </row>
        <row r="2026">
          <cell r="A2026" t="str">
            <v>23-4659</v>
          </cell>
          <cell r="B2026">
            <v>45282</v>
          </cell>
        </row>
        <row r="2027">
          <cell r="A2027" t="str">
            <v>23-4674</v>
          </cell>
          <cell r="B2027">
            <v>45278</v>
          </cell>
        </row>
        <row r="2028">
          <cell r="A2028" t="str">
            <v>23-4660</v>
          </cell>
          <cell r="B2028">
            <v>45273</v>
          </cell>
        </row>
        <row r="2029">
          <cell r="A2029" t="str">
            <v>23-4661</v>
          </cell>
        </row>
        <row r="2030">
          <cell r="A2030" t="str">
            <v>23-4662</v>
          </cell>
        </row>
        <row r="2031">
          <cell r="A2031" t="str">
            <v>23-4664</v>
          </cell>
        </row>
        <row r="2032">
          <cell r="A2032" t="str">
            <v>23-C0836</v>
          </cell>
        </row>
        <row r="2033">
          <cell r="A2033" t="str">
            <v>23-4682</v>
          </cell>
          <cell r="B2033">
            <v>45272</v>
          </cell>
        </row>
        <row r="2034">
          <cell r="A2034" t="str">
            <v>23-4683</v>
          </cell>
          <cell r="B2034">
            <v>45264</v>
          </cell>
        </row>
        <row r="2035">
          <cell r="A2035" t="str">
            <v>23-4678</v>
          </cell>
        </row>
        <row r="2036">
          <cell r="A2036" t="str">
            <v>23-4684</v>
          </cell>
        </row>
        <row r="2037">
          <cell r="A2037" t="str">
            <v>23-4679</v>
          </cell>
        </row>
        <row r="2038">
          <cell r="A2038" t="str">
            <v>23-4680</v>
          </cell>
        </row>
        <row r="2039">
          <cell r="A2039" t="str">
            <v>23-C0793</v>
          </cell>
        </row>
        <row r="2040">
          <cell r="A2040" t="str">
            <v>23-4681</v>
          </cell>
        </row>
        <row r="2041">
          <cell r="A2041" t="str">
            <v>23-C0813</v>
          </cell>
        </row>
        <row r="2042">
          <cell r="A2042" t="str">
            <v>23-4721</v>
          </cell>
        </row>
        <row r="2043">
          <cell r="A2043" t="str">
            <v>23-4711</v>
          </cell>
        </row>
        <row r="2044">
          <cell r="A2044" t="str">
            <v>23-4735</v>
          </cell>
        </row>
        <row r="2045">
          <cell r="A2045" t="str">
            <v>23-C0814</v>
          </cell>
        </row>
        <row r="2046">
          <cell r="A2046" t="str">
            <v>23-4723</v>
          </cell>
        </row>
        <row r="2047">
          <cell r="A2047" t="str">
            <v>23-4712</v>
          </cell>
        </row>
        <row r="2048">
          <cell r="A2048" t="str">
            <v>23-4737</v>
          </cell>
        </row>
        <row r="2049">
          <cell r="A2049" t="str">
            <v>23-C0815</v>
          </cell>
        </row>
        <row r="2050">
          <cell r="A2050" t="str">
            <v>23-4726</v>
          </cell>
        </row>
        <row r="2051">
          <cell r="A2051" t="str">
            <v>23-4717</v>
          </cell>
        </row>
        <row r="2052">
          <cell r="A2052" t="str">
            <v>23-4730</v>
          </cell>
        </row>
        <row r="2053">
          <cell r="A2053" t="str">
            <v>23-C0811</v>
          </cell>
        </row>
        <row r="2054">
          <cell r="A2054" t="str">
            <v>23-4718</v>
          </cell>
        </row>
        <row r="2055">
          <cell r="A2055" t="str">
            <v>23-4686</v>
          </cell>
        </row>
        <row r="2056">
          <cell r="A2056" t="str">
            <v>23-C0817</v>
          </cell>
        </row>
        <row r="2057">
          <cell r="A2057" t="str">
            <v>23-4733</v>
          </cell>
        </row>
        <row r="2058">
          <cell r="A2058" t="str">
            <v>23-4719</v>
          </cell>
        </row>
        <row r="2059">
          <cell r="A2059" t="str">
            <v>23-4687</v>
          </cell>
        </row>
        <row r="2060">
          <cell r="A2060" t="str">
            <v>23-C0818</v>
          </cell>
        </row>
        <row r="2061">
          <cell r="A2061" t="str">
            <v>23-4734</v>
          </cell>
        </row>
        <row r="2062">
          <cell r="A2062" t="str">
            <v>23-C0908</v>
          </cell>
        </row>
        <row r="2063">
          <cell r="A2063" t="str">
            <v>23-4751</v>
          </cell>
        </row>
        <row r="2064">
          <cell r="A2064" t="str">
            <v>23-4774</v>
          </cell>
          <cell r="B2064">
            <v>45273</v>
          </cell>
        </row>
        <row r="2065">
          <cell r="A2065" t="str">
            <v>23-4742</v>
          </cell>
        </row>
        <row r="2066">
          <cell r="A2066" t="str">
            <v>23-4765</v>
          </cell>
          <cell r="B2066">
            <v>45273</v>
          </cell>
        </row>
        <row r="2067">
          <cell r="A2067" t="str">
            <v>23-C0802</v>
          </cell>
        </row>
        <row r="2068">
          <cell r="A2068" t="str">
            <v>23-4757</v>
          </cell>
          <cell r="B2068">
            <v>45267</v>
          </cell>
        </row>
        <row r="2069">
          <cell r="A2069" t="str">
            <v>23-4752</v>
          </cell>
        </row>
        <row r="2070">
          <cell r="A2070" t="str">
            <v>23-4743</v>
          </cell>
          <cell r="B2070">
            <v>45273</v>
          </cell>
        </row>
        <row r="2071">
          <cell r="A2071" t="str">
            <v>23-4766</v>
          </cell>
          <cell r="B2071">
            <v>45278</v>
          </cell>
        </row>
        <row r="2072">
          <cell r="A2072" t="str">
            <v>23-4759</v>
          </cell>
        </row>
        <row r="2073">
          <cell r="A2073" t="str">
            <v>23-4753</v>
          </cell>
        </row>
        <row r="2074">
          <cell r="A2074" t="str">
            <v>23-4744</v>
          </cell>
        </row>
        <row r="2075">
          <cell r="A2075" t="str">
            <v>23-4768</v>
          </cell>
          <cell r="B2075">
            <v>45273</v>
          </cell>
        </row>
        <row r="2076">
          <cell r="A2076" t="str">
            <v>23-4739</v>
          </cell>
        </row>
        <row r="2077">
          <cell r="A2077" t="str">
            <v>23-4761</v>
          </cell>
        </row>
        <row r="2078">
          <cell r="A2078" t="str">
            <v>23-4754</v>
          </cell>
        </row>
        <row r="2079">
          <cell r="A2079" t="str">
            <v>23-4745</v>
          </cell>
          <cell r="B2079">
            <v>45273</v>
          </cell>
        </row>
        <row r="2080">
          <cell r="A2080" t="str">
            <v>23-4772</v>
          </cell>
        </row>
        <row r="2081">
          <cell r="A2081" t="str">
            <v>23-4740</v>
          </cell>
        </row>
        <row r="2082">
          <cell r="A2082" t="str">
            <v>23-4762</v>
          </cell>
        </row>
        <row r="2083">
          <cell r="A2083" t="str">
            <v>23-4755</v>
          </cell>
        </row>
        <row r="2084">
          <cell r="A2084" t="str">
            <v>23-C0812</v>
          </cell>
          <cell r="B2084">
            <v>45266</v>
          </cell>
        </row>
        <row r="2085">
          <cell r="A2085" t="str">
            <v>23-4748</v>
          </cell>
        </row>
        <row r="2086">
          <cell r="A2086" t="str">
            <v>23-4773</v>
          </cell>
        </row>
        <row r="2087">
          <cell r="A2087" t="str">
            <v>23-4741</v>
          </cell>
        </row>
        <row r="2088">
          <cell r="A2088" t="str">
            <v>23-4763</v>
          </cell>
        </row>
        <row r="2089">
          <cell r="A2089" t="str">
            <v>23-C0801</v>
          </cell>
        </row>
        <row r="2090">
          <cell r="A2090" t="str">
            <v>23-4756</v>
          </cell>
          <cell r="B2090">
            <v>45273</v>
          </cell>
        </row>
        <row r="2091">
          <cell r="A2091" t="str">
            <v>23-4797</v>
          </cell>
        </row>
        <row r="2092">
          <cell r="A2092" t="str">
            <v>23-4785</v>
          </cell>
        </row>
        <row r="2093">
          <cell r="A2093" t="str">
            <v>23-4776</v>
          </cell>
        </row>
        <row r="2094">
          <cell r="A2094" t="str">
            <v>23-4798</v>
          </cell>
        </row>
        <row r="2095">
          <cell r="A2095" t="str">
            <v>23-4786</v>
          </cell>
        </row>
        <row r="2096">
          <cell r="A2096" t="str">
            <v>23-4777</v>
          </cell>
        </row>
        <row r="2097">
          <cell r="A2097" t="str">
            <v>23-C0844</v>
          </cell>
        </row>
        <row r="2098">
          <cell r="A2098" t="str">
            <v>23-4789</v>
          </cell>
        </row>
        <row r="2099">
          <cell r="A2099" t="str">
            <v>23-4781</v>
          </cell>
        </row>
        <row r="2100">
          <cell r="A2100" t="str">
            <v>23-4790</v>
          </cell>
        </row>
        <row r="2101">
          <cell r="A2101" t="str">
            <v>23-4783</v>
          </cell>
        </row>
        <row r="2102">
          <cell r="A2102" t="str">
            <v>23-4792</v>
          </cell>
        </row>
        <row r="2103">
          <cell r="A2103" t="str">
            <v>23-4784</v>
          </cell>
        </row>
        <row r="2104">
          <cell r="A2104" t="str">
            <v>23-C0870</v>
          </cell>
        </row>
        <row r="2105">
          <cell r="A2105" t="str">
            <v>23-4825</v>
          </cell>
        </row>
        <row r="2106">
          <cell r="A2106" t="str">
            <v>23-C0842</v>
          </cell>
        </row>
        <row r="2107">
          <cell r="A2107" t="str">
            <v>23-C0856</v>
          </cell>
        </row>
        <row r="2108">
          <cell r="A2108" t="str">
            <v>23-4846</v>
          </cell>
        </row>
        <row r="2109">
          <cell r="A2109" t="str">
            <v>23-4834</v>
          </cell>
        </row>
        <row r="2110">
          <cell r="A2110" t="str">
            <v>23-C0809</v>
          </cell>
        </row>
        <row r="2111">
          <cell r="A2111" t="str">
            <v>23-C0803</v>
          </cell>
        </row>
        <row r="2112">
          <cell r="A2112" t="str">
            <v>23-C0852</v>
          </cell>
        </row>
        <row r="2113">
          <cell r="A2113" t="str">
            <v>23-4835</v>
          </cell>
        </row>
        <row r="2114">
          <cell r="A2114" t="str">
            <v>23-4800</v>
          </cell>
        </row>
        <row r="2115">
          <cell r="A2115" t="str">
            <v>23-C0853</v>
          </cell>
        </row>
        <row r="2116">
          <cell r="A2116" t="str">
            <v>23-4837</v>
          </cell>
        </row>
        <row r="2117">
          <cell r="A2117" t="str">
            <v>23-C0847</v>
          </cell>
        </row>
        <row r="2118">
          <cell r="A2118" t="str">
            <v>23-4806</v>
          </cell>
        </row>
        <row r="2119">
          <cell r="A2119" t="str">
            <v>23-C0805</v>
          </cell>
          <cell r="B2119">
            <v>45279</v>
          </cell>
        </row>
        <row r="2120">
          <cell r="A2120" t="str">
            <v>23-C0854</v>
          </cell>
        </row>
        <row r="2121">
          <cell r="A2121" t="str">
            <v>23-4840</v>
          </cell>
          <cell r="B2121">
            <v>45267</v>
          </cell>
        </row>
        <row r="2122">
          <cell r="A2122" t="str">
            <v>23-4823</v>
          </cell>
        </row>
        <row r="2123">
          <cell r="A2123" t="str">
            <v>23-C0807</v>
          </cell>
          <cell r="B2123">
            <v>45279</v>
          </cell>
        </row>
        <row r="2124">
          <cell r="A2124" t="str">
            <v>23-C0841</v>
          </cell>
        </row>
        <row r="2125">
          <cell r="A2125" t="str">
            <v>23-C0855</v>
          </cell>
        </row>
        <row r="2126">
          <cell r="A2126" t="str">
            <v>23-4843</v>
          </cell>
        </row>
        <row r="2127">
          <cell r="A2127" t="str">
            <v>23-4868</v>
          </cell>
        </row>
        <row r="2128">
          <cell r="A2128" t="str">
            <v>23-4915</v>
          </cell>
        </row>
        <row r="2129">
          <cell r="A2129" t="str">
            <v>23-C0825</v>
          </cell>
        </row>
        <row r="2130">
          <cell r="A2130" t="str">
            <v>23-C0862</v>
          </cell>
        </row>
        <row r="2131">
          <cell r="A2131" t="str">
            <v>23-4859</v>
          </cell>
        </row>
        <row r="2132">
          <cell r="A2132" t="str">
            <v>23-4898</v>
          </cell>
        </row>
        <row r="2133">
          <cell r="A2133" t="str">
            <v>23-4891</v>
          </cell>
        </row>
        <row r="2134">
          <cell r="A2134" t="str">
            <v>23-4870</v>
          </cell>
        </row>
        <row r="2135">
          <cell r="A2135" t="str">
            <v>23-4920</v>
          </cell>
        </row>
        <row r="2136">
          <cell r="A2136" t="str">
            <v>23-C0826</v>
          </cell>
        </row>
        <row r="2137">
          <cell r="A2137" t="str">
            <v>23-4861</v>
          </cell>
        </row>
        <row r="2138">
          <cell r="A2138" t="str">
            <v>23-4902</v>
          </cell>
        </row>
        <row r="2139">
          <cell r="A2139" t="str">
            <v>23-C0820</v>
          </cell>
        </row>
        <row r="2140">
          <cell r="A2140" t="str">
            <v>23-C0857</v>
          </cell>
        </row>
        <row r="2141">
          <cell r="A2141" t="str">
            <v>23-4855</v>
          </cell>
        </row>
        <row r="2142">
          <cell r="A2142" t="str">
            <v>23-4892</v>
          </cell>
        </row>
        <row r="2143">
          <cell r="A2143" t="str">
            <v>23-4873</v>
          </cell>
        </row>
        <row r="2144">
          <cell r="A2144" t="str">
            <v>23-4924</v>
          </cell>
        </row>
        <row r="2145">
          <cell r="A2145" t="str">
            <v>23-C0810</v>
          </cell>
        </row>
        <row r="2146">
          <cell r="A2146" t="str">
            <v>23-C0827</v>
          </cell>
        </row>
        <row r="2147">
          <cell r="A2147" t="str">
            <v>23-4862</v>
          </cell>
        </row>
        <row r="2148">
          <cell r="A2148" t="str">
            <v>23-4904</v>
          </cell>
        </row>
        <row r="2149">
          <cell r="A2149" t="str">
            <v>23-C0804</v>
          </cell>
        </row>
        <row r="2150">
          <cell r="A2150" t="str">
            <v>23-4856</v>
          </cell>
        </row>
        <row r="2151">
          <cell r="A2151" t="str">
            <v>23-4893</v>
          </cell>
        </row>
        <row r="2152">
          <cell r="A2152" t="str">
            <v>23-4877</v>
          </cell>
        </row>
        <row r="2153">
          <cell r="A2153" t="str">
            <v>23-C0866</v>
          </cell>
        </row>
        <row r="2154">
          <cell r="A2154" t="str">
            <v>23-4865</v>
          </cell>
        </row>
        <row r="2155">
          <cell r="A2155" t="str">
            <v>23-4907</v>
          </cell>
        </row>
        <row r="2156">
          <cell r="A2156" t="str">
            <v>23-C0823</v>
          </cell>
        </row>
        <row r="2157">
          <cell r="A2157" t="str">
            <v>23-4857</v>
          </cell>
        </row>
        <row r="2158">
          <cell r="A2158" t="str">
            <v>23-4895</v>
          </cell>
        </row>
        <row r="2159">
          <cell r="A2159" t="str">
            <v>23-C0835</v>
          </cell>
        </row>
        <row r="2160">
          <cell r="A2160" t="str">
            <v>23-4878</v>
          </cell>
        </row>
        <row r="2161">
          <cell r="A2161" t="str">
            <v>23-C0868</v>
          </cell>
        </row>
        <row r="2162">
          <cell r="A2162" t="str">
            <v>23-4867</v>
          </cell>
        </row>
        <row r="2163">
          <cell r="A2163" t="str">
            <v>23-4911</v>
          </cell>
        </row>
        <row r="2164">
          <cell r="A2164" t="str">
            <v>23-C0824</v>
          </cell>
        </row>
        <row r="2165">
          <cell r="A2165" t="str">
            <v>23-C0861</v>
          </cell>
        </row>
        <row r="2166">
          <cell r="A2166" t="str">
            <v>23-4858</v>
          </cell>
        </row>
        <row r="2167">
          <cell r="A2167" t="str">
            <v>23-4896</v>
          </cell>
        </row>
        <row r="2168">
          <cell r="A2168" t="str">
            <v>23-4882</v>
          </cell>
        </row>
        <row r="2169">
          <cell r="A2169" t="str">
            <v>23-4992</v>
          </cell>
        </row>
        <row r="2170">
          <cell r="A2170" t="str">
            <v>23-4946</v>
          </cell>
          <cell r="B2170">
            <v>45273</v>
          </cell>
        </row>
        <row r="2171">
          <cell r="A2171" t="str">
            <v>23-4981</v>
          </cell>
        </row>
        <row r="2172">
          <cell r="A2172" t="str">
            <v>23-C0819</v>
          </cell>
        </row>
        <row r="2173">
          <cell r="A2173" t="str">
            <v>23-C0897</v>
          </cell>
        </row>
        <row r="2174">
          <cell r="A2174" t="str">
            <v>23-4933</v>
          </cell>
          <cell r="B2174">
            <v>45274</v>
          </cell>
        </row>
        <row r="2175">
          <cell r="A2175" t="str">
            <v>23-4975</v>
          </cell>
        </row>
        <row r="2176">
          <cell r="A2176" t="str">
            <v>23-C0832</v>
          </cell>
        </row>
        <row r="2177">
          <cell r="A2177" t="str">
            <v>23-4960</v>
          </cell>
        </row>
        <row r="2178">
          <cell r="A2178" t="str">
            <v>23-4947</v>
          </cell>
        </row>
        <row r="2179">
          <cell r="A2179" t="str">
            <v>23-4985</v>
          </cell>
        </row>
        <row r="2180">
          <cell r="A2180" t="str">
            <v>23-4938</v>
          </cell>
          <cell r="B2180">
            <v>45282</v>
          </cell>
        </row>
        <row r="2181">
          <cell r="A2181" t="str">
            <v>23-4976</v>
          </cell>
        </row>
        <row r="2182">
          <cell r="A2182" t="str">
            <v>23-4963</v>
          </cell>
        </row>
        <row r="2183">
          <cell r="A2183" t="str">
            <v>23-4950</v>
          </cell>
        </row>
        <row r="2184">
          <cell r="A2184" t="str">
            <v>23-4988</v>
          </cell>
        </row>
        <row r="2185">
          <cell r="A2185" t="str">
            <v>23-C0821</v>
          </cell>
          <cell r="B2185">
            <v>45275</v>
          </cell>
        </row>
        <row r="2186">
          <cell r="A2186" t="str">
            <v>23-C0899</v>
          </cell>
        </row>
        <row r="2187">
          <cell r="A2187" t="str">
            <v>23-4940</v>
          </cell>
        </row>
        <row r="2188">
          <cell r="A2188" t="str">
            <v>23-4978</v>
          </cell>
        </row>
        <row r="2189">
          <cell r="A2189" t="str">
            <v>23-C0816</v>
          </cell>
        </row>
        <row r="2190">
          <cell r="A2190" t="str">
            <v>23-4925</v>
          </cell>
        </row>
        <row r="2191">
          <cell r="A2191" t="str">
            <v>23-4968</v>
          </cell>
        </row>
        <row r="2192">
          <cell r="A2192" t="str">
            <v>23-C0828</v>
          </cell>
        </row>
        <row r="2193">
          <cell r="A2193" t="str">
            <v>23-4951</v>
          </cell>
        </row>
        <row r="2194">
          <cell r="A2194" t="str">
            <v>23-4990</v>
          </cell>
        </row>
        <row r="2195">
          <cell r="A2195" t="str">
            <v>23-C0900</v>
          </cell>
        </row>
        <row r="2196">
          <cell r="A2196" t="str">
            <v>23-4944</v>
          </cell>
        </row>
        <row r="2197">
          <cell r="A2197" t="str">
            <v>23-4979</v>
          </cell>
        </row>
        <row r="2198">
          <cell r="A2198" t="str">
            <v>23-4927</v>
          </cell>
        </row>
        <row r="2199">
          <cell r="A2199" t="str">
            <v>23-4970</v>
          </cell>
        </row>
        <row r="2200">
          <cell r="A2200" t="str">
            <v>23-4953</v>
          </cell>
        </row>
        <row r="2201">
          <cell r="A2201" t="str">
            <v>23-4991</v>
          </cell>
        </row>
        <row r="2202">
          <cell r="A2202" t="str">
            <v>23-4945</v>
          </cell>
          <cell r="B2202">
            <v>45273</v>
          </cell>
        </row>
        <row r="2203">
          <cell r="A2203" t="str">
            <v>23-4980</v>
          </cell>
        </row>
        <row r="2204">
          <cell r="A2204" t="str">
            <v>23-4930</v>
          </cell>
        </row>
        <row r="2205">
          <cell r="A2205" t="str">
            <v>23-4971</v>
          </cell>
        </row>
        <row r="2206">
          <cell r="A2206" t="str">
            <v>23-C0831</v>
          </cell>
        </row>
        <row r="2207">
          <cell r="A2207" t="str">
            <v>23-5009</v>
          </cell>
          <cell r="B2207">
            <v>45281</v>
          </cell>
        </row>
        <row r="2208">
          <cell r="A2208" t="str">
            <v>23-5004</v>
          </cell>
        </row>
        <row r="2209">
          <cell r="A2209" t="str">
            <v>23-5025</v>
          </cell>
        </row>
        <row r="2210">
          <cell r="A2210" t="str">
            <v>23-C0877</v>
          </cell>
        </row>
        <row r="2211">
          <cell r="A2211" t="str">
            <v>23-4998</v>
          </cell>
        </row>
        <row r="2212">
          <cell r="A2212" t="str">
            <v>23-5015</v>
          </cell>
        </row>
        <row r="2213">
          <cell r="A2213" t="str">
            <v>23-5010</v>
          </cell>
        </row>
        <row r="2214">
          <cell r="A2214" t="str">
            <v>23-5005</v>
          </cell>
        </row>
        <row r="2215">
          <cell r="A2215" t="str">
            <v>23-5043</v>
          </cell>
        </row>
        <row r="2216">
          <cell r="A2216" t="str">
            <v>23-4999</v>
          </cell>
          <cell r="B2216">
            <v>45273</v>
          </cell>
        </row>
        <row r="2217">
          <cell r="A2217" t="str">
            <v>23-5016</v>
          </cell>
        </row>
        <row r="2218">
          <cell r="A2218" t="str">
            <v>23-4994</v>
          </cell>
        </row>
        <row r="2219">
          <cell r="A2219" t="str">
            <v>23-5011</v>
          </cell>
        </row>
        <row r="2220">
          <cell r="A2220" t="str">
            <v>23-5047</v>
          </cell>
        </row>
        <row r="2221">
          <cell r="A2221" t="str">
            <v>23-C0859</v>
          </cell>
        </row>
        <row r="2222">
          <cell r="A2222" t="str">
            <v>23-5000</v>
          </cell>
          <cell r="B2222">
            <v>45281</v>
          </cell>
        </row>
        <row r="2223">
          <cell r="A2223" t="str">
            <v>23-5020</v>
          </cell>
        </row>
        <row r="2224">
          <cell r="A2224" t="str">
            <v>23-4995</v>
          </cell>
        </row>
        <row r="2225">
          <cell r="A2225" t="str">
            <v>23-5012</v>
          </cell>
        </row>
        <row r="2226">
          <cell r="A2226" t="str">
            <v>23-5007</v>
          </cell>
        </row>
        <row r="2227">
          <cell r="A2227" t="str">
            <v>23-5001</v>
          </cell>
        </row>
        <row r="2228">
          <cell r="A2228" t="str">
            <v>23-5022</v>
          </cell>
          <cell r="B2228">
            <v>45279</v>
          </cell>
        </row>
        <row r="2229">
          <cell r="A2229" t="str">
            <v>23-4996</v>
          </cell>
          <cell r="B2229">
            <v>45273</v>
          </cell>
        </row>
        <row r="2230">
          <cell r="A2230" t="str">
            <v>23-5013</v>
          </cell>
        </row>
        <row r="2231">
          <cell r="A2231" t="str">
            <v>23-C0830</v>
          </cell>
        </row>
        <row r="2232">
          <cell r="A2232" t="str">
            <v>23-C0849</v>
          </cell>
        </row>
        <row r="2233">
          <cell r="A2233" t="str">
            <v>23-5008</v>
          </cell>
        </row>
        <row r="2234">
          <cell r="A2234" t="str">
            <v>23-5003</v>
          </cell>
        </row>
        <row r="2235">
          <cell r="A2235" t="str">
            <v>23-5023</v>
          </cell>
        </row>
        <row r="2236">
          <cell r="A2236" t="str">
            <v>23-4997</v>
          </cell>
          <cell r="B2236">
            <v>45274</v>
          </cell>
        </row>
        <row r="2237">
          <cell r="A2237" t="str">
            <v>23-5014</v>
          </cell>
        </row>
        <row r="2238">
          <cell r="A2238" t="str">
            <v>23-5057</v>
          </cell>
        </row>
        <row r="2239">
          <cell r="A2239" t="str">
            <v>23-C0808</v>
          </cell>
        </row>
        <row r="2240">
          <cell r="A2240" t="str">
            <v>23-5092</v>
          </cell>
        </row>
        <row r="2241">
          <cell r="A2241" t="str">
            <v>23-5081</v>
          </cell>
        </row>
        <row r="2242">
          <cell r="A2242" t="str">
            <v>23-5058</v>
          </cell>
        </row>
        <row r="2243">
          <cell r="A2243" t="str">
            <v>23-C0843</v>
          </cell>
        </row>
        <row r="2244">
          <cell r="A2244" t="str">
            <v>23-C0885</v>
          </cell>
        </row>
        <row r="2245">
          <cell r="A2245" t="str">
            <v>23-5095</v>
          </cell>
        </row>
        <row r="2246">
          <cell r="A2246" t="str">
            <v>23-5086</v>
          </cell>
        </row>
        <row r="2247">
          <cell r="A2247" t="str">
            <v>23-C0833</v>
          </cell>
        </row>
        <row r="2248">
          <cell r="A2248" t="str">
            <v>23-5060</v>
          </cell>
        </row>
        <row r="2249">
          <cell r="A2249" t="str">
            <v>23-5096</v>
          </cell>
        </row>
        <row r="2250">
          <cell r="A2250" t="str">
            <v>23-5088</v>
          </cell>
        </row>
        <row r="2251">
          <cell r="A2251" t="str">
            <v>23-5073</v>
          </cell>
        </row>
        <row r="2252">
          <cell r="A2252" t="str">
            <v>23-5051</v>
          </cell>
        </row>
        <row r="2253">
          <cell r="A2253" t="str">
            <v>23-5097</v>
          </cell>
        </row>
        <row r="2254">
          <cell r="A2254" t="str">
            <v>23-5089</v>
          </cell>
        </row>
        <row r="2255">
          <cell r="A2255" t="str">
            <v>23-5074</v>
          </cell>
        </row>
        <row r="2256">
          <cell r="A2256" t="str">
            <v>23-5053</v>
          </cell>
        </row>
        <row r="2257">
          <cell r="A2257" t="str">
            <v>23-5098</v>
          </cell>
        </row>
        <row r="2258">
          <cell r="A2258" t="str">
            <v>23-5080</v>
          </cell>
        </row>
        <row r="2259">
          <cell r="A2259" t="str">
            <v>23-C0850</v>
          </cell>
        </row>
        <row r="2260">
          <cell r="A2260" t="str">
            <v>23-5112</v>
          </cell>
        </row>
        <row r="2261">
          <cell r="A2261" t="str">
            <v>23-C0851</v>
          </cell>
        </row>
        <row r="2262">
          <cell r="A2262" t="str">
            <v>23-5113</v>
          </cell>
        </row>
        <row r="2263">
          <cell r="A2263" t="str">
            <v>23-5140</v>
          </cell>
        </row>
        <row r="2264">
          <cell r="A2264" t="str">
            <v>23-5130</v>
          </cell>
        </row>
        <row r="2265">
          <cell r="A2265" t="str">
            <v>23-5141</v>
          </cell>
        </row>
        <row r="2266">
          <cell r="A2266" t="str">
            <v>23-5132</v>
          </cell>
        </row>
        <row r="2267">
          <cell r="A2267" t="str">
            <v>23-5125</v>
          </cell>
        </row>
        <row r="2268">
          <cell r="A2268" t="str">
            <v>23-5133</v>
          </cell>
        </row>
        <row r="2269">
          <cell r="A2269" t="str">
            <v>23-5126</v>
          </cell>
        </row>
        <row r="2270">
          <cell r="A2270" t="str">
            <v>23-C0860</v>
          </cell>
        </row>
        <row r="2271">
          <cell r="A2271" t="str">
            <v>23-5134</v>
          </cell>
        </row>
        <row r="2272">
          <cell r="A2272" t="str">
            <v>23-5127</v>
          </cell>
        </row>
        <row r="2273">
          <cell r="A2273" t="str">
            <v>23-5137</v>
          </cell>
        </row>
        <row r="2274">
          <cell r="A2274" t="str">
            <v>23-5128</v>
          </cell>
        </row>
        <row r="2275">
          <cell r="A2275" t="str">
            <v>23-5152</v>
          </cell>
        </row>
        <row r="2276">
          <cell r="A2276" t="str">
            <v>23-5162</v>
          </cell>
        </row>
        <row r="2277">
          <cell r="A2277" t="str">
            <v>23-C0872</v>
          </cell>
        </row>
        <row r="2278">
          <cell r="A2278" t="str">
            <v>23-5153</v>
          </cell>
        </row>
        <row r="2279">
          <cell r="A2279" t="str">
            <v>23-C0863</v>
          </cell>
        </row>
        <row r="2280">
          <cell r="A2280" t="str">
            <v>23-5163</v>
          </cell>
        </row>
        <row r="2281">
          <cell r="A2281" t="str">
            <v>23-5154</v>
          </cell>
        </row>
        <row r="2282">
          <cell r="A2282" t="str">
            <v>23-C0865</v>
          </cell>
        </row>
        <row r="2283">
          <cell r="A2283" t="str">
            <v>23-5164</v>
          </cell>
        </row>
        <row r="2284">
          <cell r="A2284" t="str">
            <v>23-5155</v>
          </cell>
        </row>
        <row r="2285">
          <cell r="A2285" t="str">
            <v>23-5146</v>
          </cell>
        </row>
        <row r="2286">
          <cell r="A2286" t="str">
            <v>23-5156</v>
          </cell>
        </row>
        <row r="2287">
          <cell r="A2287" t="str">
            <v>23-5148</v>
          </cell>
        </row>
        <row r="2288">
          <cell r="A2288" t="str">
            <v>23-5161</v>
          </cell>
        </row>
        <row r="2289">
          <cell r="A2289" t="str">
            <v>23-C0890</v>
          </cell>
        </row>
        <row r="2290">
          <cell r="A2290" t="str">
            <v>23-5211</v>
          </cell>
        </row>
        <row r="2291">
          <cell r="A2291" t="str">
            <v>23-5190</v>
          </cell>
        </row>
        <row r="2292">
          <cell r="A2292" t="str">
            <v>23-5223</v>
          </cell>
        </row>
        <row r="2293">
          <cell r="A2293" t="str">
            <v>23-5191</v>
          </cell>
        </row>
        <row r="2294">
          <cell r="A2294" t="str">
            <v>23-C0873</v>
          </cell>
        </row>
        <row r="2295">
          <cell r="A2295" t="str">
            <v>23-5224</v>
          </cell>
        </row>
        <row r="2296">
          <cell r="A2296" t="str">
            <v>23-C0887</v>
          </cell>
        </row>
        <row r="2297">
          <cell r="A2297" t="str">
            <v>23-5193</v>
          </cell>
        </row>
        <row r="2298">
          <cell r="A2298" t="str">
            <v>23-C0874</v>
          </cell>
          <cell r="B2298">
            <v>45247</v>
          </cell>
        </row>
        <row r="2299">
          <cell r="A2299" t="str">
            <v>23-5197</v>
          </cell>
        </row>
        <row r="2300">
          <cell r="A2300" t="str">
            <v>23-5168</v>
          </cell>
        </row>
        <row r="2301">
          <cell r="A2301" t="str">
            <v>23-C0875</v>
          </cell>
        </row>
        <row r="2302">
          <cell r="A2302" t="str">
            <v>23-5210</v>
          </cell>
        </row>
        <row r="2303">
          <cell r="A2303" t="str">
            <v>23-5184</v>
          </cell>
          <cell r="B2303">
            <v>45241</v>
          </cell>
        </row>
        <row r="2304">
          <cell r="A2304" t="str">
            <v>23-5225</v>
          </cell>
        </row>
        <row r="2305">
          <cell r="A2305" t="str">
            <v>23-5227</v>
          </cell>
        </row>
        <row r="2306">
          <cell r="A2306" t="str">
            <v>23-5090</v>
          </cell>
        </row>
        <row r="2307">
          <cell r="A2307" t="str">
            <v>23-5235</v>
          </cell>
        </row>
        <row r="2308">
          <cell r="A2308" t="str">
            <v>23-5230</v>
          </cell>
        </row>
        <row r="2309">
          <cell r="A2309" t="str">
            <v>23-5236</v>
          </cell>
        </row>
        <row r="2310">
          <cell r="A2310" t="str">
            <v>23-5231</v>
          </cell>
        </row>
        <row r="2311">
          <cell r="A2311" t="str">
            <v>23-5143</v>
          </cell>
        </row>
        <row r="2312">
          <cell r="A2312" t="str">
            <v>23-5237</v>
          </cell>
        </row>
        <row r="2313">
          <cell r="A2313" t="str">
            <v>23-5232</v>
          </cell>
        </row>
        <row r="2314">
          <cell r="A2314" t="str">
            <v>23-5233</v>
          </cell>
        </row>
        <row r="2315">
          <cell r="A2315" t="str">
            <v>23-5234</v>
          </cell>
        </row>
        <row r="2316">
          <cell r="A2316" t="str">
            <v>23-5229</v>
          </cell>
        </row>
        <row r="2317">
          <cell r="A2317" t="str">
            <v>23-5241</v>
          </cell>
        </row>
        <row r="2318">
          <cell r="A2318" t="str">
            <v>23-5242</v>
          </cell>
        </row>
        <row r="2319">
          <cell r="A2319" t="str">
            <v>23-C0879</v>
          </cell>
        </row>
        <row r="2320">
          <cell r="A2320" t="str">
            <v>23-C0898</v>
          </cell>
        </row>
        <row r="2321">
          <cell r="A2321" t="str">
            <v>23-5245</v>
          </cell>
        </row>
        <row r="2322">
          <cell r="A2322" t="str">
            <v>23-C0881</v>
          </cell>
        </row>
        <row r="2323">
          <cell r="A2323" t="str">
            <v>23-5246</v>
          </cell>
        </row>
        <row r="2324">
          <cell r="A2324" t="str">
            <v>23-5238</v>
          </cell>
          <cell r="B2324">
            <v>45289</v>
          </cell>
        </row>
        <row r="2325">
          <cell r="A2325" t="str">
            <v>23-C0882</v>
          </cell>
        </row>
        <row r="2326">
          <cell r="A2326" t="str">
            <v>23-5254</v>
          </cell>
        </row>
        <row r="2327">
          <cell r="A2327" t="str">
            <v>23-5239</v>
          </cell>
          <cell r="B2327">
            <v>45289</v>
          </cell>
        </row>
        <row r="2328">
          <cell r="A2328" t="str">
            <v>23-C0883</v>
          </cell>
        </row>
        <row r="2329">
          <cell r="A2329" t="str">
            <v>23-5257</v>
          </cell>
        </row>
        <row r="2330">
          <cell r="A2330" t="str">
            <v>23-5262</v>
          </cell>
        </row>
        <row r="2331">
          <cell r="A2331" t="str">
            <v>23-5263</v>
          </cell>
        </row>
        <row r="2332">
          <cell r="A2332" t="str">
            <v>23-5264</v>
          </cell>
        </row>
        <row r="2333">
          <cell r="A2333" t="str">
            <v>23-5265</v>
          </cell>
        </row>
        <row r="2334">
          <cell r="A2334" t="str">
            <v>23-5256</v>
          </cell>
        </row>
        <row r="2335">
          <cell r="A2335" t="str">
            <v>23-5274</v>
          </cell>
        </row>
        <row r="2336">
          <cell r="A2336" t="str">
            <v>23-5268</v>
          </cell>
        </row>
        <row r="2337">
          <cell r="A2337" t="str">
            <v>23-5275</v>
          </cell>
        </row>
        <row r="2338">
          <cell r="A2338" t="str">
            <v>23-5269</v>
          </cell>
        </row>
        <row r="2339">
          <cell r="A2339" t="str">
            <v>23-5276</v>
          </cell>
        </row>
        <row r="2340">
          <cell r="A2340" t="str">
            <v>23-5271</v>
          </cell>
        </row>
        <row r="2341">
          <cell r="A2341" t="str">
            <v>23-5277</v>
          </cell>
        </row>
        <row r="2342">
          <cell r="A2342" t="str">
            <v>23-5272</v>
          </cell>
        </row>
        <row r="2343">
          <cell r="A2343" t="str">
            <v>23-5278</v>
          </cell>
        </row>
        <row r="2344">
          <cell r="A2344" t="str">
            <v>23-5273</v>
          </cell>
        </row>
        <row r="2345">
          <cell r="A2345" t="str">
            <v>23-C0884</v>
          </cell>
        </row>
        <row r="2346">
          <cell r="A2346" t="str">
            <v>23-5281</v>
          </cell>
        </row>
        <row r="2347">
          <cell r="A2347" t="str">
            <v>23-4993</v>
          </cell>
        </row>
        <row r="2348">
          <cell r="A2348" t="str">
            <v>23-5283</v>
          </cell>
        </row>
        <row r="2349">
          <cell r="A2349" t="str">
            <v>23-C0905</v>
          </cell>
        </row>
        <row r="2350">
          <cell r="A2350" t="str">
            <v>23-5287</v>
          </cell>
        </row>
        <row r="2351">
          <cell r="A2351" t="str">
            <v>23-5289</v>
          </cell>
        </row>
        <row r="2352">
          <cell r="A2352" t="str">
            <v>23-C0907</v>
          </cell>
        </row>
        <row r="2353">
          <cell r="A2353" t="str">
            <v>23-5279</v>
          </cell>
        </row>
        <row r="2354">
          <cell r="A2354" t="str">
            <v>23-5292</v>
          </cell>
        </row>
        <row r="2355">
          <cell r="A2355" t="str">
            <v>23-5295</v>
          </cell>
        </row>
        <row r="2356">
          <cell r="A2356" t="str">
            <v>23-5296</v>
          </cell>
        </row>
        <row r="2357">
          <cell r="A2357" t="str">
            <v>23-C0888</v>
          </cell>
        </row>
        <row r="2358">
          <cell r="A2358" t="str">
            <v>23-5290</v>
          </cell>
        </row>
        <row r="2359">
          <cell r="A2359" t="str">
            <v>23-5300</v>
          </cell>
        </row>
        <row r="2360">
          <cell r="A2360" t="str">
            <v>23-C0889</v>
          </cell>
        </row>
        <row r="2361">
          <cell r="A2361" t="str">
            <v>23-5301</v>
          </cell>
        </row>
        <row r="2362">
          <cell r="A2362" t="str">
            <v>23-5305</v>
          </cell>
        </row>
        <row r="2363">
          <cell r="A2363" t="str">
            <v>23-C0891</v>
          </cell>
        </row>
        <row r="2364">
          <cell r="A2364" t="str">
            <v>23-5306</v>
          </cell>
        </row>
        <row r="2365">
          <cell r="A2365" t="str">
            <v>23-5307</v>
          </cell>
        </row>
        <row r="2366">
          <cell r="A2366" t="str">
            <v>23-4957</v>
          </cell>
        </row>
        <row r="2367">
          <cell r="A2367" t="str">
            <v>23-5316</v>
          </cell>
        </row>
        <row r="2368">
          <cell r="A2368" t="str">
            <v>23-5319</v>
          </cell>
        </row>
        <row r="2369">
          <cell r="A2369" t="str">
            <v>23-C0892</v>
          </cell>
        </row>
        <row r="2370">
          <cell r="A2370" t="str">
            <v>23-5320</v>
          </cell>
        </row>
        <row r="2371">
          <cell r="A2371" t="str">
            <v>23-5313</v>
          </cell>
        </row>
        <row r="2372">
          <cell r="A2372" t="str">
            <v>23-5332</v>
          </cell>
        </row>
        <row r="2373">
          <cell r="A2373" t="str">
            <v>23-C0894</v>
          </cell>
          <cell r="B2373">
            <v>45266</v>
          </cell>
        </row>
        <row r="2374">
          <cell r="A2374" t="str">
            <v>23-5314</v>
          </cell>
        </row>
        <row r="2375">
          <cell r="A2375" t="str">
            <v>23-5333</v>
          </cell>
        </row>
        <row r="2376">
          <cell r="A2376" t="str">
            <v>23-C0896</v>
          </cell>
          <cell r="B2376">
            <v>45279</v>
          </cell>
        </row>
        <row r="2377">
          <cell r="A2377" t="str">
            <v>23-5315</v>
          </cell>
          <cell r="B2377">
            <v>45289</v>
          </cell>
        </row>
        <row r="2378">
          <cell r="A2378" t="str">
            <v>23-5341</v>
          </cell>
        </row>
        <row r="2379">
          <cell r="A2379" t="str">
            <v>23-5334</v>
          </cell>
        </row>
        <row r="2380">
          <cell r="A2380" t="str">
            <v>23-5352</v>
          </cell>
        </row>
        <row r="2381">
          <cell r="A2381" t="str">
            <v>23-5347</v>
          </cell>
        </row>
        <row r="2382">
          <cell r="A2382" t="str">
            <v>23-5342</v>
          </cell>
        </row>
        <row r="2383">
          <cell r="A2383" t="str">
            <v>23-5337</v>
          </cell>
        </row>
        <row r="2384">
          <cell r="A2384" t="str">
            <v>23-5354</v>
          </cell>
        </row>
        <row r="2385">
          <cell r="A2385" t="str">
            <v>23-5348</v>
          </cell>
        </row>
        <row r="2386">
          <cell r="A2386" t="str">
            <v>23-5343</v>
          </cell>
        </row>
        <row r="2387">
          <cell r="A2387" t="str">
            <v>23-5338</v>
          </cell>
        </row>
        <row r="2388">
          <cell r="A2388" t="str">
            <v>23-5356</v>
          </cell>
        </row>
        <row r="2389">
          <cell r="A2389" t="str">
            <v>23-5349</v>
          </cell>
        </row>
        <row r="2390">
          <cell r="A2390" t="str">
            <v>23-5344</v>
          </cell>
        </row>
        <row r="2391">
          <cell r="A2391" t="str">
            <v>23-5339</v>
          </cell>
        </row>
        <row r="2392">
          <cell r="A2392" t="str">
            <v>23-5357</v>
          </cell>
        </row>
        <row r="2393">
          <cell r="A2393" t="str">
            <v>23-5350</v>
          </cell>
        </row>
        <row r="2394">
          <cell r="A2394" t="str">
            <v>23-5345</v>
          </cell>
        </row>
        <row r="2395">
          <cell r="A2395" t="str">
            <v>23-5340</v>
          </cell>
        </row>
        <row r="2396">
          <cell r="A2396" t="str">
            <v>23-5351</v>
          </cell>
        </row>
        <row r="2397">
          <cell r="A2397" t="str">
            <v>23-5346</v>
          </cell>
        </row>
        <row r="2398">
          <cell r="A2398" t="str">
            <v>23-5359</v>
          </cell>
        </row>
        <row r="2399">
          <cell r="A2399" t="str">
            <v>23-4494</v>
          </cell>
        </row>
        <row r="2400">
          <cell r="A2400" t="str">
            <v>23-5366</v>
          </cell>
        </row>
        <row r="2401">
          <cell r="A2401" t="str">
            <v>23-5360</v>
          </cell>
        </row>
        <row r="2402">
          <cell r="A2402" t="str">
            <v>23-5367</v>
          </cell>
        </row>
        <row r="2403">
          <cell r="A2403" t="str">
            <v>23-5361</v>
          </cell>
        </row>
        <row r="2404">
          <cell r="A2404" t="str">
            <v>23-5368</v>
          </cell>
        </row>
        <row r="2405">
          <cell r="A2405" t="str">
            <v>23-5363</v>
          </cell>
        </row>
        <row r="2406">
          <cell r="A2406" t="str">
            <v>23-5369</v>
          </cell>
        </row>
        <row r="2407">
          <cell r="A2407" t="str">
            <v>23-5364</v>
          </cell>
        </row>
        <row r="2408">
          <cell r="A2408" t="str">
            <v>23-5358</v>
          </cell>
        </row>
        <row r="2409">
          <cell r="A2409" t="str">
            <v>23-C0901</v>
          </cell>
        </row>
        <row r="2410">
          <cell r="A2410" t="str">
            <v>23-4306</v>
          </cell>
        </row>
        <row r="2411">
          <cell r="A2411" t="str">
            <v>23-5370</v>
          </cell>
        </row>
        <row r="2412">
          <cell r="A2412" t="str">
            <v>23-5365</v>
          </cell>
        </row>
        <row r="2413">
          <cell r="A2413" t="str">
            <v>23-C0902</v>
          </cell>
          <cell r="B2413">
            <v>45289</v>
          </cell>
        </row>
        <row r="2414">
          <cell r="A2414" t="str">
            <v>23-5374</v>
          </cell>
        </row>
        <row r="2415">
          <cell r="A2415" t="str">
            <v>23-C0903</v>
          </cell>
        </row>
        <row r="2416">
          <cell r="A2416" t="str">
            <v>23-5379</v>
          </cell>
        </row>
        <row r="2417">
          <cell r="A2417" t="str">
            <v>23-5380</v>
          </cell>
        </row>
        <row r="2418">
          <cell r="A2418" t="str">
            <v>23-5384</v>
          </cell>
        </row>
        <row r="2419">
          <cell r="A2419" t="str">
            <v>23-5385</v>
          </cell>
        </row>
        <row r="2420">
          <cell r="A2420" t="str">
            <v>23-5386</v>
          </cell>
        </row>
        <row r="2421">
          <cell r="A2421" t="str">
            <v>23-5387</v>
          </cell>
        </row>
        <row r="2422">
          <cell r="A2422" t="str">
            <v>23-5381</v>
          </cell>
        </row>
        <row r="2423">
          <cell r="A2423" t="str">
            <v>23-5388</v>
          </cell>
        </row>
        <row r="2424">
          <cell r="A2424" t="str">
            <v>23-5382</v>
          </cell>
        </row>
        <row r="2425">
          <cell r="A2425" t="str">
            <v>23-5400</v>
          </cell>
        </row>
        <row r="2426">
          <cell r="A2426" t="str">
            <v>23-5390</v>
          </cell>
        </row>
        <row r="2427">
          <cell r="A2427" t="str">
            <v>23-C0916</v>
          </cell>
        </row>
        <row r="2428">
          <cell r="A2428" t="str">
            <v>23-C0909</v>
          </cell>
        </row>
        <row r="2429">
          <cell r="A2429" t="str">
            <v>23-5404</v>
          </cell>
        </row>
        <row r="2430">
          <cell r="A2430" t="str">
            <v>23-5394</v>
          </cell>
        </row>
        <row r="2431">
          <cell r="A2431" t="str">
            <v>23-C0917</v>
          </cell>
        </row>
        <row r="2432">
          <cell r="A2432" t="str">
            <v>23-5407</v>
          </cell>
        </row>
        <row r="2433">
          <cell r="A2433" t="str">
            <v>23-5395</v>
          </cell>
        </row>
        <row r="2434">
          <cell r="A2434" t="str">
            <v>23-C0918</v>
          </cell>
        </row>
        <row r="2435">
          <cell r="A2435" t="str">
            <v>23-C0906</v>
          </cell>
        </row>
        <row r="2436">
          <cell r="A2436" t="str">
            <v>23-5396</v>
          </cell>
        </row>
        <row r="2437">
          <cell r="A2437" t="str">
            <v>23-C0914</v>
          </cell>
        </row>
        <row r="2438">
          <cell r="A2438" t="str">
            <v>23-5397</v>
          </cell>
        </row>
        <row r="2439">
          <cell r="A2439" t="str">
            <v>23-5389</v>
          </cell>
        </row>
        <row r="2440">
          <cell r="A2440" t="str">
            <v>23-5413</v>
          </cell>
        </row>
        <row r="2441">
          <cell r="A2441" t="str">
            <v>23-5411</v>
          </cell>
        </row>
        <row r="2442">
          <cell r="A2442" t="str">
            <v>23-5412</v>
          </cell>
        </row>
        <row r="2443">
          <cell r="A2443" t="str">
            <v>23-5415</v>
          </cell>
        </row>
        <row r="2444">
          <cell r="A2444" t="str">
            <v>23-5416</v>
          </cell>
        </row>
        <row r="2445">
          <cell r="A2445" t="str">
            <v>23-5417</v>
          </cell>
        </row>
        <row r="2446">
          <cell r="A2446" t="str">
            <v>23-5418</v>
          </cell>
        </row>
        <row r="2447">
          <cell r="A2447" t="str">
            <v>23-5421</v>
          </cell>
        </row>
        <row r="2448">
          <cell r="A2448" t="str">
            <v>23-5422</v>
          </cell>
        </row>
        <row r="2449">
          <cell r="A2449" t="str">
            <v>23-5420</v>
          </cell>
        </row>
        <row r="2450">
          <cell r="A2450" t="str">
            <v>23-5431</v>
          </cell>
        </row>
        <row r="2451">
          <cell r="A2451" t="str">
            <v>23-5426</v>
          </cell>
        </row>
        <row r="2452">
          <cell r="A2452" t="str">
            <v>23-5427</v>
          </cell>
        </row>
        <row r="2453">
          <cell r="A2453" t="str">
            <v>23-5428</v>
          </cell>
        </row>
        <row r="2454">
          <cell r="A2454" t="str">
            <v>23-5423</v>
          </cell>
        </row>
        <row r="2455">
          <cell r="A2455" t="str">
            <v>23-5424</v>
          </cell>
        </row>
        <row r="2456">
          <cell r="A2456" t="str">
            <v>23-5430</v>
          </cell>
        </row>
        <row r="2457">
          <cell r="A2457" t="str">
            <v>23-5425</v>
          </cell>
        </row>
        <row r="2458">
          <cell r="A2458" t="str">
            <v>23-5449</v>
          </cell>
        </row>
        <row r="2459">
          <cell r="A2459" t="str">
            <v>23-5442</v>
          </cell>
        </row>
        <row r="2460">
          <cell r="A2460" t="str">
            <v>23-5437</v>
          </cell>
        </row>
        <row r="2461">
          <cell r="A2461" t="str">
            <v>23-5432</v>
          </cell>
        </row>
        <row r="2462">
          <cell r="A2462" t="str">
            <v>23-5450</v>
          </cell>
        </row>
        <row r="2463">
          <cell r="A2463" t="str">
            <v>23-5443</v>
          </cell>
        </row>
        <row r="2464">
          <cell r="A2464" t="str">
            <v>23-5438</v>
          </cell>
        </row>
        <row r="2465">
          <cell r="A2465" t="str">
            <v>23-5433</v>
          </cell>
        </row>
        <row r="2466">
          <cell r="A2466" t="str">
            <v>23-5451</v>
          </cell>
        </row>
        <row r="2467">
          <cell r="A2467" t="str">
            <v>23-5444</v>
          </cell>
        </row>
        <row r="2468">
          <cell r="A2468" t="str">
            <v>23-5439</v>
          </cell>
        </row>
        <row r="2469">
          <cell r="A2469" t="str">
            <v>23-5434</v>
          </cell>
        </row>
        <row r="2470">
          <cell r="A2470" t="str">
            <v>23-5452</v>
          </cell>
        </row>
        <row r="2471">
          <cell r="A2471" t="str">
            <v>23-5445</v>
          </cell>
        </row>
        <row r="2472">
          <cell r="A2472" t="str">
            <v>23-5440</v>
          </cell>
        </row>
        <row r="2473">
          <cell r="A2473" t="str">
            <v>23-5435</v>
          </cell>
        </row>
        <row r="2474">
          <cell r="A2474" t="str">
            <v>23-5454</v>
          </cell>
        </row>
        <row r="2475">
          <cell r="A2475" t="str">
            <v>23-5446</v>
          </cell>
        </row>
        <row r="2476">
          <cell r="A2476" t="str">
            <v>23-5441</v>
          </cell>
        </row>
        <row r="2477">
          <cell r="A2477" t="str">
            <v>23-5436</v>
          </cell>
        </row>
        <row r="2478">
          <cell r="A2478" t="str">
            <v>23-5455</v>
          </cell>
        </row>
        <row r="2479">
          <cell r="A2479" t="str">
            <v>23-C0915</v>
          </cell>
        </row>
        <row r="2480">
          <cell r="A2480" t="str">
            <v>23-5456</v>
          </cell>
        </row>
        <row r="2481">
          <cell r="A2481" t="str">
            <v>23-5458</v>
          </cell>
        </row>
        <row r="2482">
          <cell r="A2482" t="str">
            <v>23-5459</v>
          </cell>
        </row>
        <row r="2483">
          <cell r="A2483" t="str">
            <v>23-5462</v>
          </cell>
        </row>
        <row r="2484">
          <cell r="A2484" t="str">
            <v>23-5463</v>
          </cell>
        </row>
        <row r="2485">
          <cell r="A2485" t="str">
            <v>23-5457</v>
          </cell>
        </row>
        <row r="2486">
          <cell r="A2486" t="str">
            <v>23-5477</v>
          </cell>
        </row>
        <row r="2487">
          <cell r="A2487" t="str">
            <v>23-C0912</v>
          </cell>
        </row>
        <row r="2488">
          <cell r="A2488" t="str">
            <v>23-5460</v>
          </cell>
        </row>
        <row r="2489">
          <cell r="A2489" t="str">
            <v>23-5478</v>
          </cell>
        </row>
        <row r="2490">
          <cell r="A2490" t="str">
            <v>23-5480</v>
          </cell>
        </row>
        <row r="2491">
          <cell r="A2491" t="str">
            <v>23-5490</v>
          </cell>
        </row>
        <row r="2492">
          <cell r="A2492" t="str">
            <v>23-5484</v>
          </cell>
        </row>
        <row r="2493">
          <cell r="A2493" t="str">
            <v>23-5485</v>
          </cell>
        </row>
        <row r="2494">
          <cell r="A2494" t="str">
            <v>23-5486</v>
          </cell>
        </row>
        <row r="2495">
          <cell r="A2495" t="str">
            <v>23-C0919</v>
          </cell>
        </row>
        <row r="2496">
          <cell r="A2496" t="str">
            <v>23-5487</v>
          </cell>
        </row>
        <row r="2497">
          <cell r="A2497" t="str">
            <v>23-5488</v>
          </cell>
        </row>
        <row r="2498">
          <cell r="A2498" t="str">
            <v>23-5513</v>
          </cell>
        </row>
        <row r="2499">
          <cell r="A2499" t="str">
            <v>23-C0921</v>
          </cell>
        </row>
        <row r="2500">
          <cell r="A2500" t="str">
            <v>23-C0922</v>
          </cell>
        </row>
        <row r="2501">
          <cell r="A2501" t="str">
            <v>23-5491</v>
          </cell>
        </row>
        <row r="2502">
          <cell r="A2502" t="str">
            <v>23-C0923</v>
          </cell>
        </row>
        <row r="2503">
          <cell r="A2503" t="str">
            <v>23-5499</v>
          </cell>
        </row>
        <row r="2504">
          <cell r="A2504" t="str">
            <v>23-5429</v>
          </cell>
        </row>
        <row r="2505">
          <cell r="A2505" t="str">
            <v>23-C0924</v>
          </cell>
        </row>
        <row r="2506">
          <cell r="A2506" t="str">
            <v>23-5500</v>
          </cell>
        </row>
        <row r="2507">
          <cell r="A2507" t="str">
            <v>23-5501</v>
          </cell>
        </row>
        <row r="2508">
          <cell r="A2508" t="str">
            <v>23-C0920</v>
          </cell>
        </row>
        <row r="2509">
          <cell r="A2509" t="str">
            <v>23-5516</v>
          </cell>
        </row>
        <row r="2510">
          <cell r="A2510" t="str">
            <v>23-5517</v>
          </cell>
        </row>
        <row r="2511">
          <cell r="A2511" t="str">
            <v>23-5518</v>
          </cell>
        </row>
        <row r="2512">
          <cell r="A2512" t="str">
            <v>23-5520</v>
          </cell>
        </row>
        <row r="2513">
          <cell r="A2513" t="str">
            <v>23-5519</v>
          </cell>
        </row>
        <row r="2514">
          <cell r="A2514" t="str">
            <v>23-5534</v>
          </cell>
        </row>
        <row r="2515">
          <cell r="A2515" t="str">
            <v>23-5521</v>
          </cell>
        </row>
        <row r="2516">
          <cell r="A2516" t="str">
            <v>23-5524</v>
          </cell>
        </row>
        <row r="2517">
          <cell r="A2517" t="str">
            <v>23-5526</v>
          </cell>
        </row>
        <row r="2518">
          <cell r="A2518" t="str">
            <v>23-5528</v>
          </cell>
        </row>
        <row r="2519">
          <cell r="A2519" t="str">
            <v>23-5532</v>
          </cell>
        </row>
        <row r="2520">
          <cell r="A2520" t="str">
            <v>23-5547</v>
          </cell>
        </row>
        <row r="2521">
          <cell r="A2521" t="str">
            <v>23-5539</v>
          </cell>
        </row>
        <row r="2522">
          <cell r="A2522" t="str">
            <v>23-5553</v>
          </cell>
        </row>
        <row r="2523">
          <cell r="A2523" t="str">
            <v>23-5548</v>
          </cell>
        </row>
        <row r="2524">
          <cell r="A2524" t="str">
            <v>23-5540</v>
          </cell>
        </row>
        <row r="2525">
          <cell r="A2525" t="str">
            <v>23-5535</v>
          </cell>
        </row>
        <row r="2526">
          <cell r="A2526" t="str">
            <v>23-5557</v>
          </cell>
        </row>
        <row r="2527">
          <cell r="A2527" t="str">
            <v>23-5549</v>
          </cell>
        </row>
        <row r="2528">
          <cell r="A2528" t="str">
            <v>23-5541</v>
          </cell>
        </row>
        <row r="2529">
          <cell r="A2529" t="str">
            <v>23-5536</v>
          </cell>
        </row>
        <row r="2530">
          <cell r="A2530" t="str">
            <v>23-5558</v>
          </cell>
        </row>
        <row r="2531">
          <cell r="A2531" t="str">
            <v>23-5550</v>
          </cell>
        </row>
        <row r="2532">
          <cell r="A2532" t="str">
            <v>23-5545</v>
          </cell>
        </row>
        <row r="2533">
          <cell r="A2533" t="str">
            <v>23-5537</v>
          </cell>
        </row>
        <row r="2534">
          <cell r="A2534" t="str">
            <v>23-5559</v>
          </cell>
        </row>
        <row r="2535">
          <cell r="A2535" t="str">
            <v>23-5551</v>
          </cell>
        </row>
        <row r="2536">
          <cell r="A2536" t="str">
            <v>23-5546</v>
          </cell>
        </row>
        <row r="2537">
          <cell r="A2537" t="str">
            <v>23-C0925</v>
          </cell>
        </row>
        <row r="2538">
          <cell r="A2538" t="str">
            <v>23-5538</v>
          </cell>
        </row>
        <row r="2539">
          <cell r="A2539" t="str">
            <v>23-5552</v>
          </cell>
        </row>
        <row r="2540">
          <cell r="A2540" t="str">
            <v>23-5568</v>
          </cell>
        </row>
        <row r="2541">
          <cell r="A2541" t="str">
            <v>23-5563</v>
          </cell>
        </row>
        <row r="2542">
          <cell r="A2542" t="str">
            <v>23-5569</v>
          </cell>
        </row>
        <row r="2543">
          <cell r="A2543" t="str">
            <v>23-5564</v>
          </cell>
        </row>
        <row r="2544">
          <cell r="A2544" t="str">
            <v>23-5570</v>
          </cell>
        </row>
        <row r="2545">
          <cell r="A2545" t="str">
            <v>23-5565</v>
          </cell>
        </row>
        <row r="2546">
          <cell r="A2546" t="str">
            <v>23-5566</v>
          </cell>
        </row>
        <row r="2547">
          <cell r="A2547" t="str">
            <v>23-5567</v>
          </cell>
        </row>
        <row r="2548">
          <cell r="A2548" t="str">
            <v>23-5562</v>
          </cell>
        </row>
        <row r="2549">
          <cell r="A2549" t="str">
            <v>23-5583</v>
          </cell>
        </row>
        <row r="2550">
          <cell r="A2550" t="str">
            <v>23-5577</v>
          </cell>
        </row>
        <row r="2551">
          <cell r="A2551" t="str">
            <v>23-5584</v>
          </cell>
        </row>
        <row r="2552">
          <cell r="A2552" t="str">
            <v>23-5578</v>
          </cell>
        </row>
        <row r="2553">
          <cell r="A2553" t="str">
            <v>23-5579</v>
          </cell>
        </row>
        <row r="2554">
          <cell r="A2554" t="str">
            <v>23-5574</v>
          </cell>
        </row>
        <row r="2555">
          <cell r="A2555" t="str">
            <v>23-5580</v>
          </cell>
        </row>
        <row r="2556">
          <cell r="A2556" t="str">
            <v>23-5575</v>
          </cell>
        </row>
        <row r="2557">
          <cell r="A2557" t="str">
            <v>23-5479</v>
          </cell>
        </row>
        <row r="2558">
          <cell r="A2558" t="str">
            <v>23-5582</v>
          </cell>
        </row>
        <row r="2559">
          <cell r="A2559" t="str">
            <v>23-5576</v>
          </cell>
        </row>
        <row r="2560">
          <cell r="A2560" t="str">
            <v>23-5588</v>
          </cell>
        </row>
        <row r="2561">
          <cell r="A2561" t="str">
            <v>23-5594</v>
          </cell>
        </row>
        <row r="2562">
          <cell r="A2562" t="str">
            <v>23-5589</v>
          </cell>
        </row>
        <row r="2563">
          <cell r="A2563" t="str">
            <v>23-5595</v>
          </cell>
        </row>
        <row r="2564">
          <cell r="A2564" t="str">
            <v>23-5590</v>
          </cell>
        </row>
        <row r="2565">
          <cell r="A2565" t="str">
            <v>23-5585</v>
          </cell>
        </row>
        <row r="2566">
          <cell r="A2566" t="str">
            <v>23-5591</v>
          </cell>
        </row>
        <row r="2567">
          <cell r="A2567" t="str">
            <v>23-5586</v>
          </cell>
        </row>
        <row r="2568">
          <cell r="A2568" t="str">
            <v>23-5592</v>
          </cell>
        </row>
        <row r="2569">
          <cell r="A2569" t="str">
            <v>23-5587</v>
          </cell>
        </row>
        <row r="2570">
          <cell r="A2570" t="str">
            <v>23-5593</v>
          </cell>
        </row>
        <row r="2571">
          <cell r="A2571" t="str">
            <v>23-C0926</v>
          </cell>
        </row>
        <row r="2572">
          <cell r="A2572" t="str">
            <v>23-5599</v>
          </cell>
        </row>
        <row r="2573">
          <cell r="A2573" t="str">
            <v>23-5600</v>
          </cell>
        </row>
        <row r="2574">
          <cell r="A2574" t="str">
            <v>23-5601</v>
          </cell>
        </row>
        <row r="2575">
          <cell r="A2575" t="str">
            <v>23-5603</v>
          </cell>
        </row>
        <row r="2576">
          <cell r="A2576" t="str">
            <v>23-5604</v>
          </cell>
        </row>
        <row r="2577">
          <cell r="A2577" t="str">
            <v>23-5605</v>
          </cell>
        </row>
        <row r="2578">
          <cell r="A2578" t="str">
            <v>23-5606</v>
          </cell>
        </row>
        <row r="2579">
          <cell r="A2579" t="str">
            <v>23-4592</v>
          </cell>
        </row>
        <row r="2580">
          <cell r="A2580" t="str">
            <v>23-5607</v>
          </cell>
        </row>
        <row r="2581">
          <cell r="A2581" t="str">
            <v>23-5608</v>
          </cell>
        </row>
        <row r="2582">
          <cell r="A2582" t="str">
            <v>23-5614</v>
          </cell>
        </row>
        <row r="2583">
          <cell r="A2583" t="str">
            <v>23-5609</v>
          </cell>
        </row>
        <row r="2584">
          <cell r="A2584" t="str">
            <v>23-5615</v>
          </cell>
        </row>
        <row r="2585">
          <cell r="A2585" t="str">
            <v>23-5610</v>
          </cell>
        </row>
        <row r="2586">
          <cell r="A2586" t="str">
            <v>23-5006</v>
          </cell>
        </row>
        <row r="2587">
          <cell r="A2587" t="str">
            <v>23-5611</v>
          </cell>
        </row>
        <row r="2588">
          <cell r="A2588" t="str">
            <v>23-5612</v>
          </cell>
        </row>
        <row r="2589">
          <cell r="A2589" t="str">
            <v>23-5613</v>
          </cell>
        </row>
        <row r="2590">
          <cell r="A2590" t="str">
            <v>23-5616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2" name="Complete" displayName="Complete" ref="A5:AQ681" headerRowDxfId="247" dataDxfId="246" totalsRowDxfId="244" tableBorderDxfId="245" totalsRowBorderDxfId="243">
  <autoFilter ref="A5:AQ6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name="Code_x000a_(PAP)" totalsRowLabel="Total" dataDxfId="242"/>
    <tableColumn id="2" name="Procurement Project" dataDxfId="241"/>
    <tableColumn id="3" name="PMO/End-User" dataDxfId="240"/>
    <tableColumn id="4" name="Is this an Early Procurement Activity?" dataDxfId="239" totalsRowDxfId="238"/>
    <tableColumn id="5" name="Mode of Procurement" dataDxfId="237" totalsRowDxfId="236"/>
    <tableColumn id="6" name="Pre-Proc Conference" dataDxfId="235" totalsRowDxfId="234"/>
    <tableColumn id="7" name="Ads/Post of IB" dataDxfId="233"/>
    <tableColumn id="8" name="Ave. No. of Days to Commence Procurement _x000a_(Pre-Proc to Posting of IB) (i.3)" dataDxfId="232" totalsRowDxfId="231">
      <calculatedColumnFormula>IF(OR(Complete[[#This Row],[Pre-Proc Conference]]="",Complete[[#This Row],[Ads/Post of IB]]=""), "",IFERROR(Complete[[#This Row],[Ads/Post of IB]]-Complete[[#This Row],[Pre-Proc Conference]],""))</calculatedColumnFormula>
    </tableColumn>
    <tableColumn id="9" name="Pre-bid Conf" dataDxfId="230" totalsRowDxfId="229"/>
    <tableColumn id="10" name="Eligibility Check" dataDxfId="228" totalsRowDxfId="227"/>
    <tableColumn id="11" name="Sub/Open of Bids" dataDxfId="226" totalsRowDxfId="225"/>
    <tableColumn id="12" name="Average No. of Days to open bid proposals _x000a_(Posting of IB to Opening of Bids) (i.4)" dataDxfId="224" totalsRowDxfId="223">
      <calculatedColumnFormula>IF(OR(Complete[[#This Row],[Ads/Post of IB]]="",Complete[[#This Row],[Sub/Open of Bids]]=""),"",IFERROR(Complete[[#This Row],[Sub/Open of Bids]]-Complete[[#This Row],[Ads/Post of IB]],""))</calculatedColumnFormula>
    </tableColumn>
    <tableColumn id="13" name="Bid Evaluation" dataDxfId="222" totalsRowDxfId="221"/>
    <tableColumn id="14" name="Post Qual" dataDxfId="220" totalsRowDxfId="219"/>
    <tableColumn id="15" name="Date of BAC Resolution Recommending Award" dataDxfId="218" totalsRowDxfId="217"/>
    <tableColumn id="16" name="Accumulated Days in Evaluation of Bids _x000a_(Opening of Bids to Post Qua) " dataDxfId="216" totalsRowDxfId="215">
      <calculatedColumnFormula>IF(OR(Complete[[#This Row],[Post Qual]]="",Complete[[#This Row],[Sub/Open of Bids]]=""), "",IFERROR(Complete[[#This Row],[Post Qual]]-Complete[[#This Row],[Sub/Open of Bids]],""))</calculatedColumnFormula>
    </tableColumn>
    <tableColumn id="17" name="Average Number of Days to Recommend Award_x000a_(Opening of Bids to Recommend Award) (i.5)" dataDxfId="214" totalsRowDxfId="213">
      <calculatedColumnFormula>IF(OR(Complete[[#This Row],[Date of BAC Resolution Recommending Award]]="",Complete[[#This Row],[Sub/Open of Bids]]=""), "",IFERROR(Complete[[#This Row],[Date of BAC Resolution Recommending Award]]-Complete[[#This Row],[Sub/Open of Bids]],""))</calculatedColumnFormula>
    </tableColumn>
    <tableColumn id="18" name=" Average Number of Days to Conclude Procurement _x000a_ (IB to BAC Reso) (i.6)" dataDxfId="212" totalsRowDxfId="211">
      <calculatedColumnFormula>IF(OR(Complete[[#This Row],[Date of BAC Resolution Recommending Award]]="",Complete[[#This Row],[Ads/Post of IB]]=""),"",IFERROR(Complete[[#This Row],[Date of BAC Resolution Recommending Award]]-Complete[[#This Row],[Ads/Post of IB]],""))</calculatedColumnFormula>
    </tableColumn>
    <tableColumn id="19" name="Notice of Award" dataDxfId="210"/>
    <tableColumn id="20" name="Contract Signing" dataDxfId="209"/>
    <tableColumn id="21" name="Notice to Proceed" dataDxfId="208" totalsRowDxfId="207"/>
    <tableColumn id="22" name="Average Number of Days to Issue Notice to Proceed_x000a_(NOA to NTP) (i.7)" dataDxfId="206" totalsRowDxfId="205">
      <calculatedColumnFormula>IF(OR(Complete[[#This Row],[Notice to Proceed]]="", Complete[[#This Row],[Notice of Award]]=""),"",IFERROR(Complete[[#This Row],[Notice to Proceed]]-Complete[[#This Row],[Notice of Award]],""))</calculatedColumnFormula>
    </tableColumn>
    <tableColumn id="23" name="Average_x000a_Days from (Posting of IB to NTP) (i.8)" dataDxfId="204" totalsRowDxfId="203">
      <calculatedColumnFormula>IF(OR(Complete[[#This Row],[Notice to Proceed]]="", Complete[[#This Row],[Ads/Post of IB]]=""),"",IFERROR(Complete[[#This Row],[Notice to Proceed]]-Complete[[#This Row],[Ads/Post of IB]],""))</calculatedColumnFormula>
    </tableColumn>
    <tableColumn id="24" name="Delivery/ Completion" dataDxfId="202" totalsRowDxfId="201"/>
    <tableColumn id="25" name="Inspection &amp; Acceptance" dataDxfId="200" totalsRowDxfId="199"/>
    <tableColumn id="26" name="Source of Funds" dataDxfId="198" totalsRowDxfId="197"/>
    <tableColumn id="27" name="Total " totalsRowFunction="sum" dataDxfId="196" totalsRowDxfId="195">
      <calculatedColumnFormula>IF(Complete[[#This Row],[Procurement Project]]="","",SUM(Complete[[#This Row],[MOOE]]+Complete[[#This Row],[CO]]))</calculatedColumnFormula>
    </tableColumn>
    <tableColumn id="28" name="MOOE" totalsRowFunction="sum" dataDxfId="194" totalsRowDxfId="193"/>
    <tableColumn id="29" name="CO" totalsRowFunction="sum" dataDxfId="192" totalsRowDxfId="191"/>
    <tableColumn id="30" name="Total2" totalsRowFunction="sum" dataDxfId="190" totalsRowDxfId="189">
      <calculatedColumnFormula>IF(Complete[[#This Row],[Procurement Project]]="","",SUM(Complete[[#This Row],[MOOE2]]+Complete[[#This Row],[CO3]]))</calculatedColumnFormula>
    </tableColumn>
    <tableColumn id="31" name="MOOE2" totalsRowFunction="sum" dataDxfId="188" totalsRowDxfId="187"/>
    <tableColumn id="32" name="CO3" totalsRowFunction="sum" dataDxfId="186" totalsRowDxfId="185"/>
    <tableColumn id="33" name="% Variance" dataDxfId="184" totalsRowDxfId="183">
      <calculatedColumnFormula>IF(OR(AA6=0,AD6=0,AA6="",AD6=""),"-",(AA6-AD6)/AA6)</calculatedColumnFormula>
    </tableColumn>
    <tableColumn id="34" name="List of Invited Observers" dataDxfId="182" totalsRowDxfId="181"/>
    <tableColumn id="35" name="Pre-bid Conf4" dataDxfId="180" totalsRowDxfId="179"/>
    <tableColumn id="36" name="Eligibility Check5" dataDxfId="178" totalsRowDxfId="177"/>
    <tableColumn id="37" name="Sub/ Open of Bids6" dataDxfId="176" totalsRowDxfId="175"/>
    <tableColumn id="38" name="Bid Evaluation7" dataDxfId="174" totalsRowDxfId="173"/>
    <tableColumn id="39" name="Post Qual8" dataDxfId="172" totalsRowDxfId="171"/>
    <tableColumn id="40" name="Delivery/_x000a_Completion/_x000a_Acceptance_x000a_(If applicable)" dataDxfId="170" totalsRowDxfId="169"/>
    <tableColumn id="41" name="Remarks_x000a__x000a_(Explaining changes from the APP)" dataDxfId="168" totalsRowDxfId="167"/>
    <tableColumn id="42" name="Column1" dataDxfId="166" totalsRowDxfId="165">
      <calculatedColumnFormula>IF(ISBLANK(E6),"",IF(AO6="Cancelled","Cancelled",IF(AND(G6="N/A",I6="N/A",J6="N/A",K6="N/A",M6="N/A",N6="N/A",O6="N/A",S6="N/A"),"Pre-Proc",IF(AND(I6="N/A",J6="N/A",K6="",M6="N/A",N6="N/A",O6="N/A",S6="N/A"),"Posting of IB",IF(AND(J6="N/A",K6="N/A",M6="N/A",N6="N/A",O6="N/A",S6="N/A"),"Pre-Bid",IF(AND(K6="N/A",M6="N/A",N6="N/A",O6="N/A",S6="N/A"),"Eligibility Check",IF(AND(M6="N/A",N6="N/A",O6="N/A",S6="N/A"),"Opening of Bids",IF(AND(N6="N/A",O6="N/A",S6="N/A"),"Bid Evaluation",IF(AND(O6="N/A",S6="N/A"),"Post Qualification",IF(AND(S6="N/A"),"BAC Reso",IF(AND(T6="N/A",U6="N/A"),"NOA")))))))))))</calculatedColumnFormula>
    </tableColumn>
    <tableColumn id="43" name="Column2" dataDxfId="164" totalsRowDxfId="163">
      <calculatedColumnFormula>IF(ISBLANK(E6),"",IF(OR(AP6="Post Qualification",AP6="Opening of Bids", AP6="Posting of IB",AP6="Bid Evaluation",AP6="Posting of IB", AP6="Pre-Bid",AP6="Eligibility Check",AP6="BAC Reso",AP6="Pre-Proc",AP6="NOA",AP6="Cancelled"),"Failed"))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3" name="Table13" displayName="Table13" ref="A686:AP889" totalsRowCount="1" headerRowDxfId="162" dataDxfId="161" totalsRowDxfId="159" tableBorderDxfId="160" totalsRowBorderDxfId="158">
  <autoFilter ref="A686:AP888"/>
  <tableColumns count="42">
    <tableColumn id="1" name="Code_x000a_(PAP)" dataDxfId="157" totalsRowDxfId="156"/>
    <tableColumn id="2" name="Procurement Project" dataDxfId="155" totalsRowDxfId="154"/>
    <tableColumn id="3" name="PMO/End-User" dataDxfId="153" totalsRowDxfId="152"/>
    <tableColumn id="4" name="Is this an Early Procurement Activity?" dataDxfId="151" totalsRowDxfId="150"/>
    <tableColumn id="5" name="Mode of Procurement" dataDxfId="149" totalsRowDxfId="148"/>
    <tableColumn id="6" name="Pre-Proc Conference" dataDxfId="147" totalsRowDxfId="146"/>
    <tableColumn id="7" name="Ads/Post of IB" dataDxfId="145" totalsRowDxfId="144"/>
    <tableColumn id="8" name="Ave. No. of Days to Commence Procurement _x000a_(Pre-Proc to Posting of IB) (i.3)" totalsRowFunction="average" dataDxfId="143" totalsRowDxfId="142">
      <calculatedColumnFormula>IF(OR(Table13[[#This Row],[Pre-Proc Conference]]="",Table13[[#This Row],[Ads/Post of IB]]=""), "",IFERROR(Table13[[#This Row],[Ads/Post of IB]]-Table13[[#This Row],[Pre-Proc Conference]],""))</calculatedColumnFormula>
    </tableColumn>
    <tableColumn id="9" name="Pre-bid Conf" dataDxfId="141" totalsRowDxfId="140"/>
    <tableColumn id="10" name="Eligibility Check" dataDxfId="139" totalsRowDxfId="138"/>
    <tableColumn id="11" name="Sub/Open of Bids" dataDxfId="137" totalsRowDxfId="136"/>
    <tableColumn id="12" name="Average No. of Days to open bid proposals _x000a_(Posting of IB to Opening of Bids) (i.4)" dataDxfId="135" totalsRowDxfId="134">
      <calculatedColumnFormula>IF(OR(Table13[[#This Row],[Ads/Post of IB]]="",Table13[[#This Row],[Sub/Open of Bids]]=""),"",IFERROR(Table13[[#This Row],[Sub/Open of Bids]]-Table13[[#This Row],[Ads/Post of IB]],""))</calculatedColumnFormula>
    </tableColumn>
    <tableColumn id="13" name="Bid Evaluation" dataDxfId="133" totalsRowDxfId="132"/>
    <tableColumn id="14" name="Post Qual" dataDxfId="131" totalsRowDxfId="130"/>
    <tableColumn id="15" name="Date of BAC Resolution Recommending Award" dataDxfId="129" totalsRowDxfId="128"/>
    <tableColumn id="16" name="Accumulated Days in Evaluation of Bids _x000a_(Opening of Bids to Post Qua) " dataDxfId="127" totalsRowDxfId="126">
      <calculatedColumnFormula>IF(OR(Table13[[#This Row],[Post Qual]]="",Table13[[#This Row],[Sub/Open of Bids]]=""), "",IFERROR(Table13[[#This Row],[Post Qual]]-Table13[[#This Row],[Sub/Open of Bids]],""))</calculatedColumnFormula>
    </tableColumn>
    <tableColumn id="17" name="Average Number of Days to Recommend Award_x000a_(Opening of Bids to Recommend Award) (i.5)" dataDxfId="125" totalsRowDxfId="124">
      <calculatedColumnFormula>IF(OR(Table13[[#This Row],[Date of BAC Resolution Recommending Award]]="",Table13[[#This Row],[Sub/Open of Bids]]=""), "",IFERROR(Table13[[#This Row],[Date of BAC Resolution Recommending Award]]-Table13[[#This Row],[Sub/Open of Bids]],""))</calculatedColumnFormula>
    </tableColumn>
    <tableColumn id="18" name=" Average Number of Days to Conclude Procurement _x000a_ (IB to BAC Reso) (i.6)" dataDxfId="123" totalsRowDxfId="122">
      <calculatedColumnFormula>IF(OR(Table13[[#This Row],[Date of BAC Resolution Recommending Award]]="",Table13[[#This Row],[Ads/Post of IB]]=""),"",IFERROR(Table13[[#This Row],[Date of BAC Resolution Recommending Award]]-Table13[[#This Row],[Ads/Post of IB]],""))</calculatedColumnFormula>
    </tableColumn>
    <tableColumn id="19" name="Notice of Award" dataDxfId="121" totalsRowDxfId="120"/>
    <tableColumn id="20" name="Contract Signing" dataDxfId="119" totalsRowDxfId="118"/>
    <tableColumn id="21" name="Notice to Proceed" dataDxfId="117" totalsRowDxfId="116"/>
    <tableColumn id="22" name="Average Number of Days to Issue Notice to Proceed_x000a_(NOA to NTP) (i.7)" dataDxfId="115" totalsRowDxfId="114">
      <calculatedColumnFormula>IF(OR(Table13[[#This Row],[Notice to Proceed]]="", Table13[[#This Row],[Notice of Award]]=""),"",IFERROR(Table13[[#This Row],[Notice to Proceed]]-Table13[[#This Row],[Notice of Award]],""))</calculatedColumnFormula>
    </tableColumn>
    <tableColumn id="23" name="Average_x000a_Days from (Posting of IB to NTP) (i.8)" dataDxfId="113" totalsRowDxfId="112">
      <calculatedColumnFormula>IF(OR(Table13[[#This Row],[Notice to Proceed]]="", Table13[[#This Row],[Ads/Post of IB]]=""),"",IFERROR(Table13[[#This Row],[Notice to Proceed]]-Table13[[#This Row],[Ads/Post of IB]],""))</calculatedColumnFormula>
    </tableColumn>
    <tableColumn id="24" name="Delivery/ Completion" dataDxfId="111" totalsRowDxfId="110"/>
    <tableColumn id="25" name="Inspection &amp; Acceptance" dataDxfId="109" totalsRowDxfId="108"/>
    <tableColumn id="26" name="Source of Funds" totalsRowLabel="   Total Allotted Budget of On-going Procurement Activities" dataDxfId="107" totalsRowDxfId="106"/>
    <tableColumn id="27" name="Total " totalsRowFunction="sum" dataDxfId="105" totalsRowDxfId="104">
      <calculatedColumnFormula>Table13[[#This Row],[MOOE]]</calculatedColumnFormula>
    </tableColumn>
    <tableColumn id="28" name="MOOE" totalsRowFunction="sum" dataDxfId="103" totalsRowDxfId="102"/>
    <tableColumn id="29" name="CO" totalsRowFunction="sum" dataDxfId="101" totalsRowDxfId="100"/>
    <tableColumn id="30" name="Total2" totalsRowFunction="sum" dataDxfId="99" totalsRowDxfId="98">
      <calculatedColumnFormula>IF(Table13[[#This Row],[Procurement Project]]="","",SUM(Table13[[#This Row],[MOOE2]]+Table13[[#This Row],[CO3]]))</calculatedColumnFormula>
    </tableColumn>
    <tableColumn id="31" name="MOOE2" totalsRowFunction="sum" dataDxfId="97" totalsRowDxfId="96"/>
    <tableColumn id="32" name="CO3" totalsRowFunction="sum" dataDxfId="95" totalsRowDxfId="94"/>
    <tableColumn id="33" name="% Variance" totalsRowFunction="average" dataDxfId="93" totalsRowDxfId="92">
      <calculatedColumnFormula>IF(OR(AA687=0,AD687=0,AA687="",AD687=""),"-",(AA687-AD687)/AA687)</calculatedColumnFormula>
    </tableColumn>
    <tableColumn id="34" name="List of Invited Observers" dataDxfId="91" totalsRowDxfId="90"/>
    <tableColumn id="35" name="Pre-bid Conf4" dataDxfId="89" totalsRowDxfId="88"/>
    <tableColumn id="36" name="Eligibility Check5" dataDxfId="87" totalsRowDxfId="86"/>
    <tableColumn id="37" name="Sub/Open of Bids6" dataDxfId="85" totalsRowDxfId="84"/>
    <tableColumn id="38" name="Bid Evaluation7" dataDxfId="83" totalsRowDxfId="82"/>
    <tableColumn id="39" name="Post Qual8" dataDxfId="81" totalsRowDxfId="80"/>
    <tableColumn id="40" name="Delivery/_x000a_Completion/_x000a_Acceptance_x000a_(If applicable)" dataDxfId="79" totalsRowDxfId="78"/>
    <tableColumn id="41" name="Remarks_x000a__x000a_(Explaining changes from the APP)" dataDxfId="77" totalsRowDxfId="76"/>
    <tableColumn id="42" name="Column42" dataDxfId="75" totalsRowDxfId="74">
      <calculatedColumnFormula>IF(OR(Table13[[#This Row],[Ads/Post of IB]]=""),"",IF(Table13[[#This Row],[Remarks
(Explaining changes from the APP)]]="Ongoing Procurement Process",IFERROR($AP$684-Table13[[#This Row],[Ads/Post of IB]],""),0))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Table_1" displayName="Table_1" ref="B92:I97" headerRowDxfId="64" totalsRowDxfId="61" headerRowBorderDxfId="63" tableBorderDxfId="62">
  <tableColumns count="8">
    <tableColumn id="1" name="Status" dataDxfId="60"/>
    <tableColumn id="2" name="No. of Procurement Activities" dataDxfId="59"/>
    <tableColumn id="3" name="% by No. of Procurement of Activities" dataDxfId="58"/>
    <tableColumn id="4" name="ABC Amount of Activities" dataDxfId="57"/>
    <tableColumn id="5" name="% by ABC" dataDxfId="56"/>
    <tableColumn id="6" name="Contract Cost" dataDxfId="55" totalsRowDxfId="54"/>
    <tableColumn id="7" name="Contract/ABC" dataDxfId="53" totalsRowDxfId="52" dataCellStyle="Percent">
      <calculatedColumnFormula>Table_1[[#This Row],[Contract Cost]]/$G$97</calculatedColumnFormula>
    </tableColumn>
    <tableColumn id="8" name="Variance" dataDxfId="51" totalsRowDxfId="50">
      <calculatedColumnFormula>(Table_1[[#This Row],[ABC Amount of Activities]]-Table_1[[#This Row],[Contract Cost]])/Table_1[[#This Row],[ABC Amount of Activities]]</calculatedColumnFormula>
    </tableColumn>
  </tableColumns>
  <tableStyleInfo name="Tool 1-Processing-style" showFirstColumn="1" showLastColumn="1" showRowStripes="1" showColumnStripes="0"/>
</table>
</file>

<file path=xl/tables/table4.xml><?xml version="1.0" encoding="utf-8"?>
<table xmlns="http://schemas.openxmlformats.org/spreadsheetml/2006/main" id="2" name="Table2" displayName="Table2" ref="B21:O45" totalsRowCount="1" tableBorderDxfId="49" totalsRowBorderDxfId="48">
  <autoFilter ref="B21:O44"/>
  <tableColumns count="14">
    <tableColumn id="1" name="Mode of Procurement" totalsRowLabel="Total" dataDxfId="47" totalsRowDxfId="46"/>
    <tableColumn id="2" name="Total No. of Activities under subject modality" totalsRowFunction="sum" dataDxfId="45" totalsRowDxfId="44">
      <calculatedColumnFormula>COUNTIF(PMR!$E$7:$E$883,B22)</calculatedColumnFormula>
    </tableColumn>
    <tableColumn id="3" name="Total No. of Days from PreProc to IB" totalsRowFunction="average" dataDxfId="43" totalsRowDxfId="42">
      <calculatedColumnFormula>SUMIFS(PMR!$H$7:$H$722,PMR!$E$7:$E$722,Table2[[#This Row],[Mode of Procurement]])</calculatedColumnFormula>
    </tableColumn>
    <tableColumn id="4" name="Average Days from Pre-Proc to Posting of IB" totalsRowFunction="average" dataDxfId="41" totalsRowDxfId="40">
      <calculatedColumnFormula>IF(Table2[[#This Row],[Total No. of Activities under subject modality]],Table2[[#This Row],[Total No. of Days from PreProc to IB]]/Table2[[#This Row],[Total No. of Activities under subject modality]],"")</calculatedColumnFormula>
    </tableColumn>
    <tableColumn id="5" name="Total No. of Days from IB  to Opening" totalsRowFunction="average" dataDxfId="39" totalsRowDxfId="38">
      <calculatedColumnFormula>SUMIFS(PMR!$L$7:$L$883,PMR!$E$7:$E$883,B22)</calculatedColumnFormula>
    </tableColumn>
    <tableColumn id="6" name="Average_x000a_Days from Posting of IB to Opening of Bids" totalsRowFunction="average" dataDxfId="37" totalsRowDxfId="36">
      <calculatedColumnFormula>IF(Table2[[#This Row],[Total No. of Activities under subject modality]],Table2[[#This Row],[Total No. of Days from PreProc to IB]]/Table2[[#This Row],[Total No. of Activities under subject modality]],"")</calculatedColumnFormula>
    </tableColumn>
    <tableColumn id="7" name="Total No. of Days Opening to Recommend Award)" totalsRowFunction="average" dataDxfId="35" totalsRowDxfId="34">
      <calculatedColumnFormula>SUMIFS(PMR!$Q$7:$Q$883,PMR!$E$7:$E$883,B22)</calculatedColumnFormula>
    </tableColumn>
    <tableColumn id="9" name="Average_x000a_Days from Opening of Bids to Recommend Award" totalsRowFunction="average" dataDxfId="33" totalsRowDxfId="32">
      <calculatedColumnFormula>IF(Table2[[#This Row],[Total No. of Activities under subject modality]],Table2[[#This Row],[Total No. of Days Opening to Recommend Award)]]/Table2[[#This Row],[Total No. of Activities under subject modality]],"")</calculatedColumnFormula>
    </tableColumn>
    <tableColumn id="10" name="Total No. of Days_x000a_from Posting of IB to Recommend Award" totalsRowFunction="average" dataDxfId="31" totalsRowDxfId="30">
      <calculatedColumnFormula>SUMIFS(PMR!$R$7:$R$883,PMR!$E$7:$E$883,B22)</calculatedColumnFormula>
    </tableColumn>
    <tableColumn id="12" name="Average_x000a_Days from Posting of IB to Recommend Award" totalsRowFunction="average" dataDxfId="29" totalsRowDxfId="28">
      <calculatedColumnFormula>IF(Table2[[#This Row],[Total No. of Activities under subject modality]],Table2[[#This Row],[Total No. of Days
from Posting of IB to Recommend Award]]/Table2[[#This Row],[Total No. of Activities under subject modality]],"")</calculatedColumnFormula>
    </tableColumn>
    <tableColumn id="13" name="Total No. of Days _x000a_from Issuance of NOA to Issue NTP" totalsRowFunction="average" dataDxfId="27" totalsRowDxfId="26">
      <calculatedColumnFormula>SUMIFS(PMR!$V$7:$V$883,PMR!$E$7:$E$883,B22)</calculatedColumnFormula>
    </tableColumn>
    <tableColumn id="15" name="Average_x000a_Days from NOA to NTP" totalsRowFunction="average" dataDxfId="25" totalsRowDxfId="24">
      <calculatedColumnFormula>IF(Table2[[#This Row],[Total No. of Activities under subject modality]],Table2[[#This Row],[Total No. of Days 
from Issuance of NOA to Issue NTP]]/Table2[[#This Row],[Total No. of Activities under subject modality]],"")</calculatedColumnFormula>
    </tableColumn>
    <tableColumn id="16" name="Total No. of Days _x000a_from Posting of IB to Issue NTP" totalsRowFunction="average" dataDxfId="23" totalsRowDxfId="22">
      <calculatedColumnFormula>SUMIFS(PMR!W7:W722,PMR!E7:E722,Table2[[#This Row],[Mode of Procurement]])</calculatedColumnFormula>
    </tableColumn>
    <tableColumn id="18" name="Average_x000a_Days from Posting of IB to NTP" totalsRowFunction="average" dataDxfId="21" totalsRowDxfId="20">
      <calculatedColumnFormula>IF(Table2[[#This Row],[Total No. of Activities under subject modality]],Table2[[#This Row],[Total No. of Days 
from Posting of IB to Issue NTP]]/Table2[[#This Row],[Total No. of Activities under subject modality]],"")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4" name="Table14" displayName="Table14" ref="B50:J74" totalsRowCount="1" headerRowDxfId="19" totalsRowDxfId="18">
  <autoFilter ref="B50:J73"/>
  <tableColumns count="9">
    <tableColumn id="1" name="Mode of Procurement" totalsRowLabel="Total" dataDxfId="17" totalsRowDxfId="16"/>
    <tableColumn id="2" name="Total No. of Activities " totalsRowFunction="sum" dataDxfId="15" totalsRowDxfId="14">
      <calculatedColumnFormula>SUM(COUNTIF(Complete[Mode of Procurement],Table14[[#This Row],[Mode of Procurement]]),COUNTIF(Table13[Mode of Procurement],Table14[[#This Row],[Mode of Procurement]]))</calculatedColumnFormula>
    </tableColumn>
    <tableColumn id="3" name="Total Number of Awarded" totalsRowFunction="sum" dataDxfId="13" totalsRowDxfId="12">
      <calculatedColumnFormula>SUM(COUNTIFS(Complete[Mode of Procurement],Table14[[#This Row],[Mode of Procurement]],Complete[Notice of Award],"&gt;1"),COUNTIFS(Table13[Mode of Procurement],Table14[[#This Row],[Mode of Procurement]],Table13[Notice of Award],"&gt;1"))</calculatedColumnFormula>
    </tableColumn>
    <tableColumn id="4" name="Total ABC" totalsRowFunction="sum" dataDxfId="11" totalsRowDxfId="10" dataCellStyle="Comma">
      <calculatedColumnFormula>SUM(SUMIFS(Complete[[Total ]],Complete[Notice of Award],"&gt;1",Complete[Mode of Procurement],Table14[[#This Row],[Mode of Procurement]]),SUMIFS(Table13[[Total ]],Table13[Notice of Award],"&gt;1",Table13[Mode of Procurement],Table14[[#This Row],[Mode of Procurement]]))</calculatedColumnFormula>
    </tableColumn>
    <tableColumn id="5" name="Total Contract Cost" totalsRowFunction="custom" dataDxfId="9" totalsRowDxfId="8" dataCellStyle="Comma">
      <calculatedColumnFormula>SUM(SUMIFS(Complete[Total2],Complete[Notice of Award],"&gt;1",Complete[Mode of Procurement],Table14[[#This Row],[Mode of Procurement]]),SUMIFS(Table13[Total2],Table13[Notice of Award],"&gt;1",Table13[Mode of Procurement],Table14[[#This Row],[Mode of Procurement]]))</calculatedColumnFormula>
      <totalsRowFormula>SUBTOTAL(109,Table14[Total ABC])</totalsRowFormula>
    </tableColumn>
    <tableColumn id="6" name="%Vol of Awarded" totalsRowFunction="average" dataDxfId="7" totalsRowDxfId="6" dataCellStyle="Percent">
      <calculatedColumnFormula>IF(Table14[[#This Row],[Total No. of Activities ]],Table14[[#This Row],[Total Number of Awarded]]/Table14[[#This Row],[Total No. of Activities ]],"")</calculatedColumnFormula>
    </tableColumn>
    <tableColumn id="7" name="%ABC of Awarded" totalsRowFunction="average" dataDxfId="5" totalsRowDxfId="4" dataCellStyle="Percent">
      <calculatedColumnFormula>IF(Table14[[#This Row],[Total ABC]],Table14[[#This Row],[Total Contract Cost]]/Table14[[#This Row],[Total ABC]],"")</calculatedColumnFormula>
    </tableColumn>
    <tableColumn id="8" name="Total Number of Failed" totalsRowFunction="sum" dataDxfId="3" totalsRowDxfId="2">
      <calculatedColumnFormula>COUNTIFS(Complete[Mode of Procurement],Table14[[#This Row],[Mode of Procurement]],Complete[Column2],"Failed")</calculatedColumnFormula>
    </tableColumn>
    <tableColumn id="9" name="ABC of Failed" totalsRowFunction="sum" dataDxfId="1" totalsRowDxfId="0" dataCellStyle="Comma">
      <calculatedColumnFormula>SUMIFS(Complete[[Total ]],PMR!$AQ$6:$AQ$681,"Failed",PMR!$E$6:$E$681,'Tool 1-Processing'!B51)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73"/>
  <sheetViews>
    <sheetView showGridLines="0" tabSelected="1" topLeftCell="M1" zoomScale="50" zoomScaleNormal="50" zoomScaleSheetLayoutView="50" workbookViewId="0">
      <pane ySplit="5" topLeftCell="A910" activePane="bottomLeft" state="frozen"/>
      <selection pane="bottomLeft" activeCell="C175" sqref="C175"/>
    </sheetView>
  </sheetViews>
  <sheetFormatPr defaultColWidth="14.42578125" defaultRowHeight="15" customHeight="1" x14ac:dyDescent="0.25"/>
  <cols>
    <col min="1" max="1" width="19.28515625" style="570" customWidth="1"/>
    <col min="2" max="2" width="49.140625" style="528" customWidth="1"/>
    <col min="3" max="3" width="23.42578125" style="475" customWidth="1"/>
    <col min="4" max="4" width="17.7109375" style="67" customWidth="1"/>
    <col min="5" max="5" width="25.42578125" style="67" customWidth="1"/>
    <col min="6" max="7" width="17.28515625" style="67" customWidth="1"/>
    <col min="8" max="8" width="15.28515625" style="89" hidden="1" customWidth="1"/>
    <col min="9" max="11" width="17" style="67" customWidth="1"/>
    <col min="12" max="12" width="17" style="89" hidden="1" customWidth="1"/>
    <col min="13" max="14" width="16.85546875" style="67" customWidth="1"/>
    <col min="15" max="15" width="21.28515625" style="67" customWidth="1"/>
    <col min="16" max="17" width="18.85546875" style="356" hidden="1" customWidth="1"/>
    <col min="18" max="18" width="21.42578125" style="356" hidden="1" customWidth="1"/>
    <col min="19" max="19" width="13" style="67" customWidth="1"/>
    <col min="20" max="21" width="13" style="579" customWidth="1"/>
    <col min="22" max="23" width="18.7109375" style="356" hidden="1" customWidth="1"/>
    <col min="24" max="24" width="15.28515625" style="67" customWidth="1"/>
    <col min="25" max="25" width="17" style="67" customWidth="1"/>
    <col min="26" max="26" width="23.28515625" style="67" customWidth="1"/>
    <col min="27" max="27" width="31.28515625" style="374" customWidth="1"/>
    <col min="28" max="28" width="22.140625" style="67" customWidth="1"/>
    <col min="29" max="29" width="22.7109375" style="67" customWidth="1"/>
    <col min="30" max="30" width="28.28515625" style="374" customWidth="1"/>
    <col min="31" max="31" width="20.85546875" style="67" customWidth="1"/>
    <col min="32" max="32" width="17" style="67" customWidth="1"/>
    <col min="33" max="33" width="17.28515625" style="66" hidden="1" customWidth="1"/>
    <col min="34" max="34" width="38.28515625" style="98" customWidth="1"/>
    <col min="35" max="37" width="13.28515625" style="596" customWidth="1"/>
    <col min="38" max="38" width="14.42578125" style="596" customWidth="1"/>
    <col min="39" max="39" width="12.28515625" style="67" customWidth="1"/>
    <col min="40" max="40" width="19.7109375" style="67" customWidth="1"/>
    <col min="41" max="41" width="45.7109375" style="67" customWidth="1"/>
    <col min="42" max="42" width="20.5703125" style="122" hidden="1" customWidth="1"/>
    <col min="43" max="43" width="14.42578125" style="122" hidden="1" customWidth="1"/>
    <col min="44" max="45" width="14.42578125" customWidth="1"/>
  </cols>
  <sheetData>
    <row r="1" spans="1:43" ht="42" customHeight="1" x14ac:dyDescent="0.3">
      <c r="B1" s="520"/>
      <c r="D1" s="68"/>
      <c r="E1" s="68"/>
      <c r="F1" s="68"/>
      <c r="G1" s="68"/>
      <c r="H1" s="88"/>
      <c r="I1" s="68"/>
      <c r="J1" s="68"/>
      <c r="K1" s="68"/>
      <c r="L1" s="88"/>
      <c r="M1" s="135"/>
      <c r="O1" s="68"/>
      <c r="P1" s="328"/>
      <c r="Q1" s="329"/>
      <c r="R1" s="329"/>
      <c r="S1" s="68"/>
      <c r="T1" s="68"/>
      <c r="U1" s="68"/>
      <c r="V1" s="357"/>
      <c r="W1" s="328"/>
      <c r="X1" s="68"/>
      <c r="Y1" s="68"/>
      <c r="Z1" s="68"/>
      <c r="AA1" s="371"/>
      <c r="AB1" s="68"/>
      <c r="AC1" s="68"/>
      <c r="AD1" s="371"/>
      <c r="AE1" s="68"/>
      <c r="AF1" s="80"/>
      <c r="AG1" s="99"/>
      <c r="AH1" s="84"/>
      <c r="AI1" s="582"/>
      <c r="AJ1" s="582"/>
      <c r="AK1" s="582"/>
      <c r="AL1" s="582"/>
      <c r="AM1" s="68"/>
      <c r="AN1" s="80"/>
      <c r="AO1" s="84"/>
      <c r="AP1" s="4"/>
    </row>
    <row r="2" spans="1:43" s="67" customFormat="1" ht="53.45" customHeight="1" thickBot="1" x14ac:dyDescent="0.35">
      <c r="A2" s="459" t="s">
        <v>1366</v>
      </c>
      <c r="B2" s="521"/>
      <c r="C2" s="476"/>
      <c r="D2" s="69"/>
      <c r="E2" s="69"/>
      <c r="M2" s="244" t="s">
        <v>1402</v>
      </c>
      <c r="P2" s="330"/>
      <c r="Q2" s="330"/>
      <c r="R2" s="330"/>
      <c r="S2" s="74"/>
      <c r="T2" s="74"/>
      <c r="U2" s="74"/>
      <c r="V2" s="375"/>
      <c r="W2" s="376"/>
      <c r="X2" s="74"/>
      <c r="Y2" s="74"/>
      <c r="Z2" s="74"/>
      <c r="AA2" s="74"/>
      <c r="AB2" s="74"/>
      <c r="AC2" s="79"/>
      <c r="AD2" s="79"/>
      <c r="AE2" s="79"/>
      <c r="AF2" s="81"/>
      <c r="AG2" s="79"/>
      <c r="AH2" s="85"/>
      <c r="AI2" s="583"/>
      <c r="AJ2" s="583"/>
      <c r="AK2" s="583"/>
      <c r="AL2" s="583"/>
      <c r="AM2" s="74"/>
      <c r="AN2" s="81"/>
      <c r="AO2" s="85"/>
      <c r="AP2" s="81"/>
      <c r="AQ2" s="268"/>
    </row>
    <row r="3" spans="1:43" ht="26.45" customHeight="1" thickBot="1" x14ac:dyDescent="0.35">
      <c r="A3" s="571"/>
      <c r="B3" s="522"/>
      <c r="C3" s="477"/>
      <c r="D3" s="70"/>
      <c r="E3" s="74"/>
      <c r="F3" s="74"/>
      <c r="G3" s="74"/>
      <c r="H3" s="90"/>
      <c r="I3" s="74"/>
      <c r="J3" s="74"/>
      <c r="K3" s="74"/>
      <c r="L3" s="90"/>
      <c r="M3" s="74"/>
      <c r="N3" s="74"/>
      <c r="O3" s="74"/>
      <c r="P3" s="331"/>
      <c r="Q3" s="332"/>
      <c r="R3" s="332"/>
      <c r="S3" s="74"/>
      <c r="T3" s="74"/>
      <c r="U3" s="74"/>
      <c r="V3" s="358"/>
      <c r="W3" s="331"/>
      <c r="X3" s="74"/>
      <c r="Y3" s="74"/>
      <c r="Z3" s="74"/>
      <c r="AA3" s="74"/>
      <c r="AB3" s="74"/>
      <c r="AC3" s="79"/>
      <c r="AD3" s="79"/>
      <c r="AE3" s="79"/>
      <c r="AF3" s="81"/>
      <c r="AG3" s="65"/>
      <c r="AH3" s="85"/>
      <c r="AI3" s="583"/>
      <c r="AJ3" s="583"/>
      <c r="AK3" s="583"/>
      <c r="AL3" s="583"/>
      <c r="AM3" s="74"/>
      <c r="AN3" s="81"/>
      <c r="AO3" s="85"/>
      <c r="AP3" s="132"/>
    </row>
    <row r="4" spans="1:43" s="140" customFormat="1" ht="37.9" customHeight="1" thickTop="1" thickBot="1" x14ac:dyDescent="0.25">
      <c r="A4" s="460"/>
      <c r="B4" s="461"/>
      <c r="C4" s="461"/>
      <c r="D4" s="258"/>
      <c r="E4" s="258"/>
      <c r="F4" s="259" t="s">
        <v>0</v>
      </c>
      <c r="G4" s="259"/>
      <c r="H4" s="259"/>
      <c r="I4" s="259"/>
      <c r="J4" s="259"/>
      <c r="K4" s="259"/>
      <c r="L4" s="259"/>
      <c r="M4" s="259"/>
      <c r="N4" s="259"/>
      <c r="O4" s="259"/>
      <c r="P4" s="333"/>
      <c r="Q4" s="333"/>
      <c r="R4" s="333"/>
      <c r="S4" s="259"/>
      <c r="T4" s="575"/>
      <c r="U4" s="575"/>
      <c r="V4" s="333"/>
      <c r="W4" s="333"/>
      <c r="X4" s="259"/>
      <c r="Y4" s="259"/>
      <c r="Z4" s="258"/>
      <c r="AA4" s="873" t="s">
        <v>1</v>
      </c>
      <c r="AB4" s="874"/>
      <c r="AC4" s="875"/>
      <c r="AD4" s="873" t="s">
        <v>2</v>
      </c>
      <c r="AE4" s="874"/>
      <c r="AF4" s="875"/>
      <c r="AG4" s="262"/>
      <c r="AH4" s="263"/>
      <c r="AI4" s="876" t="s">
        <v>3</v>
      </c>
      <c r="AJ4" s="874"/>
      <c r="AK4" s="874"/>
      <c r="AL4" s="874"/>
      <c r="AM4" s="874"/>
      <c r="AN4" s="874"/>
      <c r="AO4" s="264"/>
      <c r="AP4" s="225"/>
      <c r="AQ4" s="215"/>
    </row>
    <row r="5" spans="1:43" s="140" customFormat="1" ht="90.6" customHeight="1" thickBot="1" x14ac:dyDescent="0.25">
      <c r="A5" s="462" t="s">
        <v>4</v>
      </c>
      <c r="B5" s="463" t="s">
        <v>5</v>
      </c>
      <c r="C5" s="463" t="s">
        <v>6</v>
      </c>
      <c r="D5" s="260" t="s">
        <v>7</v>
      </c>
      <c r="E5" s="260" t="s">
        <v>8</v>
      </c>
      <c r="F5" s="260" t="s">
        <v>9</v>
      </c>
      <c r="G5" s="260" t="s">
        <v>10</v>
      </c>
      <c r="H5" s="305" t="s">
        <v>11</v>
      </c>
      <c r="I5" s="260" t="s">
        <v>12</v>
      </c>
      <c r="J5" s="261" t="s">
        <v>13</v>
      </c>
      <c r="K5" s="260" t="s">
        <v>14</v>
      </c>
      <c r="L5" s="306" t="s">
        <v>15</v>
      </c>
      <c r="M5" s="260" t="s">
        <v>16</v>
      </c>
      <c r="N5" s="260" t="s">
        <v>17</v>
      </c>
      <c r="O5" s="260" t="s">
        <v>18</v>
      </c>
      <c r="P5" s="306" t="s">
        <v>19</v>
      </c>
      <c r="Q5" s="306" t="s">
        <v>20</v>
      </c>
      <c r="R5" s="306" t="s">
        <v>21</v>
      </c>
      <c r="S5" s="260" t="s">
        <v>22</v>
      </c>
      <c r="T5" s="576" t="s">
        <v>23</v>
      </c>
      <c r="U5" s="577" t="s">
        <v>24</v>
      </c>
      <c r="V5" s="306" t="s">
        <v>25</v>
      </c>
      <c r="W5" s="306" t="s">
        <v>26</v>
      </c>
      <c r="X5" s="260" t="s">
        <v>27</v>
      </c>
      <c r="Y5" s="261" t="s">
        <v>28</v>
      </c>
      <c r="Z5" s="260" t="s">
        <v>29</v>
      </c>
      <c r="AA5" s="139" t="s">
        <v>30</v>
      </c>
      <c r="AB5" s="137" t="s">
        <v>31</v>
      </c>
      <c r="AC5" s="144" t="s">
        <v>32</v>
      </c>
      <c r="AD5" s="139" t="s">
        <v>33</v>
      </c>
      <c r="AE5" s="142" t="s">
        <v>34</v>
      </c>
      <c r="AF5" s="144" t="s">
        <v>35</v>
      </c>
      <c r="AG5" s="137" t="s">
        <v>36</v>
      </c>
      <c r="AH5" s="138" t="s">
        <v>37</v>
      </c>
      <c r="AI5" s="603" t="s">
        <v>1374</v>
      </c>
      <c r="AJ5" s="597" t="s">
        <v>1370</v>
      </c>
      <c r="AK5" s="598" t="s">
        <v>1371</v>
      </c>
      <c r="AL5" s="598" t="s">
        <v>1372</v>
      </c>
      <c r="AM5" s="424" t="s">
        <v>38</v>
      </c>
      <c r="AN5" s="425" t="s">
        <v>39</v>
      </c>
      <c r="AO5" s="265" t="s">
        <v>40</v>
      </c>
      <c r="AP5" s="143" t="s">
        <v>41</v>
      </c>
      <c r="AQ5" s="141" t="s">
        <v>42</v>
      </c>
    </row>
    <row r="6" spans="1:43" ht="32.450000000000003" customHeight="1" x14ac:dyDescent="0.25">
      <c r="A6" s="464" t="s">
        <v>43</v>
      </c>
      <c r="B6" s="523"/>
      <c r="C6" s="662"/>
      <c r="D6" s="426"/>
      <c r="E6" s="426"/>
      <c r="F6" s="635"/>
      <c r="G6" s="636"/>
      <c r="H6" s="637" t="str">
        <f>IF(OR(Complete[[#This Row],[Pre-Proc Conference]]="",Complete[[#This Row],[Ads/Post of IB]]=""), "",IFERROR(Complete[[#This Row],[Ads/Post of IB]]-Complete[[#This Row],[Pre-Proc Conference]],""))</f>
        <v/>
      </c>
      <c r="I6" s="635"/>
      <c r="J6" s="635"/>
      <c r="K6" s="635"/>
      <c r="L6" s="638" t="str">
        <f>IF(OR(Complete[[#This Row],[Ads/Post of IB]]="",Complete[[#This Row],[Sub/Open of Bids]]=""),"",IFERROR(Complete[[#This Row],[Sub/Open of Bids]]-Complete[[#This Row],[Ads/Post of IB]],""))</f>
        <v/>
      </c>
      <c r="M6" s="635"/>
      <c r="N6" s="635"/>
      <c r="O6" s="635"/>
      <c r="P6" s="638" t="str">
        <f>IF(OR(Complete[[#This Row],[Post Qual]]="",Complete[[#This Row],[Sub/Open of Bids]]=""), "",IFERROR(Complete[[#This Row],[Post Qual]]-Complete[[#This Row],[Sub/Open of Bids]],""))</f>
        <v/>
      </c>
      <c r="Q6" s="638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6" s="638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6" s="635"/>
      <c r="T6" s="635"/>
      <c r="U6" s="635"/>
      <c r="V6" s="343" t="str">
        <f>IF(OR(Complete[[#This Row],[Notice to Proceed]]="", Complete[[#This Row],[Notice of Award]]=""),"",IFERROR(Complete[[#This Row],[Notice to Proceed]]-Complete[[#This Row],[Notice of Award]],""))</f>
        <v/>
      </c>
      <c r="W6" s="786" t="str">
        <f>IF(OR(Complete[[#This Row],[Notice to Proceed]]="", Complete[[#This Row],[Ads/Post of IB]]=""),"",IFERROR(Complete[[#This Row],[Notice to Proceed]]-Complete[[#This Row],[Ads/Post of IB]],""))</f>
        <v/>
      </c>
      <c r="X6" s="851"/>
      <c r="Y6" s="635"/>
      <c r="Z6" s="426"/>
      <c r="AA6" s="428" t="str">
        <f>IF(Complete[[#This Row],[Procurement Project]]="","",SUM(Complete[[#This Row],[MOOE]]+Complete[[#This Row],[CO]]))</f>
        <v/>
      </c>
      <c r="AB6" s="429"/>
      <c r="AC6" s="429"/>
      <c r="AD6" s="428" t="str">
        <f>IF(Complete[[#This Row],[Procurement Project]]="","",SUM(Complete[[#This Row],[MOOE2]]+Complete[[#This Row],[CO3]]))</f>
        <v/>
      </c>
      <c r="AE6" s="429"/>
      <c r="AF6" s="429"/>
      <c r="AG6" s="309" t="str">
        <f t="shared" ref="AG6:AG681" si="0">IF(OR(AA6=0,AD6=0,AA6="",AD6=""),"-",(AA6-AD6)/AA6)</f>
        <v>-</v>
      </c>
      <c r="AH6" s="426"/>
      <c r="AI6" s="584"/>
      <c r="AJ6" s="584"/>
      <c r="AK6" s="584"/>
      <c r="AL6" s="584"/>
      <c r="AM6" s="427"/>
      <c r="AN6" s="427"/>
      <c r="AO6" s="426"/>
      <c r="AP6" s="399" t="str">
        <f t="shared" ref="AP6:AP681" si="1">IF(ISBLANK(E6),"",IF(AO6="Cancelled","Cancelled",IF(AND(G6="N/A",I6="N/A",J6="N/A",K6="N/A",M6="N/A",N6="N/A",O6="N/A",S6="N/A"),"Pre-Proc",IF(AND(I6="N/A",J6="N/A",K6="",M6="N/A",N6="N/A",O6="N/A",S6="N/A"),"Posting of IB",IF(AND(J6="N/A",K6="N/A",M6="N/A",N6="N/A",O6="N/A",S6="N/A"),"Pre-Bid",IF(AND(K6="N/A",M6="N/A",N6="N/A",O6="N/A",S6="N/A"),"Eligibility Check",IF(AND(M6="N/A",N6="N/A",O6="N/A",S6="N/A"),"Opening of Bids",IF(AND(N6="N/A",O6="N/A",S6="N/A"),"Bid Evaluation",IF(AND(O6="N/A",S6="N/A"),"Post Qualification",IF(AND(S6="N/A"),"BAC Reso",IF(AND(T6="N/A",U6="N/A"),"NOA")))))))))))</f>
        <v/>
      </c>
      <c r="AQ6" s="399" t="str">
        <f t="shared" ref="AQ6:AQ681" si="2">IF(ISBLANK(E6),"",IF(OR(AP6="Post Qualification",AP6="Opening of Bids", AP6="Posting of IB",AP6="Bid Evaluation",AP6="Posting of IB", AP6="Pre-Bid",AP6="Eligibility Check",AP6="BAC Reso",AP6="Pre-Proc",AP6="NOA",AP6="Cancelled"),"Failed"))</f>
        <v/>
      </c>
    </row>
    <row r="7" spans="1:43" s="229" customFormat="1" ht="75" customHeight="1" x14ac:dyDescent="0.25">
      <c r="A7" s="465" t="s">
        <v>759</v>
      </c>
      <c r="B7" s="465" t="s">
        <v>190</v>
      </c>
      <c r="C7" s="465" t="s">
        <v>191</v>
      </c>
      <c r="D7" s="400" t="s">
        <v>192</v>
      </c>
      <c r="E7" s="319" t="s">
        <v>89</v>
      </c>
      <c r="F7" s="639">
        <v>45062</v>
      </c>
      <c r="G7" s="639">
        <v>45065</v>
      </c>
      <c r="H7" s="640">
        <f>IF(OR(Complete[[#This Row],[Pre-Proc Conference]]="",Complete[[#This Row],[Ads/Post of IB]]=""), "",IFERROR(Complete[[#This Row],[Ads/Post of IB]]-Complete[[#This Row],[Pre-Proc Conference]],""))</f>
        <v>3</v>
      </c>
      <c r="I7" s="639" t="s">
        <v>193</v>
      </c>
      <c r="J7" s="639">
        <v>45076</v>
      </c>
      <c r="K7" s="639">
        <v>45076</v>
      </c>
      <c r="L7" s="641">
        <f>IF(OR(Complete[[#This Row],[Ads/Post of IB]]="",Complete[[#This Row],[Sub/Open of Bids]]=""),"",IFERROR(Complete[[#This Row],[Sub/Open of Bids]]-Complete[[#This Row],[Ads/Post of IB]],""))</f>
        <v>11</v>
      </c>
      <c r="M7" s="639">
        <v>45076</v>
      </c>
      <c r="N7" s="639">
        <v>45086</v>
      </c>
      <c r="O7" s="639">
        <v>45100</v>
      </c>
      <c r="P7" s="641">
        <f>IF(OR(Complete[[#This Row],[Post Qual]]="",Complete[[#This Row],[Sub/Open of Bids]]=""), "",IFERROR(Complete[[#This Row],[Post Qual]]-Complete[[#This Row],[Sub/Open of Bids]],""))</f>
        <v>10</v>
      </c>
      <c r="Q7" s="641">
        <f>IF(OR(Complete[[#This Row],[Date of BAC Resolution Recommending Award]]="",Complete[[#This Row],[Sub/Open of Bids]]=""), "",IFERROR(Complete[[#This Row],[Date of BAC Resolution Recommending Award]]-Complete[[#This Row],[Sub/Open of Bids]],""))</f>
        <v>24</v>
      </c>
      <c r="R7" s="641">
        <f>IF(OR(Complete[[#This Row],[Date of BAC Resolution Recommending Award]]="",Complete[[#This Row],[Ads/Post of IB]]=""),"",IFERROR(Complete[[#This Row],[Date of BAC Resolution Recommending Award]]-Complete[[#This Row],[Ads/Post of IB]],""))</f>
        <v>35</v>
      </c>
      <c r="S7" s="639" t="s">
        <v>194</v>
      </c>
      <c r="T7" s="639">
        <v>45237</v>
      </c>
      <c r="U7" s="639" t="s">
        <v>195</v>
      </c>
      <c r="V7" s="401" t="str">
        <f>IF(OR(Complete[[#This Row],[Notice to Proceed]]="", Complete[[#This Row],[Notice of Award]]=""),"",IFERROR(Complete[[#This Row],[Notice to Proceed]]-Complete[[#This Row],[Notice of Award]],""))</f>
        <v/>
      </c>
      <c r="W7" s="787" t="str">
        <f>IF(OR(Complete[[#This Row],[Notice to Proceed]]="", Complete[[#This Row],[Ads/Post of IB]]=""),"",IFERROR(Complete[[#This Row],[Notice to Proceed]]-Complete[[#This Row],[Ads/Post of IB]],""))</f>
        <v/>
      </c>
      <c r="X7" s="639">
        <v>45131</v>
      </c>
      <c r="Y7" s="639">
        <v>45131</v>
      </c>
      <c r="Z7" s="402" t="s">
        <v>175</v>
      </c>
      <c r="AA7" s="403">
        <v>800000</v>
      </c>
      <c r="AB7" s="404">
        <v>800000</v>
      </c>
      <c r="AC7" s="404"/>
      <c r="AD7" s="403">
        <f>Complete[[#This Row],[MOOE2]]</f>
        <v>799112</v>
      </c>
      <c r="AE7" s="405">
        <v>799112</v>
      </c>
      <c r="AF7" s="405"/>
      <c r="AG7" s="406">
        <f t="shared" si="0"/>
        <v>1.1100000000000001E-3</v>
      </c>
      <c r="AH7" s="400" t="s">
        <v>758</v>
      </c>
      <c r="AI7" s="420" t="s">
        <v>193</v>
      </c>
      <c r="AJ7" s="639">
        <v>45069</v>
      </c>
      <c r="AK7" s="639">
        <v>45069</v>
      </c>
      <c r="AL7" s="639">
        <v>45069</v>
      </c>
      <c r="AM7" s="420" t="s">
        <v>193</v>
      </c>
      <c r="AN7" s="423" t="s">
        <v>193</v>
      </c>
      <c r="AO7" s="319" t="s">
        <v>141</v>
      </c>
      <c r="AP7" s="407" t="b">
        <f t="shared" si="1"/>
        <v>0</v>
      </c>
      <c r="AQ7" s="407" t="b">
        <f t="shared" si="2"/>
        <v>0</v>
      </c>
    </row>
    <row r="8" spans="1:43" s="229" customFormat="1" ht="75" customHeight="1" x14ac:dyDescent="0.25">
      <c r="A8" s="572" t="s">
        <v>760</v>
      </c>
      <c r="B8" s="478" t="s">
        <v>214</v>
      </c>
      <c r="C8" s="478" t="s">
        <v>213</v>
      </c>
      <c r="D8" s="408" t="s">
        <v>192</v>
      </c>
      <c r="E8" s="319" t="s">
        <v>89</v>
      </c>
      <c r="F8" s="622">
        <v>45020</v>
      </c>
      <c r="G8" s="622">
        <v>45068</v>
      </c>
      <c r="H8" s="642"/>
      <c r="I8" s="639">
        <v>45076</v>
      </c>
      <c r="J8" s="622">
        <v>45090</v>
      </c>
      <c r="K8" s="622">
        <v>45090</v>
      </c>
      <c r="L8" s="643"/>
      <c r="M8" s="622">
        <v>45090</v>
      </c>
      <c r="N8" s="622" t="s">
        <v>197</v>
      </c>
      <c r="O8" s="639">
        <v>45100</v>
      </c>
      <c r="P8" s="643"/>
      <c r="Q8" s="643"/>
      <c r="R8" s="643"/>
      <c r="S8" s="639">
        <v>45107</v>
      </c>
      <c r="T8" s="622">
        <v>45125</v>
      </c>
      <c r="U8" s="622">
        <v>45131</v>
      </c>
      <c r="V8" s="409"/>
      <c r="W8" s="788"/>
      <c r="X8" s="622">
        <v>45131</v>
      </c>
      <c r="Y8" s="622">
        <v>45131</v>
      </c>
      <c r="Z8" s="402" t="s">
        <v>175</v>
      </c>
      <c r="AA8" s="390">
        <f>Complete[[#This Row],[MOOE]]</f>
        <v>2136959</v>
      </c>
      <c r="AB8" s="395">
        <v>2136959</v>
      </c>
      <c r="AC8" s="396"/>
      <c r="AD8" s="390">
        <f>Complete[[#This Row],[MOOE2]]</f>
        <v>2089350</v>
      </c>
      <c r="AE8" s="397">
        <v>2089350</v>
      </c>
      <c r="AF8" s="317"/>
      <c r="AG8" s="430"/>
      <c r="AH8" s="400" t="s">
        <v>758</v>
      </c>
      <c r="AI8" s="622">
        <v>45069</v>
      </c>
      <c r="AJ8" s="622">
        <v>45085</v>
      </c>
      <c r="AK8" s="622">
        <f>Complete[[#This Row],[Eligibility Check5]]</f>
        <v>45085</v>
      </c>
      <c r="AL8" s="622">
        <f>Complete[[#This Row],[Sub/ Open of Bids6]]</f>
        <v>45085</v>
      </c>
      <c r="AM8" s="420" t="s">
        <v>193</v>
      </c>
      <c r="AN8" s="423" t="s">
        <v>193</v>
      </c>
      <c r="AO8" s="319" t="s">
        <v>141</v>
      </c>
      <c r="AP8" s="411"/>
      <c r="AQ8" s="411"/>
    </row>
    <row r="9" spans="1:43" s="229" customFormat="1" ht="75" customHeight="1" x14ac:dyDescent="0.25">
      <c r="A9" s="572" t="s">
        <v>761</v>
      </c>
      <c r="B9" s="478" t="s">
        <v>216</v>
      </c>
      <c r="C9" s="478" t="s">
        <v>198</v>
      </c>
      <c r="D9" s="408" t="s">
        <v>192</v>
      </c>
      <c r="E9" s="319" t="s">
        <v>89</v>
      </c>
      <c r="F9" s="622" t="s">
        <v>193</v>
      </c>
      <c r="G9" s="622">
        <v>45082</v>
      </c>
      <c r="H9" s="642"/>
      <c r="I9" s="639" t="s">
        <v>193</v>
      </c>
      <c r="J9" s="622">
        <v>45090</v>
      </c>
      <c r="K9" s="622">
        <v>45090</v>
      </c>
      <c r="L9" s="643"/>
      <c r="M9" s="622">
        <v>45090</v>
      </c>
      <c r="N9" s="622">
        <v>45092</v>
      </c>
      <c r="O9" s="639">
        <v>45100</v>
      </c>
      <c r="P9" s="643"/>
      <c r="Q9" s="643"/>
      <c r="R9" s="643"/>
      <c r="S9" s="622">
        <v>45107</v>
      </c>
      <c r="T9" s="622">
        <v>45161</v>
      </c>
      <c r="U9" s="622">
        <v>45161</v>
      </c>
      <c r="V9" s="409"/>
      <c r="W9" s="788"/>
      <c r="X9" s="622">
        <v>45167</v>
      </c>
      <c r="Y9" s="622">
        <v>45167</v>
      </c>
      <c r="Z9" s="402" t="s">
        <v>175</v>
      </c>
      <c r="AA9" s="390">
        <f>IF(Complete[[#This Row],[Procurement Project]]="","",SUM(Complete[[#This Row],[MOOE]]+Complete[[#This Row],[CO]]))</f>
        <v>451976</v>
      </c>
      <c r="AB9" s="395">
        <v>451976</v>
      </c>
      <c r="AC9" s="396"/>
      <c r="AD9" s="390">
        <f>Complete[[#This Row],[MOOE2]]</f>
        <v>330400</v>
      </c>
      <c r="AE9" s="397">
        <v>330400</v>
      </c>
      <c r="AF9" s="317"/>
      <c r="AG9" s="430"/>
      <c r="AH9" s="400" t="s">
        <v>758</v>
      </c>
      <c r="AI9" s="421" t="s">
        <v>193</v>
      </c>
      <c r="AJ9" s="622">
        <v>45085</v>
      </c>
      <c r="AK9" s="622">
        <v>45085</v>
      </c>
      <c r="AL9" s="622">
        <v>45085</v>
      </c>
      <c r="AM9" s="420" t="s">
        <v>193</v>
      </c>
      <c r="AN9" s="423" t="s">
        <v>193</v>
      </c>
      <c r="AO9" s="319" t="s">
        <v>141</v>
      </c>
      <c r="AP9" s="411"/>
      <c r="AQ9" s="411"/>
    </row>
    <row r="10" spans="1:43" s="229" customFormat="1" ht="75" customHeight="1" x14ac:dyDescent="0.25">
      <c r="A10" s="572" t="s">
        <v>762</v>
      </c>
      <c r="B10" s="478" t="s">
        <v>215</v>
      </c>
      <c r="C10" s="478" t="s">
        <v>199</v>
      </c>
      <c r="D10" s="408" t="s">
        <v>192</v>
      </c>
      <c r="E10" s="319" t="s">
        <v>89</v>
      </c>
      <c r="F10" s="622" t="s">
        <v>193</v>
      </c>
      <c r="G10" s="622">
        <v>45082</v>
      </c>
      <c r="H10" s="642"/>
      <c r="I10" s="639" t="s">
        <v>193</v>
      </c>
      <c r="J10" s="622">
        <v>45090</v>
      </c>
      <c r="K10" s="622">
        <v>45090</v>
      </c>
      <c r="L10" s="643"/>
      <c r="M10" s="622">
        <v>45090</v>
      </c>
      <c r="N10" s="622">
        <v>45092</v>
      </c>
      <c r="O10" s="639">
        <v>45100</v>
      </c>
      <c r="P10" s="643"/>
      <c r="Q10" s="643"/>
      <c r="R10" s="643"/>
      <c r="S10" s="622">
        <v>45107</v>
      </c>
      <c r="T10" s="622">
        <v>45118</v>
      </c>
      <c r="U10" s="622">
        <v>45131</v>
      </c>
      <c r="V10" s="409"/>
      <c r="W10" s="788"/>
      <c r="X10" s="622">
        <v>45201</v>
      </c>
      <c r="Y10" s="622">
        <f>Complete[[#This Row],[Delivery/ Completion]]</f>
        <v>45201</v>
      </c>
      <c r="Z10" s="402" t="s">
        <v>175</v>
      </c>
      <c r="AA10" s="390">
        <f>IF(Complete[[#This Row],[Procurement Project]]="","",SUM(Complete[[#This Row],[MOOE]]+Complete[[#This Row],[CO]]))</f>
        <v>711620</v>
      </c>
      <c r="AB10" s="395"/>
      <c r="AC10" s="396">
        <v>711620</v>
      </c>
      <c r="AD10" s="457">
        <f>IF(Complete[[#This Row],[Procurement Project]]="","",SUM(Complete[[#This Row],[MOOE2]]+Complete[[#This Row],[CO3]]))</f>
        <v>694025</v>
      </c>
      <c r="AE10" s="397"/>
      <c r="AF10" s="317">
        <v>694025</v>
      </c>
      <c r="AG10" s="430"/>
      <c r="AH10" s="400" t="s">
        <v>758</v>
      </c>
      <c r="AI10" s="421" t="s">
        <v>193</v>
      </c>
      <c r="AJ10" s="622">
        <v>45085</v>
      </c>
      <c r="AK10" s="622">
        <v>45085</v>
      </c>
      <c r="AL10" s="622">
        <v>45085</v>
      </c>
      <c r="AM10" s="420" t="s">
        <v>193</v>
      </c>
      <c r="AN10" s="423" t="s">
        <v>193</v>
      </c>
      <c r="AO10" s="319" t="s">
        <v>141</v>
      </c>
      <c r="AP10" s="411"/>
      <c r="AQ10" s="411"/>
    </row>
    <row r="11" spans="1:43" s="229" customFormat="1" ht="75" customHeight="1" x14ac:dyDescent="0.25">
      <c r="A11" s="465" t="s">
        <v>763</v>
      </c>
      <c r="B11" s="465" t="s">
        <v>200</v>
      </c>
      <c r="C11" s="466" t="s">
        <v>201</v>
      </c>
      <c r="D11" s="408" t="s">
        <v>192</v>
      </c>
      <c r="E11" s="319" t="s">
        <v>89</v>
      </c>
      <c r="F11" s="622">
        <v>45006</v>
      </c>
      <c r="G11" s="622">
        <v>45054</v>
      </c>
      <c r="H11" s="642"/>
      <c r="I11" s="639">
        <v>45062</v>
      </c>
      <c r="J11" s="622">
        <v>45076</v>
      </c>
      <c r="K11" s="622">
        <v>45076</v>
      </c>
      <c r="L11" s="643"/>
      <c r="M11" s="622">
        <v>45076</v>
      </c>
      <c r="N11" s="622">
        <v>45113</v>
      </c>
      <c r="O11" s="622">
        <v>45127</v>
      </c>
      <c r="P11" s="643"/>
      <c r="Q11" s="643"/>
      <c r="R11" s="643"/>
      <c r="S11" s="622">
        <v>45127</v>
      </c>
      <c r="T11" s="622">
        <v>45127</v>
      </c>
      <c r="U11" s="622">
        <v>45134</v>
      </c>
      <c r="V11" s="409"/>
      <c r="W11" s="788"/>
      <c r="X11" s="622" t="s">
        <v>193</v>
      </c>
      <c r="Y11" s="622" t="str">
        <f>Complete[[#This Row],[Delivery/ Completion]]</f>
        <v>N/A</v>
      </c>
      <c r="Z11" s="402" t="s">
        <v>175</v>
      </c>
      <c r="AA11" s="390">
        <f>IF(Complete[[#This Row],[Procurement Project]]="","",SUM(Complete[[#This Row],[MOOE]]+Complete[[#This Row],[CO]]))</f>
        <v>1446387.8</v>
      </c>
      <c r="AB11" s="395"/>
      <c r="AC11" s="396">
        <v>1446387.8</v>
      </c>
      <c r="AD11" s="390">
        <f>IF(Complete[[#This Row],[Procurement Project]]="","",SUM(Complete[[#This Row],[MOOE2]]+Complete[[#This Row],[CO3]]))</f>
        <v>1441107.78</v>
      </c>
      <c r="AE11" s="397"/>
      <c r="AF11" s="317">
        <v>1441107.78</v>
      </c>
      <c r="AG11" s="430"/>
      <c r="AH11" s="400" t="s">
        <v>758</v>
      </c>
      <c r="AI11" s="622">
        <v>45058</v>
      </c>
      <c r="AJ11" s="622">
        <v>45069</v>
      </c>
      <c r="AK11" s="622">
        <v>45069</v>
      </c>
      <c r="AL11" s="622">
        <v>45069</v>
      </c>
      <c r="AM11" s="420" t="s">
        <v>193</v>
      </c>
      <c r="AN11" s="423" t="s">
        <v>193</v>
      </c>
      <c r="AO11" s="319" t="s">
        <v>141</v>
      </c>
      <c r="AP11" s="411"/>
      <c r="AQ11" s="411"/>
    </row>
    <row r="12" spans="1:43" s="229" customFormat="1" ht="75" customHeight="1" x14ac:dyDescent="0.25">
      <c r="A12" s="465" t="s">
        <v>764</v>
      </c>
      <c r="B12" s="465" t="s">
        <v>202</v>
      </c>
      <c r="C12" s="466" t="s">
        <v>201</v>
      </c>
      <c r="D12" s="408" t="s">
        <v>192</v>
      </c>
      <c r="E12" s="319" t="s">
        <v>89</v>
      </c>
      <c r="F12" s="622">
        <v>45020</v>
      </c>
      <c r="G12" s="622">
        <v>45054</v>
      </c>
      <c r="H12" s="642"/>
      <c r="I12" s="639">
        <v>45062</v>
      </c>
      <c r="J12" s="622">
        <v>45076</v>
      </c>
      <c r="K12" s="622">
        <v>45076</v>
      </c>
      <c r="L12" s="643"/>
      <c r="M12" s="622">
        <v>45076</v>
      </c>
      <c r="N12" s="622">
        <v>45113</v>
      </c>
      <c r="O12" s="622">
        <v>45127</v>
      </c>
      <c r="P12" s="643"/>
      <c r="Q12" s="643"/>
      <c r="R12" s="643"/>
      <c r="S12" s="622">
        <v>45127</v>
      </c>
      <c r="T12" s="622">
        <v>45127</v>
      </c>
      <c r="U12" s="622">
        <v>45134</v>
      </c>
      <c r="V12" s="409"/>
      <c r="W12" s="788"/>
      <c r="X12" s="622" t="s">
        <v>193</v>
      </c>
      <c r="Y12" s="622" t="str">
        <f>Complete[[#This Row],[Delivery/ Completion]]</f>
        <v>N/A</v>
      </c>
      <c r="Z12" s="402" t="s">
        <v>175</v>
      </c>
      <c r="AA12" s="390">
        <f>IF(Complete[[#This Row],[Procurement Project]]="","",SUM(Complete[[#This Row],[MOOE]]+Complete[[#This Row],[CO]]))</f>
        <v>9660453.8800000008</v>
      </c>
      <c r="AB12" s="395"/>
      <c r="AC12" s="396">
        <v>9660453.8800000008</v>
      </c>
      <c r="AD12" s="390">
        <f>IF(Complete[[#This Row],[Procurement Project]]="","",SUM(Complete[[#This Row],[MOOE2]]+Complete[[#This Row],[CO3]]))</f>
        <v>9655390.7300000004</v>
      </c>
      <c r="AE12" s="397"/>
      <c r="AF12" s="317">
        <v>9655390.7300000004</v>
      </c>
      <c r="AG12" s="430"/>
      <c r="AH12" s="400" t="s">
        <v>758</v>
      </c>
      <c r="AI12" s="622">
        <v>45058</v>
      </c>
      <c r="AJ12" s="622">
        <v>45069</v>
      </c>
      <c r="AK12" s="622">
        <v>45069</v>
      </c>
      <c r="AL12" s="622">
        <v>45069</v>
      </c>
      <c r="AM12" s="420" t="s">
        <v>193</v>
      </c>
      <c r="AN12" s="423" t="s">
        <v>193</v>
      </c>
      <c r="AO12" s="319" t="s">
        <v>141</v>
      </c>
      <c r="AP12" s="411"/>
      <c r="AQ12" s="411"/>
    </row>
    <row r="13" spans="1:43" s="229" customFormat="1" ht="75" customHeight="1" x14ac:dyDescent="0.25">
      <c r="A13" s="465" t="s">
        <v>765</v>
      </c>
      <c r="B13" s="465" t="s">
        <v>203</v>
      </c>
      <c r="C13" s="466" t="s">
        <v>201</v>
      </c>
      <c r="D13" s="408" t="s">
        <v>192</v>
      </c>
      <c r="E13" s="319" t="s">
        <v>89</v>
      </c>
      <c r="F13" s="622">
        <v>45006</v>
      </c>
      <c r="G13" s="622">
        <v>45054</v>
      </c>
      <c r="H13" s="642"/>
      <c r="I13" s="639">
        <v>45062</v>
      </c>
      <c r="J13" s="622">
        <v>45076</v>
      </c>
      <c r="K13" s="622">
        <v>45076</v>
      </c>
      <c r="L13" s="643"/>
      <c r="M13" s="622">
        <v>45076</v>
      </c>
      <c r="N13" s="622">
        <v>45113</v>
      </c>
      <c r="O13" s="622">
        <v>45127</v>
      </c>
      <c r="P13" s="643"/>
      <c r="Q13" s="643"/>
      <c r="R13" s="643"/>
      <c r="S13" s="622">
        <v>45127</v>
      </c>
      <c r="T13" s="622">
        <v>45127</v>
      </c>
      <c r="U13" s="622">
        <v>45134</v>
      </c>
      <c r="V13" s="409"/>
      <c r="W13" s="788"/>
      <c r="X13" s="622" t="s">
        <v>193</v>
      </c>
      <c r="Y13" s="622" t="str">
        <f>Complete[[#This Row],[Delivery/ Completion]]</f>
        <v>N/A</v>
      </c>
      <c r="Z13" s="402" t="s">
        <v>175</v>
      </c>
      <c r="AA13" s="390">
        <f>IF(Complete[[#This Row],[Procurement Project]]="","",SUM(Complete[[#This Row],[MOOE]]+Complete[[#This Row],[CO]]))</f>
        <v>3751603.89</v>
      </c>
      <c r="AB13" s="395"/>
      <c r="AC13" s="396">
        <v>3751603.89</v>
      </c>
      <c r="AD13" s="390">
        <f>IF(Complete[[#This Row],[Procurement Project]]="","",SUM(Complete[[#This Row],[MOOE2]]+Complete[[#This Row],[CO3]]))</f>
        <v>3711578.49</v>
      </c>
      <c r="AE13" s="397"/>
      <c r="AF13" s="317">
        <v>3711578.49</v>
      </c>
      <c r="AG13" s="430"/>
      <c r="AH13" s="400" t="s">
        <v>758</v>
      </c>
      <c r="AI13" s="622">
        <v>45058</v>
      </c>
      <c r="AJ13" s="622">
        <v>45069</v>
      </c>
      <c r="AK13" s="622">
        <v>45069</v>
      </c>
      <c r="AL13" s="622">
        <v>45069</v>
      </c>
      <c r="AM13" s="420" t="s">
        <v>193</v>
      </c>
      <c r="AN13" s="423" t="s">
        <v>193</v>
      </c>
      <c r="AO13" s="319" t="s">
        <v>141</v>
      </c>
      <c r="AP13" s="411"/>
      <c r="AQ13" s="411"/>
    </row>
    <row r="14" spans="1:43" s="229" customFormat="1" ht="75" customHeight="1" x14ac:dyDescent="0.25">
      <c r="A14" s="465" t="s">
        <v>766</v>
      </c>
      <c r="B14" s="465" t="s">
        <v>204</v>
      </c>
      <c r="C14" s="466" t="s">
        <v>201</v>
      </c>
      <c r="D14" s="408" t="s">
        <v>192</v>
      </c>
      <c r="E14" s="319" t="s">
        <v>89</v>
      </c>
      <c r="F14" s="622">
        <v>45006</v>
      </c>
      <c r="G14" s="622">
        <v>45054</v>
      </c>
      <c r="H14" s="642"/>
      <c r="I14" s="639">
        <v>45062</v>
      </c>
      <c r="J14" s="622">
        <v>45076</v>
      </c>
      <c r="K14" s="622">
        <v>45076</v>
      </c>
      <c r="L14" s="643"/>
      <c r="M14" s="622">
        <v>45076</v>
      </c>
      <c r="N14" s="622">
        <v>45113</v>
      </c>
      <c r="O14" s="622">
        <v>45127</v>
      </c>
      <c r="P14" s="643"/>
      <c r="Q14" s="643"/>
      <c r="R14" s="643"/>
      <c r="S14" s="622">
        <v>45127</v>
      </c>
      <c r="T14" s="622">
        <v>45127</v>
      </c>
      <c r="U14" s="622">
        <v>45134</v>
      </c>
      <c r="V14" s="409"/>
      <c r="W14" s="788"/>
      <c r="X14" s="622" t="s">
        <v>193</v>
      </c>
      <c r="Y14" s="622" t="str">
        <f>Complete[[#This Row],[Delivery/ Completion]]</f>
        <v>N/A</v>
      </c>
      <c r="Z14" s="402" t="s">
        <v>175</v>
      </c>
      <c r="AA14" s="390">
        <f>IF(Complete[[#This Row],[Procurement Project]]="","",SUM(Complete[[#This Row],[MOOE]]+Complete[[#This Row],[CO]]))</f>
        <v>4891611.84</v>
      </c>
      <c r="AB14" s="395"/>
      <c r="AC14" s="396">
        <v>4891611.84</v>
      </c>
      <c r="AD14" s="390">
        <f>IF(Complete[[#This Row],[Procurement Project]]="","",SUM(Complete[[#This Row],[MOOE2]]+Complete[[#This Row],[CO3]]))</f>
        <v>4841459.6399999997</v>
      </c>
      <c r="AE14" s="397"/>
      <c r="AF14" s="317">
        <v>4841459.6399999997</v>
      </c>
      <c r="AG14" s="430"/>
      <c r="AH14" s="400" t="s">
        <v>758</v>
      </c>
      <c r="AI14" s="622">
        <v>45058</v>
      </c>
      <c r="AJ14" s="622">
        <v>45069</v>
      </c>
      <c r="AK14" s="622">
        <v>45069</v>
      </c>
      <c r="AL14" s="622">
        <v>45069</v>
      </c>
      <c r="AM14" s="420" t="s">
        <v>193</v>
      </c>
      <c r="AN14" s="423" t="s">
        <v>193</v>
      </c>
      <c r="AO14" s="319" t="s">
        <v>141</v>
      </c>
      <c r="AP14" s="411"/>
      <c r="AQ14" s="411"/>
    </row>
    <row r="15" spans="1:43" s="229" customFormat="1" ht="75" customHeight="1" x14ac:dyDescent="0.25">
      <c r="A15" s="465" t="s">
        <v>767</v>
      </c>
      <c r="B15" s="465" t="s">
        <v>205</v>
      </c>
      <c r="C15" s="466" t="s">
        <v>201</v>
      </c>
      <c r="D15" s="408" t="s">
        <v>192</v>
      </c>
      <c r="E15" s="319" t="s">
        <v>89</v>
      </c>
      <c r="F15" s="622">
        <v>45006</v>
      </c>
      <c r="G15" s="622">
        <v>45054</v>
      </c>
      <c r="H15" s="642"/>
      <c r="I15" s="639">
        <v>45062</v>
      </c>
      <c r="J15" s="622">
        <v>45076</v>
      </c>
      <c r="K15" s="622">
        <v>45076</v>
      </c>
      <c r="L15" s="643"/>
      <c r="M15" s="622">
        <v>45076</v>
      </c>
      <c r="N15" s="622">
        <v>45113</v>
      </c>
      <c r="O15" s="622">
        <v>45127</v>
      </c>
      <c r="P15" s="643"/>
      <c r="Q15" s="643"/>
      <c r="R15" s="643"/>
      <c r="S15" s="622">
        <v>45127</v>
      </c>
      <c r="T15" s="622">
        <v>45127</v>
      </c>
      <c r="U15" s="622">
        <v>45134</v>
      </c>
      <c r="V15" s="409"/>
      <c r="W15" s="788"/>
      <c r="X15" s="622" t="s">
        <v>193</v>
      </c>
      <c r="Y15" s="622" t="str">
        <f>Complete[[#This Row],[Delivery/ Completion]]</f>
        <v>N/A</v>
      </c>
      <c r="Z15" s="402" t="s">
        <v>175</v>
      </c>
      <c r="AA15" s="390">
        <f>IF(Complete[[#This Row],[Procurement Project]]="","",SUM(Complete[[#This Row],[MOOE]]+Complete[[#This Row],[CO]]))</f>
        <v>1241109.1299999999</v>
      </c>
      <c r="AB15" s="395"/>
      <c r="AC15" s="396">
        <v>1241109.1299999999</v>
      </c>
      <c r="AD15" s="390">
        <f>IF(Complete[[#This Row],[Procurement Project]]="","",SUM(Complete[[#This Row],[MOOE2]]+Complete[[#This Row],[CO3]]))</f>
        <v>1235416.8</v>
      </c>
      <c r="AE15" s="397"/>
      <c r="AF15" s="317">
        <v>1235416.8</v>
      </c>
      <c r="AG15" s="430"/>
      <c r="AH15" s="400" t="s">
        <v>758</v>
      </c>
      <c r="AI15" s="622">
        <v>45058</v>
      </c>
      <c r="AJ15" s="622">
        <v>45069</v>
      </c>
      <c r="AK15" s="622">
        <v>45069</v>
      </c>
      <c r="AL15" s="622">
        <v>45069</v>
      </c>
      <c r="AM15" s="420" t="s">
        <v>193</v>
      </c>
      <c r="AN15" s="423" t="s">
        <v>193</v>
      </c>
      <c r="AO15" s="319" t="s">
        <v>141</v>
      </c>
      <c r="AP15" s="411"/>
      <c r="AQ15" s="411"/>
    </row>
    <row r="16" spans="1:43" s="229" customFormat="1" ht="75" customHeight="1" x14ac:dyDescent="0.25">
      <c r="A16" s="465" t="s">
        <v>768</v>
      </c>
      <c r="B16" s="465" t="s">
        <v>206</v>
      </c>
      <c r="C16" s="466" t="s">
        <v>201</v>
      </c>
      <c r="D16" s="408" t="s">
        <v>192</v>
      </c>
      <c r="E16" s="319" t="s">
        <v>89</v>
      </c>
      <c r="F16" s="622">
        <v>45035</v>
      </c>
      <c r="G16" s="622">
        <v>45054</v>
      </c>
      <c r="H16" s="642"/>
      <c r="I16" s="639">
        <v>45062</v>
      </c>
      <c r="J16" s="622">
        <v>45076</v>
      </c>
      <c r="K16" s="622">
        <v>45076</v>
      </c>
      <c r="L16" s="643"/>
      <c r="M16" s="622">
        <v>45076</v>
      </c>
      <c r="N16" s="622">
        <v>45113</v>
      </c>
      <c r="O16" s="622">
        <v>45127</v>
      </c>
      <c r="P16" s="643"/>
      <c r="Q16" s="643"/>
      <c r="R16" s="643"/>
      <c r="S16" s="622">
        <v>45127</v>
      </c>
      <c r="T16" s="622">
        <v>45127</v>
      </c>
      <c r="U16" s="622">
        <v>45134</v>
      </c>
      <c r="V16" s="409"/>
      <c r="W16" s="788"/>
      <c r="X16" s="622" t="s">
        <v>193</v>
      </c>
      <c r="Y16" s="622" t="str">
        <f>Complete[[#This Row],[Delivery/ Completion]]</f>
        <v>N/A</v>
      </c>
      <c r="Z16" s="402" t="s">
        <v>175</v>
      </c>
      <c r="AA16" s="390">
        <f>IF(Complete[[#This Row],[Procurement Project]]="","",SUM(Complete[[#This Row],[MOOE]]+Complete[[#This Row],[CO]]))</f>
        <v>2883242.63</v>
      </c>
      <c r="AB16" s="395"/>
      <c r="AC16" s="396">
        <v>2883242.63</v>
      </c>
      <c r="AD16" s="390">
        <f>IF(Complete[[#This Row],[Procurement Project]]="","",SUM(Complete[[#This Row],[MOOE2]]+Complete[[#This Row],[CO3]]))</f>
        <v>2875607.97</v>
      </c>
      <c r="AE16" s="397"/>
      <c r="AF16" s="317">
        <v>2875607.97</v>
      </c>
      <c r="AG16" s="430"/>
      <c r="AH16" s="400" t="s">
        <v>758</v>
      </c>
      <c r="AI16" s="622">
        <v>45058</v>
      </c>
      <c r="AJ16" s="622">
        <v>45069</v>
      </c>
      <c r="AK16" s="622">
        <v>45069</v>
      </c>
      <c r="AL16" s="622">
        <v>45069</v>
      </c>
      <c r="AM16" s="420" t="s">
        <v>193</v>
      </c>
      <c r="AN16" s="423" t="s">
        <v>193</v>
      </c>
      <c r="AO16" s="319" t="s">
        <v>141</v>
      </c>
      <c r="AP16" s="411"/>
      <c r="AQ16" s="411"/>
    </row>
    <row r="17" spans="1:43" s="229" customFormat="1" ht="75" customHeight="1" x14ac:dyDescent="0.25">
      <c r="A17" s="465" t="s">
        <v>769</v>
      </c>
      <c r="B17" s="465" t="s">
        <v>207</v>
      </c>
      <c r="C17" s="466" t="s">
        <v>201</v>
      </c>
      <c r="D17" s="408" t="s">
        <v>192</v>
      </c>
      <c r="E17" s="319" t="s">
        <v>89</v>
      </c>
      <c r="F17" s="622">
        <v>45035</v>
      </c>
      <c r="G17" s="622">
        <v>45054</v>
      </c>
      <c r="H17" s="642"/>
      <c r="I17" s="639">
        <v>45062</v>
      </c>
      <c r="J17" s="622">
        <v>45076</v>
      </c>
      <c r="K17" s="622">
        <v>45076</v>
      </c>
      <c r="L17" s="643"/>
      <c r="M17" s="622">
        <v>45076</v>
      </c>
      <c r="N17" s="622">
        <v>45113</v>
      </c>
      <c r="O17" s="622">
        <v>45127</v>
      </c>
      <c r="P17" s="643"/>
      <c r="Q17" s="643"/>
      <c r="R17" s="643"/>
      <c r="S17" s="622">
        <v>45127</v>
      </c>
      <c r="T17" s="622">
        <v>45127</v>
      </c>
      <c r="U17" s="622">
        <v>45134</v>
      </c>
      <c r="V17" s="409"/>
      <c r="W17" s="788"/>
      <c r="X17" s="622" t="s">
        <v>193</v>
      </c>
      <c r="Y17" s="622" t="str">
        <f>Complete[[#This Row],[Delivery/ Completion]]</f>
        <v>N/A</v>
      </c>
      <c r="Z17" s="402" t="s">
        <v>175</v>
      </c>
      <c r="AA17" s="390">
        <f>IF(Complete[[#This Row],[Procurement Project]]="","",SUM(Complete[[#This Row],[MOOE]]+Complete[[#This Row],[CO]]))</f>
        <v>3198096</v>
      </c>
      <c r="AB17" s="395"/>
      <c r="AC17" s="396">
        <v>3198096</v>
      </c>
      <c r="AD17" s="390">
        <f>IF(Complete[[#This Row],[Procurement Project]]="","",SUM(Complete[[#This Row],[MOOE2]]+Complete[[#This Row],[CO3]]))</f>
        <v>3180712.35</v>
      </c>
      <c r="AE17" s="397"/>
      <c r="AF17" s="317">
        <v>3180712.35</v>
      </c>
      <c r="AG17" s="430"/>
      <c r="AH17" s="400" t="s">
        <v>758</v>
      </c>
      <c r="AI17" s="622">
        <v>45058</v>
      </c>
      <c r="AJ17" s="622">
        <v>45069</v>
      </c>
      <c r="AK17" s="622">
        <v>45069</v>
      </c>
      <c r="AL17" s="622">
        <v>45069</v>
      </c>
      <c r="AM17" s="420" t="s">
        <v>193</v>
      </c>
      <c r="AN17" s="423" t="s">
        <v>193</v>
      </c>
      <c r="AO17" s="319" t="s">
        <v>141</v>
      </c>
      <c r="AP17" s="411"/>
      <c r="AQ17" s="411"/>
    </row>
    <row r="18" spans="1:43" s="229" customFormat="1" ht="75" customHeight="1" x14ac:dyDescent="0.25">
      <c r="A18" s="465" t="s">
        <v>770</v>
      </c>
      <c r="B18" s="465" t="s">
        <v>208</v>
      </c>
      <c r="C18" s="466" t="s">
        <v>201</v>
      </c>
      <c r="D18" s="408" t="s">
        <v>192</v>
      </c>
      <c r="E18" s="319" t="s">
        <v>89</v>
      </c>
      <c r="F18" s="622">
        <v>45035</v>
      </c>
      <c r="G18" s="622">
        <v>45054</v>
      </c>
      <c r="H18" s="642"/>
      <c r="I18" s="639">
        <v>45062</v>
      </c>
      <c r="J18" s="622">
        <v>45076</v>
      </c>
      <c r="K18" s="622">
        <v>45076</v>
      </c>
      <c r="L18" s="643"/>
      <c r="M18" s="622">
        <v>45076</v>
      </c>
      <c r="N18" s="622">
        <v>45113</v>
      </c>
      <c r="O18" s="622">
        <v>45127</v>
      </c>
      <c r="P18" s="643"/>
      <c r="Q18" s="643"/>
      <c r="R18" s="643"/>
      <c r="S18" s="622">
        <v>45127</v>
      </c>
      <c r="T18" s="622">
        <v>45127</v>
      </c>
      <c r="U18" s="622">
        <v>45134</v>
      </c>
      <c r="V18" s="409"/>
      <c r="W18" s="788"/>
      <c r="X18" s="622" t="s">
        <v>193</v>
      </c>
      <c r="Y18" s="622" t="str">
        <f>Complete[[#This Row],[Delivery/ Completion]]</f>
        <v>N/A</v>
      </c>
      <c r="Z18" s="402" t="s">
        <v>175</v>
      </c>
      <c r="AA18" s="390">
        <f>IF(Complete[[#This Row],[Procurement Project]]="","",SUM(Complete[[#This Row],[MOOE]]+Complete[[#This Row],[CO]]))</f>
        <v>2802084.38</v>
      </c>
      <c r="AB18" s="395"/>
      <c r="AC18" s="396">
        <v>2802084.38</v>
      </c>
      <c r="AD18" s="390">
        <f>IF(Complete[[#This Row],[Procurement Project]]="","",SUM(Complete[[#This Row],[MOOE2]]+Complete[[#This Row],[CO3]]))</f>
        <v>2771999.5</v>
      </c>
      <c r="AE18" s="397"/>
      <c r="AF18" s="317">
        <v>2771999.5</v>
      </c>
      <c r="AG18" s="430"/>
      <c r="AH18" s="400" t="s">
        <v>758</v>
      </c>
      <c r="AI18" s="622">
        <v>45058</v>
      </c>
      <c r="AJ18" s="622">
        <v>45069</v>
      </c>
      <c r="AK18" s="622">
        <v>45069</v>
      </c>
      <c r="AL18" s="622">
        <v>45069</v>
      </c>
      <c r="AM18" s="420" t="s">
        <v>193</v>
      </c>
      <c r="AN18" s="423" t="s">
        <v>193</v>
      </c>
      <c r="AO18" s="319" t="s">
        <v>141</v>
      </c>
      <c r="AP18" s="411"/>
      <c r="AQ18" s="411"/>
    </row>
    <row r="19" spans="1:43" s="229" customFormat="1" ht="75" customHeight="1" x14ac:dyDescent="0.25">
      <c r="A19" s="465" t="s">
        <v>771</v>
      </c>
      <c r="B19" s="465" t="s">
        <v>209</v>
      </c>
      <c r="C19" s="466" t="s">
        <v>201</v>
      </c>
      <c r="D19" s="408" t="s">
        <v>192</v>
      </c>
      <c r="E19" s="319" t="s">
        <v>89</v>
      </c>
      <c r="F19" s="622">
        <v>44978</v>
      </c>
      <c r="G19" s="622">
        <v>45054</v>
      </c>
      <c r="H19" s="642"/>
      <c r="I19" s="639">
        <v>45062</v>
      </c>
      <c r="J19" s="622">
        <v>45076</v>
      </c>
      <c r="K19" s="622">
        <v>45076</v>
      </c>
      <c r="L19" s="643"/>
      <c r="M19" s="622">
        <v>45076</v>
      </c>
      <c r="N19" s="622">
        <v>45113</v>
      </c>
      <c r="O19" s="622">
        <v>45127</v>
      </c>
      <c r="P19" s="643"/>
      <c r="Q19" s="643"/>
      <c r="R19" s="643"/>
      <c r="S19" s="622">
        <v>45127</v>
      </c>
      <c r="T19" s="622">
        <v>45127</v>
      </c>
      <c r="U19" s="622">
        <v>45128</v>
      </c>
      <c r="V19" s="409"/>
      <c r="W19" s="788"/>
      <c r="X19" s="622" t="s">
        <v>193</v>
      </c>
      <c r="Y19" s="622" t="str">
        <f>Complete[[#This Row],[Delivery/ Completion]]</f>
        <v>N/A</v>
      </c>
      <c r="Z19" s="402" t="s">
        <v>175</v>
      </c>
      <c r="AA19" s="390">
        <f>IF(Complete[[#This Row],[Procurement Project]]="","",SUM(Complete[[#This Row],[MOOE]]+Complete[[#This Row],[CO]]))</f>
        <v>859977.4</v>
      </c>
      <c r="AB19" s="395"/>
      <c r="AC19" s="396">
        <v>859977.4</v>
      </c>
      <c r="AD19" s="390">
        <f>IF(Complete[[#This Row],[Procurement Project]]="","",SUM(Complete[[#This Row],[MOOE2]]+Complete[[#This Row],[CO3]]))</f>
        <v>855222.96</v>
      </c>
      <c r="AE19" s="397"/>
      <c r="AF19" s="317">
        <v>855222.96</v>
      </c>
      <c r="AG19" s="430"/>
      <c r="AH19" s="400" t="s">
        <v>758</v>
      </c>
      <c r="AI19" s="622">
        <v>45058</v>
      </c>
      <c r="AJ19" s="622">
        <v>45069</v>
      </c>
      <c r="AK19" s="622">
        <v>45069</v>
      </c>
      <c r="AL19" s="622">
        <v>45069</v>
      </c>
      <c r="AM19" s="420" t="s">
        <v>193</v>
      </c>
      <c r="AN19" s="423" t="s">
        <v>193</v>
      </c>
      <c r="AO19" s="319" t="s">
        <v>141</v>
      </c>
      <c r="AP19" s="411"/>
      <c r="AQ19" s="411"/>
    </row>
    <row r="20" spans="1:43" s="229" customFormat="1" ht="75" customHeight="1" x14ac:dyDescent="0.25">
      <c r="A20" s="465" t="s">
        <v>772</v>
      </c>
      <c r="B20" s="465" t="s">
        <v>210</v>
      </c>
      <c r="C20" s="466" t="s">
        <v>201</v>
      </c>
      <c r="D20" s="408" t="s">
        <v>192</v>
      </c>
      <c r="E20" s="319" t="s">
        <v>89</v>
      </c>
      <c r="F20" s="622" t="s">
        <v>193</v>
      </c>
      <c r="G20" s="622">
        <v>45068</v>
      </c>
      <c r="H20" s="642"/>
      <c r="I20" s="639" t="s">
        <v>193</v>
      </c>
      <c r="J20" s="622">
        <v>45076</v>
      </c>
      <c r="K20" s="622">
        <v>45076</v>
      </c>
      <c r="L20" s="643"/>
      <c r="M20" s="622">
        <v>45076</v>
      </c>
      <c r="N20" s="622">
        <v>45113</v>
      </c>
      <c r="O20" s="622">
        <v>45127</v>
      </c>
      <c r="P20" s="643"/>
      <c r="Q20" s="643"/>
      <c r="R20" s="643"/>
      <c r="S20" s="622">
        <v>45127</v>
      </c>
      <c r="T20" s="622">
        <v>45127</v>
      </c>
      <c r="U20" s="622">
        <v>45134</v>
      </c>
      <c r="V20" s="409"/>
      <c r="W20" s="788"/>
      <c r="X20" s="622" t="s">
        <v>193</v>
      </c>
      <c r="Y20" s="622" t="str">
        <f>Complete[[#This Row],[Delivery/ Completion]]</f>
        <v>N/A</v>
      </c>
      <c r="Z20" s="402" t="s">
        <v>175</v>
      </c>
      <c r="AA20" s="390">
        <f>IF(Complete[[#This Row],[Procurement Project]]="","",SUM(Complete[[#This Row],[MOOE]]+Complete[[#This Row],[CO]]))</f>
        <v>932786.54</v>
      </c>
      <c r="AB20" s="395"/>
      <c r="AC20" s="396">
        <v>932786.54</v>
      </c>
      <c r="AD20" s="390">
        <f>IF(Complete[[#This Row],[Procurement Project]]="","",SUM(Complete[[#This Row],[MOOE2]]+Complete[[#This Row],[CO3]]))</f>
        <v>922782.44</v>
      </c>
      <c r="AE20" s="397"/>
      <c r="AF20" s="317">
        <v>922782.44</v>
      </c>
      <c r="AG20" s="430"/>
      <c r="AH20" s="400" t="s">
        <v>758</v>
      </c>
      <c r="AI20" s="585" t="s">
        <v>193</v>
      </c>
      <c r="AJ20" s="622">
        <v>45069</v>
      </c>
      <c r="AK20" s="622">
        <v>45069</v>
      </c>
      <c r="AL20" s="622">
        <v>45069</v>
      </c>
      <c r="AM20" s="420" t="s">
        <v>193</v>
      </c>
      <c r="AN20" s="423" t="s">
        <v>193</v>
      </c>
      <c r="AO20" s="319" t="s">
        <v>141</v>
      </c>
      <c r="AP20" s="411"/>
      <c r="AQ20" s="411"/>
    </row>
    <row r="21" spans="1:43" s="229" customFormat="1" ht="75" customHeight="1" x14ac:dyDescent="0.25">
      <c r="A21" s="465" t="s">
        <v>773</v>
      </c>
      <c r="B21" s="465" t="s">
        <v>211</v>
      </c>
      <c r="C21" s="466" t="s">
        <v>212</v>
      </c>
      <c r="D21" s="408" t="s">
        <v>192</v>
      </c>
      <c r="E21" s="319" t="s">
        <v>89</v>
      </c>
      <c r="F21" s="622">
        <v>45048</v>
      </c>
      <c r="G21" s="622">
        <v>45089</v>
      </c>
      <c r="H21" s="642"/>
      <c r="I21" s="639">
        <v>45090</v>
      </c>
      <c r="J21" s="622">
        <v>45104</v>
      </c>
      <c r="K21" s="622">
        <v>45104</v>
      </c>
      <c r="L21" s="643"/>
      <c r="M21" s="622">
        <v>45104</v>
      </c>
      <c r="N21" s="622">
        <v>45112</v>
      </c>
      <c r="O21" s="622">
        <v>45127</v>
      </c>
      <c r="P21" s="643"/>
      <c r="Q21" s="643"/>
      <c r="R21" s="643"/>
      <c r="S21" s="622">
        <v>45127</v>
      </c>
      <c r="T21" s="622">
        <v>45134</v>
      </c>
      <c r="U21" s="622">
        <v>45139</v>
      </c>
      <c r="V21" s="409"/>
      <c r="W21" s="788"/>
      <c r="X21" s="622">
        <v>45152</v>
      </c>
      <c r="Y21" s="622">
        <f>Complete[[#This Row],[Delivery/ Completion]]</f>
        <v>45152</v>
      </c>
      <c r="Z21" s="402" t="s">
        <v>175</v>
      </c>
      <c r="AA21" s="390">
        <f>IF(Complete[[#This Row],[Procurement Project]]="","",SUM(Complete[[#This Row],[MOOE]]+Complete[[#This Row],[CO]]))</f>
        <v>1140300</v>
      </c>
      <c r="AB21" s="395"/>
      <c r="AC21" s="396">
        <v>1140300</v>
      </c>
      <c r="AD21" s="390">
        <f>IF(Complete[[#This Row],[Procurement Project]]="","",SUM(Complete[[#This Row],[MOOE2]]+Complete[[#This Row],[CO3]]))</f>
        <v>1139757</v>
      </c>
      <c r="AE21" s="397"/>
      <c r="AF21" s="317">
        <v>1139757</v>
      </c>
      <c r="AG21" s="430"/>
      <c r="AH21" s="400" t="s">
        <v>758</v>
      </c>
      <c r="AI21" s="622">
        <v>45085</v>
      </c>
      <c r="AJ21" s="622">
        <v>45103</v>
      </c>
      <c r="AK21" s="622">
        <v>45103</v>
      </c>
      <c r="AL21" s="622">
        <v>45103</v>
      </c>
      <c r="AM21" s="420" t="s">
        <v>193</v>
      </c>
      <c r="AN21" s="423" t="s">
        <v>193</v>
      </c>
      <c r="AO21" s="319" t="s">
        <v>141</v>
      </c>
      <c r="AP21" s="411"/>
      <c r="AQ21" s="411"/>
    </row>
    <row r="22" spans="1:43" s="229" customFormat="1" ht="75" customHeight="1" x14ac:dyDescent="0.25">
      <c r="A22" s="551" t="s">
        <v>774</v>
      </c>
      <c r="B22" s="552" t="s">
        <v>217</v>
      </c>
      <c r="C22" s="458" t="s">
        <v>201</v>
      </c>
      <c r="D22" s="408" t="s">
        <v>192</v>
      </c>
      <c r="E22" s="319" t="s">
        <v>89</v>
      </c>
      <c r="F22" s="622" t="s">
        <v>193</v>
      </c>
      <c r="G22" s="622">
        <v>45096</v>
      </c>
      <c r="H22" s="642"/>
      <c r="I22" s="639" t="s">
        <v>193</v>
      </c>
      <c r="J22" s="622">
        <v>45104</v>
      </c>
      <c r="K22" s="622">
        <v>45104</v>
      </c>
      <c r="L22" s="643"/>
      <c r="M22" s="622">
        <v>45104</v>
      </c>
      <c r="N22" s="622">
        <v>45112</v>
      </c>
      <c r="O22" s="622">
        <v>45127</v>
      </c>
      <c r="P22" s="643"/>
      <c r="Q22" s="643"/>
      <c r="R22" s="643"/>
      <c r="S22" s="622">
        <v>45127</v>
      </c>
      <c r="T22" s="622">
        <v>45140</v>
      </c>
      <c r="U22" s="622">
        <v>45146</v>
      </c>
      <c r="V22" s="409"/>
      <c r="W22" s="788"/>
      <c r="X22" s="622">
        <v>45156</v>
      </c>
      <c r="Y22" s="622">
        <f>Complete[[#This Row],[Delivery/ Completion]]</f>
        <v>45156</v>
      </c>
      <c r="Z22" s="402" t="s">
        <v>175</v>
      </c>
      <c r="AA22" s="390">
        <f>IF(Complete[[#This Row],[Procurement Project]]="","",SUM(Complete[[#This Row],[MOOE]]+Complete[[#This Row],[CO]]))</f>
        <v>348981.6</v>
      </c>
      <c r="AB22" s="395">
        <v>348981.6</v>
      </c>
      <c r="AC22" s="396"/>
      <c r="AD22" s="390">
        <f>IF(Complete[[#This Row],[Procurement Project]]="","",SUM(Complete[[#This Row],[MOOE2]]+Complete[[#This Row],[CO3]]))</f>
        <v>345738</v>
      </c>
      <c r="AE22" s="397">
        <v>345738</v>
      </c>
      <c r="AF22" s="317"/>
      <c r="AG22" s="430"/>
      <c r="AH22" s="400" t="s">
        <v>758</v>
      </c>
      <c r="AI22" s="421" t="s">
        <v>193</v>
      </c>
      <c r="AJ22" s="622">
        <v>45103</v>
      </c>
      <c r="AK22" s="622">
        <v>45103</v>
      </c>
      <c r="AL22" s="622">
        <v>45103</v>
      </c>
      <c r="AM22" s="420" t="s">
        <v>193</v>
      </c>
      <c r="AN22" s="423" t="s">
        <v>193</v>
      </c>
      <c r="AO22" s="319" t="s">
        <v>141</v>
      </c>
      <c r="AP22" s="411"/>
      <c r="AQ22" s="411"/>
    </row>
    <row r="23" spans="1:43" s="229" customFormat="1" ht="75" customHeight="1" x14ac:dyDescent="0.25">
      <c r="A23" s="465" t="s">
        <v>775</v>
      </c>
      <c r="B23" s="465" t="s">
        <v>219</v>
      </c>
      <c r="C23" s="466" t="s">
        <v>201</v>
      </c>
      <c r="D23" s="408" t="s">
        <v>192</v>
      </c>
      <c r="E23" s="319" t="s">
        <v>103</v>
      </c>
      <c r="F23" s="622" t="s">
        <v>193</v>
      </c>
      <c r="G23" s="622">
        <v>45068</v>
      </c>
      <c r="H23" s="642"/>
      <c r="I23" s="639" t="s">
        <v>193</v>
      </c>
      <c r="J23" s="622" t="s">
        <v>193</v>
      </c>
      <c r="K23" s="622">
        <v>45118</v>
      </c>
      <c r="L23" s="643"/>
      <c r="M23" s="622" t="s">
        <v>193</v>
      </c>
      <c r="N23" s="622" t="s">
        <v>193</v>
      </c>
      <c r="O23" s="622">
        <v>45127</v>
      </c>
      <c r="P23" s="643"/>
      <c r="Q23" s="643"/>
      <c r="R23" s="643"/>
      <c r="S23" s="622">
        <v>45127</v>
      </c>
      <c r="T23" s="622">
        <v>45154</v>
      </c>
      <c r="U23" s="622">
        <v>45160</v>
      </c>
      <c r="V23" s="409"/>
      <c r="W23" s="788"/>
      <c r="X23" s="622">
        <v>45181</v>
      </c>
      <c r="Y23" s="622">
        <f>Complete[[#This Row],[Delivery/ Completion]]</f>
        <v>45181</v>
      </c>
      <c r="Z23" s="402" t="s">
        <v>175</v>
      </c>
      <c r="AA23" s="390">
        <f>IF(Complete[[#This Row],[Procurement Project]]="","",SUM(Complete[[#This Row],[MOOE]]+Complete[[#This Row],[CO]]))</f>
        <v>80780.490000000005</v>
      </c>
      <c r="AB23" s="395">
        <v>80780.490000000005</v>
      </c>
      <c r="AC23" s="396"/>
      <c r="AD23" s="390">
        <f>IF(Complete[[#This Row],[Procurement Project]]="","",SUM(Complete[[#This Row],[MOOE2]]+Complete[[#This Row],[CO3]]))</f>
        <v>77625.490000000005</v>
      </c>
      <c r="AE23" s="397">
        <v>77625.490000000005</v>
      </c>
      <c r="AF23" s="317"/>
      <c r="AG23" s="430"/>
      <c r="AH23" s="400" t="s">
        <v>758</v>
      </c>
      <c r="AI23" s="421" t="s">
        <v>193</v>
      </c>
      <c r="AJ23" s="421" t="s">
        <v>193</v>
      </c>
      <c r="AK23" s="421" t="s">
        <v>193</v>
      </c>
      <c r="AL23" s="421" t="s">
        <v>193</v>
      </c>
      <c r="AM23" s="420" t="s">
        <v>193</v>
      </c>
      <c r="AN23" s="423" t="s">
        <v>193</v>
      </c>
      <c r="AO23" s="319" t="s">
        <v>141</v>
      </c>
      <c r="AP23" s="411"/>
      <c r="AQ23" s="411"/>
    </row>
    <row r="24" spans="1:43" s="229" customFormat="1" ht="75" customHeight="1" x14ac:dyDescent="0.25">
      <c r="A24" s="465" t="s">
        <v>776</v>
      </c>
      <c r="B24" s="465" t="s">
        <v>218</v>
      </c>
      <c r="C24" s="466" t="s">
        <v>201</v>
      </c>
      <c r="D24" s="408" t="s">
        <v>192</v>
      </c>
      <c r="E24" s="319" t="s">
        <v>103</v>
      </c>
      <c r="F24" s="622" t="s">
        <v>193</v>
      </c>
      <c r="G24" s="622">
        <v>45068</v>
      </c>
      <c r="H24" s="642"/>
      <c r="I24" s="639" t="s">
        <v>193</v>
      </c>
      <c r="J24" s="622" t="s">
        <v>193</v>
      </c>
      <c r="K24" s="622">
        <v>45118</v>
      </c>
      <c r="L24" s="643"/>
      <c r="M24" s="622" t="s">
        <v>193</v>
      </c>
      <c r="N24" s="622" t="s">
        <v>193</v>
      </c>
      <c r="O24" s="622">
        <v>45127</v>
      </c>
      <c r="P24" s="643"/>
      <c r="Q24" s="643"/>
      <c r="R24" s="643"/>
      <c r="S24" s="622">
        <v>45127</v>
      </c>
      <c r="T24" s="622">
        <v>45152</v>
      </c>
      <c r="U24" s="622">
        <v>45154</v>
      </c>
      <c r="V24" s="409"/>
      <c r="W24" s="788"/>
      <c r="X24" s="622">
        <v>45181</v>
      </c>
      <c r="Y24" s="622">
        <f>Complete[[#This Row],[Delivery/ Completion]]</f>
        <v>45181</v>
      </c>
      <c r="Z24" s="402" t="s">
        <v>175</v>
      </c>
      <c r="AA24" s="390">
        <f>IF(Complete[[#This Row],[Procurement Project]]="","",SUM(Complete[[#This Row],[MOOE]]+Complete[[#This Row],[CO]]))</f>
        <v>64327.49</v>
      </c>
      <c r="AB24" s="395">
        <v>64327.49</v>
      </c>
      <c r="AC24" s="396"/>
      <c r="AD24" s="390">
        <f>IF(Complete[[#This Row],[Procurement Project]]="","",SUM(Complete[[#This Row],[MOOE2]]+Complete[[#This Row],[CO3]]))</f>
        <v>61800.49</v>
      </c>
      <c r="AE24" s="397">
        <v>61800.49</v>
      </c>
      <c r="AF24" s="317"/>
      <c r="AG24" s="430"/>
      <c r="AH24" s="400" t="s">
        <v>758</v>
      </c>
      <c r="AI24" s="421" t="s">
        <v>193</v>
      </c>
      <c r="AJ24" s="421" t="s">
        <v>193</v>
      </c>
      <c r="AK24" s="421" t="s">
        <v>193</v>
      </c>
      <c r="AL24" s="421" t="s">
        <v>193</v>
      </c>
      <c r="AM24" s="420" t="s">
        <v>193</v>
      </c>
      <c r="AN24" s="423" t="s">
        <v>193</v>
      </c>
      <c r="AO24" s="319" t="s">
        <v>141</v>
      </c>
      <c r="AP24" s="411"/>
      <c r="AQ24" s="411"/>
    </row>
    <row r="25" spans="1:43" s="229" customFormat="1" ht="75" customHeight="1" x14ac:dyDescent="0.25">
      <c r="A25" s="465" t="s">
        <v>1388</v>
      </c>
      <c r="B25" s="465" t="s">
        <v>247</v>
      </c>
      <c r="C25" s="466" t="s">
        <v>251</v>
      </c>
      <c r="D25" s="408" t="s">
        <v>192</v>
      </c>
      <c r="E25" s="319" t="s">
        <v>103</v>
      </c>
      <c r="F25" s="622" t="s">
        <v>193</v>
      </c>
      <c r="G25" s="622">
        <v>45152</v>
      </c>
      <c r="H25" s="642"/>
      <c r="I25" s="639" t="s">
        <v>193</v>
      </c>
      <c r="J25" s="622" t="s">
        <v>193</v>
      </c>
      <c r="K25" s="622">
        <v>45168</v>
      </c>
      <c r="L25" s="643"/>
      <c r="M25" s="622" t="s">
        <v>193</v>
      </c>
      <c r="N25" s="622" t="s">
        <v>193</v>
      </c>
      <c r="O25" s="622">
        <v>45173</v>
      </c>
      <c r="P25" s="643"/>
      <c r="Q25" s="643"/>
      <c r="R25" s="643"/>
      <c r="S25" s="622">
        <v>45177</v>
      </c>
      <c r="T25" s="622">
        <v>45183</v>
      </c>
      <c r="U25" s="622">
        <v>45188</v>
      </c>
      <c r="V25" s="409"/>
      <c r="W25" s="788"/>
      <c r="X25" s="622">
        <v>45274</v>
      </c>
      <c r="Y25" s="622">
        <v>45274</v>
      </c>
      <c r="Z25" s="402" t="s">
        <v>175</v>
      </c>
      <c r="AA25" s="390">
        <f>IF(Complete[[#This Row],[Procurement Project]]="","",SUM(Complete[[#This Row],[MOOE]]+Complete[[#This Row],[CO]]))</f>
        <v>54437</v>
      </c>
      <c r="AB25" s="395">
        <v>54437</v>
      </c>
      <c r="AC25" s="396"/>
      <c r="AD25" s="390">
        <f>IF(Complete[[#This Row],[Procurement Project]]="","",SUM(Complete[[#This Row],[MOOE2]]+Complete[[#This Row],[CO3]]))</f>
        <v>53734</v>
      </c>
      <c r="AE25" s="397">
        <v>53734</v>
      </c>
      <c r="AF25" s="317"/>
      <c r="AG25" s="430"/>
      <c r="AH25" s="400" t="s">
        <v>758</v>
      </c>
      <c r="AI25" s="421" t="s">
        <v>193</v>
      </c>
      <c r="AJ25" s="421" t="s">
        <v>193</v>
      </c>
      <c r="AK25" s="421" t="s">
        <v>193</v>
      </c>
      <c r="AL25" s="421" t="s">
        <v>193</v>
      </c>
      <c r="AM25" s="420" t="s">
        <v>193</v>
      </c>
      <c r="AN25" s="423" t="s">
        <v>193</v>
      </c>
      <c r="AO25" s="319" t="s">
        <v>141</v>
      </c>
      <c r="AP25" s="411"/>
      <c r="AQ25" s="411"/>
    </row>
    <row r="26" spans="1:43" s="229" customFormat="1" ht="75" customHeight="1" x14ac:dyDescent="0.25">
      <c r="A26" s="465" t="s">
        <v>777</v>
      </c>
      <c r="B26" s="465" t="s">
        <v>218</v>
      </c>
      <c r="C26" s="466" t="s">
        <v>201</v>
      </c>
      <c r="D26" s="408" t="s">
        <v>192</v>
      </c>
      <c r="E26" s="319" t="s">
        <v>103</v>
      </c>
      <c r="F26" s="622" t="s">
        <v>193</v>
      </c>
      <c r="G26" s="622">
        <v>45068</v>
      </c>
      <c r="H26" s="642"/>
      <c r="I26" s="639" t="s">
        <v>193</v>
      </c>
      <c r="J26" s="622" t="s">
        <v>193</v>
      </c>
      <c r="K26" s="622">
        <v>45118</v>
      </c>
      <c r="L26" s="643"/>
      <c r="M26" s="622" t="s">
        <v>193</v>
      </c>
      <c r="N26" s="622" t="s">
        <v>193</v>
      </c>
      <c r="O26" s="622">
        <v>45127</v>
      </c>
      <c r="P26" s="643"/>
      <c r="Q26" s="643"/>
      <c r="R26" s="643"/>
      <c r="S26" s="622">
        <v>45127</v>
      </c>
      <c r="T26" s="622">
        <v>45154</v>
      </c>
      <c r="U26" s="622">
        <v>45155</v>
      </c>
      <c r="V26" s="409"/>
      <c r="W26" s="788"/>
      <c r="X26" s="622">
        <v>45181</v>
      </c>
      <c r="Y26" s="622">
        <f>Complete[[#This Row],[Delivery/ Completion]]</f>
        <v>45181</v>
      </c>
      <c r="Z26" s="402" t="s">
        <v>175</v>
      </c>
      <c r="AA26" s="390">
        <f>IF(Complete[[#This Row],[Procurement Project]]="","",SUM(Complete[[#This Row],[MOOE]]+Complete[[#This Row],[CO]]))</f>
        <v>78324.490000000005</v>
      </c>
      <c r="AB26" s="395">
        <v>78324.490000000005</v>
      </c>
      <c r="AC26" s="396"/>
      <c r="AD26" s="390">
        <f>IF(Complete[[#This Row],[Procurement Project]]="","",SUM(Complete[[#This Row],[MOOE2]]+Complete[[#This Row],[CO3]]))</f>
        <v>75270.490000000005</v>
      </c>
      <c r="AE26" s="397">
        <v>75270.490000000005</v>
      </c>
      <c r="AF26" s="317"/>
      <c r="AG26" s="430"/>
      <c r="AH26" s="400" t="s">
        <v>758</v>
      </c>
      <c r="AI26" s="421" t="s">
        <v>193</v>
      </c>
      <c r="AJ26" s="421" t="s">
        <v>193</v>
      </c>
      <c r="AK26" s="421" t="s">
        <v>193</v>
      </c>
      <c r="AL26" s="421" t="s">
        <v>193</v>
      </c>
      <c r="AM26" s="420" t="s">
        <v>193</v>
      </c>
      <c r="AN26" s="423" t="s">
        <v>193</v>
      </c>
      <c r="AO26" s="319" t="s">
        <v>141</v>
      </c>
      <c r="AP26" s="411"/>
      <c r="AQ26" s="411"/>
    </row>
    <row r="27" spans="1:43" s="229" customFormat="1" ht="75" customHeight="1" x14ac:dyDescent="0.25">
      <c r="A27" s="465" t="s">
        <v>778</v>
      </c>
      <c r="B27" s="465" t="s">
        <v>220</v>
      </c>
      <c r="C27" s="466" t="s">
        <v>198</v>
      </c>
      <c r="D27" s="408" t="s">
        <v>192</v>
      </c>
      <c r="E27" s="319" t="s">
        <v>103</v>
      </c>
      <c r="F27" s="622" t="s">
        <v>193</v>
      </c>
      <c r="G27" s="622">
        <v>45096</v>
      </c>
      <c r="H27" s="642"/>
      <c r="I27" s="639" t="s">
        <v>193</v>
      </c>
      <c r="J27" s="622" t="s">
        <v>193</v>
      </c>
      <c r="K27" s="622">
        <v>45118</v>
      </c>
      <c r="L27" s="643"/>
      <c r="M27" s="622" t="s">
        <v>193</v>
      </c>
      <c r="N27" s="622" t="s">
        <v>193</v>
      </c>
      <c r="O27" s="622">
        <v>45127</v>
      </c>
      <c r="P27" s="643"/>
      <c r="Q27" s="643"/>
      <c r="R27" s="643"/>
      <c r="S27" s="622" t="s">
        <v>193</v>
      </c>
      <c r="T27" s="622">
        <v>45138</v>
      </c>
      <c r="U27" s="622">
        <v>45139</v>
      </c>
      <c r="V27" s="409"/>
      <c r="W27" s="788"/>
      <c r="X27" s="622"/>
      <c r="Y27" s="622"/>
      <c r="Z27" s="402" t="s">
        <v>175</v>
      </c>
      <c r="AA27" s="390">
        <f>IF(Complete[[#This Row],[Procurement Project]]="","",SUM(Complete[[#This Row],[MOOE]]+Complete[[#This Row],[CO]]))</f>
        <v>4551</v>
      </c>
      <c r="AB27" s="395">
        <v>4551</v>
      </c>
      <c r="AC27" s="396"/>
      <c r="AD27" s="390">
        <f>IF(Complete[[#This Row],[Procurement Project]]="","",SUM(Complete[[#This Row],[MOOE2]]+Complete[[#This Row],[CO3]]))</f>
        <v>4440</v>
      </c>
      <c r="AE27" s="397">
        <v>4440</v>
      </c>
      <c r="AF27" s="317"/>
      <c r="AG27" s="430"/>
      <c r="AH27" s="400" t="s">
        <v>758</v>
      </c>
      <c r="AI27" s="421" t="s">
        <v>193</v>
      </c>
      <c r="AJ27" s="421" t="s">
        <v>193</v>
      </c>
      <c r="AK27" s="421" t="s">
        <v>193</v>
      </c>
      <c r="AL27" s="421" t="s">
        <v>193</v>
      </c>
      <c r="AM27" s="420" t="s">
        <v>193</v>
      </c>
      <c r="AN27" s="423" t="s">
        <v>193</v>
      </c>
      <c r="AO27" s="319" t="s">
        <v>1403</v>
      </c>
      <c r="AP27" s="411"/>
      <c r="AQ27" s="411"/>
    </row>
    <row r="28" spans="1:43" s="229" customFormat="1" ht="75" customHeight="1" x14ac:dyDescent="0.25">
      <c r="A28" s="465" t="s">
        <v>779</v>
      </c>
      <c r="B28" s="465" t="s">
        <v>221</v>
      </c>
      <c r="C28" s="466" t="s">
        <v>222</v>
      </c>
      <c r="D28" s="408" t="s">
        <v>192</v>
      </c>
      <c r="E28" s="319" t="s">
        <v>103</v>
      </c>
      <c r="F28" s="622" t="s">
        <v>193</v>
      </c>
      <c r="G28" s="622">
        <v>45097</v>
      </c>
      <c r="H28" s="642"/>
      <c r="I28" s="639" t="s">
        <v>193</v>
      </c>
      <c r="J28" s="622" t="s">
        <v>193</v>
      </c>
      <c r="K28" s="622">
        <v>45118</v>
      </c>
      <c r="L28" s="643"/>
      <c r="M28" s="622" t="s">
        <v>193</v>
      </c>
      <c r="N28" s="622" t="s">
        <v>193</v>
      </c>
      <c r="O28" s="622">
        <v>45127</v>
      </c>
      <c r="P28" s="643"/>
      <c r="Q28" s="643"/>
      <c r="R28" s="643"/>
      <c r="S28" s="622" t="s">
        <v>193</v>
      </c>
      <c r="T28" s="622">
        <v>45169</v>
      </c>
      <c r="U28" s="622">
        <v>45173</v>
      </c>
      <c r="V28" s="409"/>
      <c r="W28" s="788"/>
      <c r="X28" s="622">
        <v>45180</v>
      </c>
      <c r="Y28" s="622">
        <f>Complete[[#This Row],[Delivery/ Completion]]</f>
        <v>45180</v>
      </c>
      <c r="Z28" s="402" t="s">
        <v>175</v>
      </c>
      <c r="AA28" s="390">
        <f>IF(Complete[[#This Row],[Procurement Project]]="","",SUM(Complete[[#This Row],[MOOE]]+Complete[[#This Row],[CO]]))</f>
        <v>12600</v>
      </c>
      <c r="AB28" s="395">
        <v>12600</v>
      </c>
      <c r="AC28" s="396"/>
      <c r="AD28" s="390">
        <f>IF(Complete[[#This Row],[Procurement Project]]="","",SUM(Complete[[#This Row],[MOOE2]]+Complete[[#This Row],[CO3]]))</f>
        <v>12600</v>
      </c>
      <c r="AE28" s="397">
        <v>12600</v>
      </c>
      <c r="AF28" s="317"/>
      <c r="AG28" s="430"/>
      <c r="AH28" s="400" t="s">
        <v>758</v>
      </c>
      <c r="AI28" s="421" t="s">
        <v>193</v>
      </c>
      <c r="AJ28" s="421" t="s">
        <v>193</v>
      </c>
      <c r="AK28" s="421" t="s">
        <v>193</v>
      </c>
      <c r="AL28" s="421" t="s">
        <v>193</v>
      </c>
      <c r="AM28" s="420" t="s">
        <v>193</v>
      </c>
      <c r="AN28" s="423" t="s">
        <v>193</v>
      </c>
      <c r="AO28" s="319" t="s">
        <v>141</v>
      </c>
      <c r="AP28" s="411"/>
      <c r="AQ28" s="411"/>
    </row>
    <row r="29" spans="1:43" s="229" customFormat="1" ht="75" customHeight="1" x14ac:dyDescent="0.25">
      <c r="A29" s="465" t="s">
        <v>780</v>
      </c>
      <c r="B29" s="465" t="s">
        <v>223</v>
      </c>
      <c r="C29" s="466" t="s">
        <v>212</v>
      </c>
      <c r="D29" s="408" t="s">
        <v>192</v>
      </c>
      <c r="E29" s="319" t="s">
        <v>103</v>
      </c>
      <c r="F29" s="622" t="s">
        <v>193</v>
      </c>
      <c r="G29" s="622">
        <v>45097</v>
      </c>
      <c r="H29" s="642"/>
      <c r="I29" s="639" t="s">
        <v>193</v>
      </c>
      <c r="J29" s="622" t="s">
        <v>193</v>
      </c>
      <c r="K29" s="622">
        <v>45118</v>
      </c>
      <c r="L29" s="643"/>
      <c r="M29" s="622" t="s">
        <v>193</v>
      </c>
      <c r="N29" s="622" t="s">
        <v>193</v>
      </c>
      <c r="O29" s="622">
        <v>45127</v>
      </c>
      <c r="P29" s="643"/>
      <c r="Q29" s="643"/>
      <c r="R29" s="643"/>
      <c r="S29" s="622">
        <v>45135</v>
      </c>
      <c r="T29" s="622">
        <v>45135</v>
      </c>
      <c r="U29" s="622">
        <v>45139</v>
      </c>
      <c r="V29" s="409"/>
      <c r="W29" s="788"/>
      <c r="X29" s="622">
        <v>45155</v>
      </c>
      <c r="Y29" s="622">
        <f>Complete[[#This Row],[Delivery/ Completion]]</f>
        <v>45155</v>
      </c>
      <c r="Z29" s="402" t="s">
        <v>175</v>
      </c>
      <c r="AA29" s="390">
        <f>IF(Complete[[#This Row],[Procurement Project]]="","",SUM(Complete[[#This Row],[MOOE]]+Complete[[#This Row],[CO]]))</f>
        <v>55350</v>
      </c>
      <c r="AB29" s="395">
        <v>55350</v>
      </c>
      <c r="AC29" s="396"/>
      <c r="AD29" s="390">
        <f>IF(Complete[[#This Row],[Procurement Project]]="","",SUM(Complete[[#This Row],[MOOE2]]+Complete[[#This Row],[CO3]]))</f>
        <v>54720</v>
      </c>
      <c r="AE29" s="397">
        <v>54720</v>
      </c>
      <c r="AF29" s="317"/>
      <c r="AG29" s="430"/>
      <c r="AH29" s="400" t="s">
        <v>758</v>
      </c>
      <c r="AI29" s="421" t="s">
        <v>193</v>
      </c>
      <c r="AJ29" s="421" t="s">
        <v>193</v>
      </c>
      <c r="AK29" s="421" t="s">
        <v>193</v>
      </c>
      <c r="AL29" s="421" t="s">
        <v>193</v>
      </c>
      <c r="AM29" s="420" t="s">
        <v>193</v>
      </c>
      <c r="AN29" s="423" t="s">
        <v>193</v>
      </c>
      <c r="AO29" s="319" t="s">
        <v>141</v>
      </c>
      <c r="AP29" s="411"/>
      <c r="AQ29" s="411"/>
    </row>
    <row r="30" spans="1:43" s="229" customFormat="1" ht="75" customHeight="1" x14ac:dyDescent="0.25">
      <c r="A30" s="465" t="s">
        <v>781</v>
      </c>
      <c r="B30" s="465" t="s">
        <v>224</v>
      </c>
      <c r="C30" s="466" t="s">
        <v>196</v>
      </c>
      <c r="D30" s="408" t="s">
        <v>192</v>
      </c>
      <c r="E30" s="319" t="s">
        <v>103</v>
      </c>
      <c r="F30" s="622" t="s">
        <v>193</v>
      </c>
      <c r="G30" s="622">
        <v>45097</v>
      </c>
      <c r="H30" s="642"/>
      <c r="I30" s="639" t="s">
        <v>193</v>
      </c>
      <c r="J30" s="622" t="s">
        <v>193</v>
      </c>
      <c r="K30" s="622">
        <v>45118</v>
      </c>
      <c r="L30" s="643"/>
      <c r="M30" s="622" t="s">
        <v>193</v>
      </c>
      <c r="N30" s="622" t="s">
        <v>193</v>
      </c>
      <c r="O30" s="622">
        <v>45127</v>
      </c>
      <c r="P30" s="643"/>
      <c r="Q30" s="643"/>
      <c r="R30" s="643"/>
      <c r="S30" s="622" t="s">
        <v>193</v>
      </c>
      <c r="T30" s="622">
        <v>45160</v>
      </c>
      <c r="U30" s="622">
        <v>45161</v>
      </c>
      <c r="V30" s="409"/>
      <c r="W30" s="788"/>
      <c r="X30" s="622">
        <v>45174</v>
      </c>
      <c r="Y30" s="622">
        <f>Complete[[#This Row],[Delivery/ Completion]]</f>
        <v>45174</v>
      </c>
      <c r="Z30" s="402" t="s">
        <v>175</v>
      </c>
      <c r="AA30" s="390">
        <f>IF(Complete[[#This Row],[Procurement Project]]="","",SUM(Complete[[#This Row],[MOOE]]+Complete[[#This Row],[CO]]))</f>
        <v>46418</v>
      </c>
      <c r="AB30" s="316">
        <v>46418</v>
      </c>
      <c r="AC30" s="316"/>
      <c r="AD30" s="390">
        <f>IF(Complete[[#This Row],[Procurement Project]]="","",SUM(Complete[[#This Row],[MOOE2]]+Complete[[#This Row],[CO3]]))</f>
        <v>46347</v>
      </c>
      <c r="AE30" s="317">
        <v>46347</v>
      </c>
      <c r="AF30" s="317"/>
      <c r="AG30" s="410"/>
      <c r="AH30" s="400" t="s">
        <v>758</v>
      </c>
      <c r="AI30" s="421" t="s">
        <v>193</v>
      </c>
      <c r="AJ30" s="421" t="s">
        <v>193</v>
      </c>
      <c r="AK30" s="421" t="s">
        <v>193</v>
      </c>
      <c r="AL30" s="421" t="s">
        <v>193</v>
      </c>
      <c r="AM30" s="420" t="s">
        <v>193</v>
      </c>
      <c r="AN30" s="423" t="s">
        <v>193</v>
      </c>
      <c r="AO30" s="319" t="s">
        <v>141</v>
      </c>
      <c r="AP30" s="411"/>
      <c r="AQ30" s="411"/>
    </row>
    <row r="31" spans="1:43" s="229" customFormat="1" ht="75" customHeight="1" x14ac:dyDescent="0.25">
      <c r="A31" s="465" t="s">
        <v>782</v>
      </c>
      <c r="B31" s="465" t="s">
        <v>225</v>
      </c>
      <c r="C31" s="466" t="s">
        <v>198</v>
      </c>
      <c r="D31" s="408" t="s">
        <v>192</v>
      </c>
      <c r="E31" s="319" t="s">
        <v>103</v>
      </c>
      <c r="F31" s="622" t="s">
        <v>193</v>
      </c>
      <c r="G31" s="622">
        <v>45100</v>
      </c>
      <c r="H31" s="642" t="str">
        <f>IF(OR(Complete[[#This Row],[Pre-Proc Conference]]="",Complete[[#This Row],[Ads/Post of IB]]=""), "",IFERROR(Complete[[#This Row],[Ads/Post of IB]]-Complete[[#This Row],[Pre-Proc Conference]],""))</f>
        <v/>
      </c>
      <c r="I31" s="639" t="s">
        <v>193</v>
      </c>
      <c r="J31" s="622" t="s">
        <v>193</v>
      </c>
      <c r="K31" s="622">
        <v>45118</v>
      </c>
      <c r="L31" s="643">
        <f>IF(OR(Complete[[#This Row],[Ads/Post of IB]]="",Complete[[#This Row],[Sub/Open of Bids]]=""),"",IFERROR(Complete[[#This Row],[Sub/Open of Bids]]-Complete[[#This Row],[Ads/Post of IB]],""))</f>
        <v>18</v>
      </c>
      <c r="M31" s="622" t="s">
        <v>193</v>
      </c>
      <c r="N31" s="622" t="s">
        <v>193</v>
      </c>
      <c r="O31" s="622">
        <v>45127</v>
      </c>
      <c r="P31" s="643" t="str">
        <f>IF(OR(Complete[[#This Row],[Post Qual]]="",Complete[[#This Row],[Sub/Open of Bids]]=""), "",IFERROR(Complete[[#This Row],[Post Qual]]-Complete[[#This Row],[Sub/Open of Bids]],""))</f>
        <v/>
      </c>
      <c r="Q31" s="643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31" s="643">
        <f>IF(OR(Complete[[#This Row],[Date of BAC Resolution Recommending Award]]="",Complete[[#This Row],[Ads/Post of IB]]=""),"",IFERROR(Complete[[#This Row],[Date of BAC Resolution Recommending Award]]-Complete[[#This Row],[Ads/Post of IB]],""))</f>
        <v>27</v>
      </c>
      <c r="S31" s="622">
        <v>45128</v>
      </c>
      <c r="T31" s="622">
        <v>45138</v>
      </c>
      <c r="U31" s="622">
        <v>45146</v>
      </c>
      <c r="V31" s="409">
        <f>IF(OR(Complete[[#This Row],[Notice to Proceed]]="", Complete[[#This Row],[Notice of Award]]=""),"",IFERROR(Complete[[#This Row],[Notice to Proceed]]-Complete[[#This Row],[Notice of Award]],""))</f>
        <v>18</v>
      </c>
      <c r="W31" s="788">
        <f>IF(OR(Complete[[#This Row],[Notice to Proceed]]="", Complete[[#This Row],[Ads/Post of IB]]=""),"",IFERROR(Complete[[#This Row],[Notice to Proceed]]-Complete[[#This Row],[Ads/Post of IB]],""))</f>
        <v>46</v>
      </c>
      <c r="X31" s="622"/>
      <c r="Y31" s="622"/>
      <c r="Z31" s="402" t="s">
        <v>175</v>
      </c>
      <c r="AA31" s="390">
        <f>IF(Complete[[#This Row],[Procurement Project]]="","",SUM(Complete[[#This Row],[MOOE]]+Complete[[#This Row],[CO]]))</f>
        <v>48900</v>
      </c>
      <c r="AB31" s="316">
        <v>48900</v>
      </c>
      <c r="AC31" s="316"/>
      <c r="AD31" s="390">
        <f>IF(Complete[[#This Row],[Procurement Project]]="","",SUM(Complete[[#This Row],[MOOE2]]+Complete[[#This Row],[CO3]]))</f>
        <v>48360</v>
      </c>
      <c r="AE31" s="317">
        <v>48360</v>
      </c>
      <c r="AF31" s="317"/>
      <c r="AG31" s="410">
        <f t="shared" si="0"/>
        <v>1.1042944785276074E-2</v>
      </c>
      <c r="AH31" s="400" t="s">
        <v>758</v>
      </c>
      <c r="AI31" s="421" t="s">
        <v>193</v>
      </c>
      <c r="AJ31" s="421" t="s">
        <v>193</v>
      </c>
      <c r="AK31" s="421" t="s">
        <v>193</v>
      </c>
      <c r="AL31" s="421" t="s">
        <v>193</v>
      </c>
      <c r="AM31" s="420" t="s">
        <v>193</v>
      </c>
      <c r="AN31" s="423" t="s">
        <v>193</v>
      </c>
      <c r="AO31" s="319" t="s">
        <v>1403</v>
      </c>
      <c r="AP31" s="411" t="b">
        <f t="shared" si="1"/>
        <v>0</v>
      </c>
      <c r="AQ31" s="411" t="b">
        <f t="shared" si="2"/>
        <v>0</v>
      </c>
    </row>
    <row r="32" spans="1:43" s="229" customFormat="1" ht="75" customHeight="1" thickBot="1" x14ac:dyDescent="0.3">
      <c r="A32" s="604" t="s">
        <v>783</v>
      </c>
      <c r="B32" s="604" t="s">
        <v>218</v>
      </c>
      <c r="C32" s="606" t="s">
        <v>201</v>
      </c>
      <c r="D32" s="608" t="s">
        <v>192</v>
      </c>
      <c r="E32" s="610" t="s">
        <v>103</v>
      </c>
      <c r="F32" s="644" t="s">
        <v>193</v>
      </c>
      <c r="G32" s="644">
        <v>45100</v>
      </c>
      <c r="H32" s="642" t="str">
        <f>IF(OR(Complete[[#This Row],[Pre-Proc Conference]]="",Complete[[#This Row],[Ads/Post of IB]]=""), "",IFERROR(Complete[[#This Row],[Ads/Post of IB]]-Complete[[#This Row],[Pre-Proc Conference]],""))</f>
        <v/>
      </c>
      <c r="I32" s="645" t="s">
        <v>193</v>
      </c>
      <c r="J32" s="644" t="s">
        <v>193</v>
      </c>
      <c r="K32" s="622">
        <v>45118</v>
      </c>
      <c r="L32" s="643">
        <f>IF(OR(Complete[[#This Row],[Ads/Post of IB]]="",Complete[[#This Row],[Sub/Open of Bids]]=""),"",IFERROR(Complete[[#This Row],[Sub/Open of Bids]]-Complete[[#This Row],[Ads/Post of IB]],""))</f>
        <v>18</v>
      </c>
      <c r="M32" s="644" t="s">
        <v>193</v>
      </c>
      <c r="N32" s="622" t="s">
        <v>193</v>
      </c>
      <c r="O32" s="644">
        <v>45127</v>
      </c>
      <c r="P32" s="643" t="str">
        <f>IF(OR(Complete[[#This Row],[Post Qual]]="",Complete[[#This Row],[Sub/Open of Bids]]=""), "",IFERROR(Complete[[#This Row],[Post Qual]]-Complete[[#This Row],[Sub/Open of Bids]],""))</f>
        <v/>
      </c>
      <c r="Q32" s="643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32" s="643">
        <f>IF(OR(Complete[[#This Row],[Date of BAC Resolution Recommending Award]]="",Complete[[#This Row],[Ads/Post of IB]]=""),"",IFERROR(Complete[[#This Row],[Date of BAC Resolution Recommending Award]]-Complete[[#This Row],[Ads/Post of IB]],""))</f>
        <v>27</v>
      </c>
      <c r="S32" s="644">
        <v>45128</v>
      </c>
      <c r="T32" s="622">
        <v>45154</v>
      </c>
      <c r="U32" s="644">
        <v>45160</v>
      </c>
      <c r="V32" s="409">
        <f>IF(OR(Complete[[#This Row],[Notice to Proceed]]="", Complete[[#This Row],[Notice of Award]]=""),"",IFERROR(Complete[[#This Row],[Notice to Proceed]]-Complete[[#This Row],[Notice of Award]],""))</f>
        <v>32</v>
      </c>
      <c r="W32" s="788">
        <f>IF(OR(Complete[[#This Row],[Notice to Proceed]]="", Complete[[#This Row],[Ads/Post of IB]]=""),"",IFERROR(Complete[[#This Row],[Notice to Proceed]]-Complete[[#This Row],[Ads/Post of IB]],""))</f>
        <v>60</v>
      </c>
      <c r="X32" s="622">
        <v>45174</v>
      </c>
      <c r="Y32" s="644">
        <f>Complete[[#This Row],[Delivery/ Completion]]</f>
        <v>45174</v>
      </c>
      <c r="Z32" s="620" t="s">
        <v>175</v>
      </c>
      <c r="AA32" s="390">
        <f>IF(Complete[[#This Row],[Procurement Project]]="","",SUM(Complete[[#This Row],[MOOE]]+Complete[[#This Row],[CO]]))</f>
        <v>71242.509999999995</v>
      </c>
      <c r="AB32" s="668">
        <v>71242.509999999995</v>
      </c>
      <c r="AC32" s="316"/>
      <c r="AD32" s="633">
        <f>IF(Complete[[#This Row],[Procurement Project]]="","",SUM(Complete[[#This Row],[MOOE2]]+Complete[[#This Row],[CO3]]))</f>
        <v>69214.850000000006</v>
      </c>
      <c r="AE32" s="317">
        <v>69214.850000000006</v>
      </c>
      <c r="AF32" s="671"/>
      <c r="AG32" s="410">
        <f t="shared" si="0"/>
        <v>2.8461377904849074E-2</v>
      </c>
      <c r="AH32" s="616" t="s">
        <v>758</v>
      </c>
      <c r="AI32" s="612" t="s">
        <v>193</v>
      </c>
      <c r="AJ32" s="421" t="s">
        <v>193</v>
      </c>
      <c r="AK32" s="612" t="s">
        <v>193</v>
      </c>
      <c r="AL32" s="421" t="s">
        <v>193</v>
      </c>
      <c r="AM32" s="614" t="s">
        <v>193</v>
      </c>
      <c r="AN32" s="618" t="s">
        <v>193</v>
      </c>
      <c r="AO32" s="319" t="s">
        <v>141</v>
      </c>
      <c r="AP32" s="411" t="b">
        <f t="shared" si="1"/>
        <v>0</v>
      </c>
      <c r="AQ32" s="411" t="b">
        <f t="shared" si="2"/>
        <v>0</v>
      </c>
    </row>
    <row r="33" spans="1:43" s="580" customFormat="1" ht="75" customHeight="1" thickBot="1" x14ac:dyDescent="0.3">
      <c r="A33" s="678" t="s">
        <v>1386</v>
      </c>
      <c r="B33" s="679" t="s">
        <v>257</v>
      </c>
      <c r="C33" s="679" t="s">
        <v>228</v>
      </c>
      <c r="D33" s="680" t="s">
        <v>192</v>
      </c>
      <c r="E33" s="681" t="s">
        <v>103</v>
      </c>
      <c r="F33" s="682">
        <v>45097</v>
      </c>
      <c r="G33" s="682">
        <v>45099</v>
      </c>
      <c r="H33" s="663"/>
      <c r="I33" s="645" t="s">
        <v>193</v>
      </c>
      <c r="J33" s="644" t="s">
        <v>193</v>
      </c>
      <c r="K33" s="667">
        <v>45132</v>
      </c>
      <c r="L33" s="663"/>
      <c r="M33" s="644" t="s">
        <v>193</v>
      </c>
      <c r="N33" s="644" t="s">
        <v>193</v>
      </c>
      <c r="O33" s="682">
        <v>45135</v>
      </c>
      <c r="P33" s="663"/>
      <c r="Q33" s="663"/>
      <c r="R33" s="663"/>
      <c r="S33" s="683" t="s">
        <v>1384</v>
      </c>
      <c r="T33" s="667">
        <v>45152</v>
      </c>
      <c r="U33" s="682">
        <v>45154</v>
      </c>
      <c r="V33" s="664"/>
      <c r="W33" s="664"/>
      <c r="X33" s="800">
        <v>45160</v>
      </c>
      <c r="Y33" s="682">
        <v>45160</v>
      </c>
      <c r="Z33" s="684" t="s">
        <v>175</v>
      </c>
      <c r="AA33" s="675">
        <f>IF(Complete[[#This Row],[Procurement Project]]="","",SUM(Complete[[#This Row],[MOOE]]+Complete[[#This Row],[CO]]))</f>
        <v>24289</v>
      </c>
      <c r="AB33" s="685">
        <v>24289</v>
      </c>
      <c r="AC33" s="665"/>
      <c r="AD33" s="686">
        <f>IF(Complete[[#This Row],[Procurement Project]]="","",SUM(Complete[[#This Row],[MOOE2]]+Complete[[#This Row],[CO3]]))</f>
        <v>24172</v>
      </c>
      <c r="AE33" s="677">
        <v>24172</v>
      </c>
      <c r="AF33" s="680"/>
      <c r="AG33" s="666"/>
      <c r="AH33" s="616" t="s">
        <v>758</v>
      </c>
      <c r="AI33" s="612" t="s">
        <v>193</v>
      </c>
      <c r="AJ33" s="612" t="s">
        <v>193</v>
      </c>
      <c r="AK33" s="612" t="s">
        <v>193</v>
      </c>
      <c r="AL33" s="612" t="s">
        <v>193</v>
      </c>
      <c r="AM33" s="614" t="s">
        <v>193</v>
      </c>
      <c r="AN33" s="680" t="s">
        <v>193</v>
      </c>
      <c r="AO33" s="319" t="s">
        <v>141</v>
      </c>
      <c r="AP33" s="581" t="b">
        <f t="shared" si="1"/>
        <v>0</v>
      </c>
      <c r="AQ33" s="581" t="b">
        <f t="shared" si="2"/>
        <v>0</v>
      </c>
    </row>
    <row r="34" spans="1:43" s="711" customFormat="1" ht="75" customHeight="1" thickBot="1" x14ac:dyDescent="0.3">
      <c r="A34" s="693" t="s">
        <v>784</v>
      </c>
      <c r="B34" s="693" t="s">
        <v>227</v>
      </c>
      <c r="C34" s="694" t="s">
        <v>228</v>
      </c>
      <c r="D34" s="695" t="s">
        <v>192</v>
      </c>
      <c r="E34" s="696" t="s">
        <v>103</v>
      </c>
      <c r="F34" s="697">
        <v>45097</v>
      </c>
      <c r="G34" s="697">
        <v>45100</v>
      </c>
      <c r="H34" s="698">
        <f>IF(OR(Complete[[#This Row],[Pre-Proc Conference]]="",Complete[[#This Row],[Ads/Post of IB]]=""), "",IFERROR(Complete[[#This Row],[Ads/Post of IB]]-Complete[[#This Row],[Pre-Proc Conference]],""))</f>
        <v>3</v>
      </c>
      <c r="I34" s="699" t="s">
        <v>193</v>
      </c>
      <c r="J34" s="697" t="s">
        <v>193</v>
      </c>
      <c r="K34" s="697">
        <v>45118</v>
      </c>
      <c r="L34" s="700">
        <f>IF(OR(Complete[[#This Row],[Ads/Post of IB]]="",Complete[[#This Row],[Sub/Open of Bids]]=""),"",IFERROR(Complete[[#This Row],[Sub/Open of Bids]]-Complete[[#This Row],[Ads/Post of IB]],""))</f>
        <v>18</v>
      </c>
      <c r="M34" s="697" t="s">
        <v>193</v>
      </c>
      <c r="N34" s="697" t="s">
        <v>193</v>
      </c>
      <c r="O34" s="697">
        <v>45127</v>
      </c>
      <c r="P34" s="700" t="str">
        <f>IF(OR(Complete[[#This Row],[Post Qual]]="",Complete[[#This Row],[Sub/Open of Bids]]=""), "",IFERROR(Complete[[#This Row],[Post Qual]]-Complete[[#This Row],[Sub/Open of Bids]],""))</f>
        <v/>
      </c>
      <c r="Q34" s="700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34" s="700">
        <f>IF(OR(Complete[[#This Row],[Date of BAC Resolution Recommending Award]]="",Complete[[#This Row],[Ads/Post of IB]]=""),"",IFERROR(Complete[[#This Row],[Date of BAC Resolution Recommending Award]]-Complete[[#This Row],[Ads/Post of IB]],""))</f>
        <v>27</v>
      </c>
      <c r="S34" s="697">
        <v>45127</v>
      </c>
      <c r="T34" s="697">
        <v>45135</v>
      </c>
      <c r="U34" s="697">
        <v>45140</v>
      </c>
      <c r="V34" s="701">
        <f>IF(OR(Complete[[#This Row],[Notice to Proceed]]="", Complete[[#This Row],[Notice of Award]]=""),"",IFERROR(Complete[[#This Row],[Notice to Proceed]]-Complete[[#This Row],[Notice of Award]],""))</f>
        <v>13</v>
      </c>
      <c r="W34" s="789">
        <f>IF(OR(Complete[[#This Row],[Notice to Proceed]]="", Complete[[#This Row],[Ads/Post of IB]]=""),"",IFERROR(Complete[[#This Row],[Notice to Proceed]]-Complete[[#This Row],[Ads/Post of IB]],""))</f>
        <v>40</v>
      </c>
      <c r="X34" s="697">
        <v>45147</v>
      </c>
      <c r="Y34" s="697">
        <f>Complete[[#This Row],[Delivery/ Completion]]</f>
        <v>45147</v>
      </c>
      <c r="Z34" s="702" t="s">
        <v>175</v>
      </c>
      <c r="AA34" s="703">
        <f>IF(Complete[[#This Row],[Procurement Project]]="","",SUM(Complete[[#This Row],[MOOE]]+Complete[[#This Row],[CO]]))</f>
        <v>79605</v>
      </c>
      <c r="AB34" s="704">
        <v>79605</v>
      </c>
      <c r="AC34" s="704"/>
      <c r="AD34" s="703">
        <f>IF(Complete[[#This Row],[Procurement Project]]="","",SUM(Complete[[#This Row],[MOOE2]]+Complete[[#This Row],[CO3]]))</f>
        <v>79315</v>
      </c>
      <c r="AE34" s="705">
        <v>79315</v>
      </c>
      <c r="AF34" s="705"/>
      <c r="AG34" s="706">
        <f>IF(OR(AA34=0,AD34=0,AA34="",AD34=""),"-",(AA34-AD34)/AA34)</f>
        <v>3.6429872495446266E-3</v>
      </c>
      <c r="AH34" s="707" t="s">
        <v>758</v>
      </c>
      <c r="AI34" s="697" t="s">
        <v>193</v>
      </c>
      <c r="AJ34" s="697" t="s">
        <v>193</v>
      </c>
      <c r="AK34" s="697" t="s">
        <v>193</v>
      </c>
      <c r="AL34" s="697" t="s">
        <v>193</v>
      </c>
      <c r="AM34" s="708" t="s">
        <v>193</v>
      </c>
      <c r="AN34" s="709" t="s">
        <v>193</v>
      </c>
      <c r="AO34" s="319" t="s">
        <v>141</v>
      </c>
      <c r="AP34" s="710" t="b">
        <f>IF(ISBLANK(E34),"",IF(AO34="Cancelled","Cancelled",IF(AND(G34="N/A",I34="N/A",J34="N/A",K34="N/A",M34="N/A",N34="N/A",O34="N/A",S34="N/A"),"Pre-Proc",IF(AND(I34="N/A",J34="N/A",K34="",M34="N/A",N34="N/A",O34="N/A",S34="N/A"),"Posting of IB",IF(AND(J34="N/A",K34="N/A",M34="N/A",N34="N/A",O34="N/A",S34="N/A"),"Pre-Bid",IF(AND(K34="N/A",M34="N/A",N34="N/A",O34="N/A",S34="N/A"),"Eligibility Check",IF(AND(M34="N/A",N34="N/A",O34="N/A",S34="N/A"),"Opening of Bids",IF(AND(N34="N/A",O34="N/A",S34="N/A"),"Bid Evaluation",IF(AND(O34="N/A",S34="N/A"),"Post Qualification",IF(AND(S34="N/A"),"BAC Reso",IF(AND(T34="N/A",U34="N/A"),"NOA")))))))))))</f>
        <v>0</v>
      </c>
      <c r="AQ34" s="710" t="b">
        <f>IF(ISBLANK(E34),"",IF(OR(AP34="Post Qualification",AP34="Opening of Bids", AP34="Posting of IB",AP34="Bid Evaluation",AP34="Posting of IB", AP34="Pre-Bid",AP34="Eligibility Check",AP34="BAC Reso",AP34="Pre-Proc",AP34="NOA",AP34="Cancelled"),"Failed"))</f>
        <v>0</v>
      </c>
    </row>
    <row r="35" spans="1:43" s="692" customFormat="1" ht="75" customHeight="1" x14ac:dyDescent="0.25">
      <c r="A35" s="605" t="s">
        <v>785</v>
      </c>
      <c r="B35" s="605" t="s">
        <v>229</v>
      </c>
      <c r="C35" s="607" t="s">
        <v>212</v>
      </c>
      <c r="D35" s="609" t="s">
        <v>192</v>
      </c>
      <c r="E35" s="611" t="s">
        <v>103</v>
      </c>
      <c r="F35" s="646">
        <v>45097</v>
      </c>
      <c r="G35" s="646">
        <v>45100</v>
      </c>
      <c r="H35" s="687">
        <f>IF(OR(Complete[[#This Row],[Pre-Proc Conference]]="",Complete[[#This Row],[Ads/Post of IB]]=""), "",IFERROR(Complete[[#This Row],[Ads/Post of IB]]-Complete[[#This Row],[Pre-Proc Conference]],""))</f>
        <v>3</v>
      </c>
      <c r="I35" s="647" t="s">
        <v>193</v>
      </c>
      <c r="J35" s="646" t="s">
        <v>193</v>
      </c>
      <c r="K35" s="646">
        <v>45118</v>
      </c>
      <c r="L35" s="688">
        <f>IF(OR(Complete[[#This Row],[Ads/Post of IB]]="",Complete[[#This Row],[Sub/Open of Bids]]=""),"",IFERROR(Complete[[#This Row],[Sub/Open of Bids]]-Complete[[#This Row],[Ads/Post of IB]],""))</f>
        <v>18</v>
      </c>
      <c r="M35" s="646" t="s">
        <v>193</v>
      </c>
      <c r="N35" s="646" t="s">
        <v>193</v>
      </c>
      <c r="O35" s="646">
        <v>45127</v>
      </c>
      <c r="P35" s="688" t="str">
        <f>IF(OR(Complete[[#This Row],[Post Qual]]="",Complete[[#This Row],[Sub/Open of Bids]]=""), "",IFERROR(Complete[[#This Row],[Post Qual]]-Complete[[#This Row],[Sub/Open of Bids]],""))</f>
        <v/>
      </c>
      <c r="Q35" s="688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35" s="688">
        <f>IF(OR(Complete[[#This Row],[Date of BAC Resolution Recommending Award]]="",Complete[[#This Row],[Ads/Post of IB]]=""),"",IFERROR(Complete[[#This Row],[Date of BAC Resolution Recommending Award]]-Complete[[#This Row],[Ads/Post of IB]],""))</f>
        <v>27</v>
      </c>
      <c r="S35" s="646">
        <v>45127</v>
      </c>
      <c r="T35" s="646">
        <v>45135</v>
      </c>
      <c r="U35" s="646">
        <v>45140</v>
      </c>
      <c r="V35" s="689">
        <f>IF(OR(Complete[[#This Row],[Notice to Proceed]]="", Complete[[#This Row],[Notice of Award]]=""),"",IFERROR(Complete[[#This Row],[Notice to Proceed]]-Complete[[#This Row],[Notice of Award]],""))</f>
        <v>13</v>
      </c>
      <c r="W35" s="790">
        <f>IF(OR(Complete[[#This Row],[Notice to Proceed]]="", Complete[[#This Row],[Ads/Post of IB]]=""),"",IFERROR(Complete[[#This Row],[Notice to Proceed]]-Complete[[#This Row],[Ads/Post of IB]],""))</f>
        <v>40</v>
      </c>
      <c r="X35" s="646">
        <v>45145</v>
      </c>
      <c r="Y35" s="646">
        <f>Complete[[#This Row],[Delivery/ Completion]]</f>
        <v>45145</v>
      </c>
      <c r="Z35" s="621" t="s">
        <v>175</v>
      </c>
      <c r="AA35" s="634">
        <f>IF(Complete[[#This Row],[Procurement Project]]="","",SUM(Complete[[#This Row],[MOOE]]+Complete[[#This Row],[CO]]))</f>
        <v>7000</v>
      </c>
      <c r="AB35" s="669">
        <v>7000</v>
      </c>
      <c r="AC35" s="669"/>
      <c r="AD35" s="634">
        <f>IF(Complete[[#This Row],[Procurement Project]]="","",SUM(Complete[[#This Row],[MOOE2]]+Complete[[#This Row],[CO3]]))</f>
        <v>7000</v>
      </c>
      <c r="AE35" s="672">
        <v>7000</v>
      </c>
      <c r="AF35" s="672"/>
      <c r="AG35" s="690">
        <f t="shared" si="0"/>
        <v>0</v>
      </c>
      <c r="AH35" s="617" t="s">
        <v>758</v>
      </c>
      <c r="AI35" s="613" t="s">
        <v>193</v>
      </c>
      <c r="AJ35" s="613" t="s">
        <v>193</v>
      </c>
      <c r="AK35" s="613" t="s">
        <v>193</v>
      </c>
      <c r="AL35" s="613" t="s">
        <v>193</v>
      </c>
      <c r="AM35" s="615" t="s">
        <v>193</v>
      </c>
      <c r="AN35" s="619" t="s">
        <v>193</v>
      </c>
      <c r="AO35" s="319" t="s">
        <v>141</v>
      </c>
      <c r="AP35" s="691" t="b">
        <f t="shared" si="1"/>
        <v>0</v>
      </c>
      <c r="AQ35" s="691" t="b">
        <f t="shared" si="2"/>
        <v>0</v>
      </c>
    </row>
    <row r="36" spans="1:43" s="229" customFormat="1" ht="75" customHeight="1" x14ac:dyDescent="0.25">
      <c r="A36" s="465" t="s">
        <v>786</v>
      </c>
      <c r="B36" s="465" t="s">
        <v>230</v>
      </c>
      <c r="C36" s="466" t="s">
        <v>231</v>
      </c>
      <c r="D36" s="408" t="s">
        <v>192</v>
      </c>
      <c r="E36" s="319" t="s">
        <v>103</v>
      </c>
      <c r="F36" s="622" t="s">
        <v>193</v>
      </c>
      <c r="G36" s="622">
        <v>45100</v>
      </c>
      <c r="H36" s="642"/>
      <c r="I36" s="639" t="s">
        <v>193</v>
      </c>
      <c r="J36" s="622" t="s">
        <v>193</v>
      </c>
      <c r="K36" s="622">
        <v>45118</v>
      </c>
      <c r="L36" s="643"/>
      <c r="M36" s="622" t="s">
        <v>193</v>
      </c>
      <c r="N36" s="622" t="s">
        <v>193</v>
      </c>
      <c r="O36" s="622">
        <v>45127</v>
      </c>
      <c r="P36" s="643"/>
      <c r="Q36" s="643"/>
      <c r="R36" s="643"/>
      <c r="S36" s="622">
        <v>45127</v>
      </c>
      <c r="T36" s="622">
        <v>45135</v>
      </c>
      <c r="U36" s="622">
        <v>45140</v>
      </c>
      <c r="V36" s="409"/>
      <c r="W36" s="788"/>
      <c r="X36" s="622">
        <v>45177</v>
      </c>
      <c r="Y36" s="622">
        <f>Complete[[#This Row],[Delivery/ Completion]]</f>
        <v>45177</v>
      </c>
      <c r="Z36" s="402" t="s">
        <v>175</v>
      </c>
      <c r="AA36" s="390">
        <f>IF(Complete[[#This Row],[Procurement Project]]="","",SUM(Complete[[#This Row],[MOOE]]+Complete[[#This Row],[CO]]))</f>
        <v>150650</v>
      </c>
      <c r="AB36" s="395">
        <v>150650</v>
      </c>
      <c r="AC36" s="396"/>
      <c r="AD36" s="390">
        <f>IF(Complete[[#This Row],[Procurement Project]]="","",SUM(Complete[[#This Row],[MOOE2]]+Complete[[#This Row],[CO3]]))</f>
        <v>150650</v>
      </c>
      <c r="AE36" s="397">
        <v>150650</v>
      </c>
      <c r="AF36" s="317"/>
      <c r="AG36" s="430"/>
      <c r="AH36" s="400" t="s">
        <v>758</v>
      </c>
      <c r="AI36" s="421" t="s">
        <v>193</v>
      </c>
      <c r="AJ36" s="421" t="s">
        <v>193</v>
      </c>
      <c r="AK36" s="421" t="s">
        <v>193</v>
      </c>
      <c r="AL36" s="421" t="s">
        <v>193</v>
      </c>
      <c r="AM36" s="420" t="s">
        <v>193</v>
      </c>
      <c r="AN36" s="423" t="s">
        <v>193</v>
      </c>
      <c r="AO36" s="319" t="s">
        <v>141</v>
      </c>
      <c r="AP36" s="411"/>
      <c r="AQ36" s="411"/>
    </row>
    <row r="37" spans="1:43" s="229" customFormat="1" ht="75" customHeight="1" x14ac:dyDescent="0.25">
      <c r="A37" s="465" t="s">
        <v>1363</v>
      </c>
      <c r="B37" s="465" t="s">
        <v>225</v>
      </c>
      <c r="C37" s="466" t="s">
        <v>1383</v>
      </c>
      <c r="D37" s="408" t="s">
        <v>192</v>
      </c>
      <c r="E37" s="319" t="s">
        <v>103</v>
      </c>
      <c r="F37" s="622" t="s">
        <v>193</v>
      </c>
      <c r="G37" s="622">
        <v>45100</v>
      </c>
      <c r="H37" s="642" t="str">
        <f>IF(OR(Complete[[#This Row],[Pre-Proc Conference]]="",Complete[[#This Row],[Ads/Post of IB]]=""), "",IFERROR(Complete[[#This Row],[Ads/Post of IB]]-Complete[[#This Row],[Pre-Proc Conference]],""))</f>
        <v/>
      </c>
      <c r="I37" s="639" t="s">
        <v>193</v>
      </c>
      <c r="J37" s="622" t="s">
        <v>193</v>
      </c>
      <c r="K37" s="622">
        <v>45118</v>
      </c>
      <c r="L37" s="643">
        <f>IF(OR(Complete[[#This Row],[Ads/Post of IB]]="",Complete[[#This Row],[Sub/Open of Bids]]=""),"",IFERROR(Complete[[#This Row],[Sub/Open of Bids]]-Complete[[#This Row],[Ads/Post of IB]],""))</f>
        <v>18</v>
      </c>
      <c r="M37" s="622" t="s">
        <v>193</v>
      </c>
      <c r="N37" s="622" t="s">
        <v>193</v>
      </c>
      <c r="O37" s="622">
        <v>45127</v>
      </c>
      <c r="P37" s="643" t="str">
        <f>IF(OR(Complete[[#This Row],[Post Qual]]="",Complete[[#This Row],[Sub/Open of Bids]]=""), "",IFERROR(Complete[[#This Row],[Post Qual]]-Complete[[#This Row],[Sub/Open of Bids]],""))</f>
        <v/>
      </c>
      <c r="Q37" s="643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37" s="643">
        <f>IF(OR(Complete[[#This Row],[Date of BAC Resolution Recommending Award]]="",Complete[[#This Row],[Ads/Post of IB]]=""),"",IFERROR(Complete[[#This Row],[Date of BAC Resolution Recommending Award]]-Complete[[#This Row],[Ads/Post of IB]],""))</f>
        <v>27</v>
      </c>
      <c r="S37" s="622" t="s">
        <v>1384</v>
      </c>
      <c r="T37" s="622" t="s">
        <v>1384</v>
      </c>
      <c r="U37" s="622">
        <v>45135</v>
      </c>
      <c r="V37" s="409" t="str">
        <f>IF(OR(Complete[[#This Row],[Notice to Proceed]]="", Complete[[#This Row],[Notice of Award]]=""),"",IFERROR(Complete[[#This Row],[Notice to Proceed]]-Complete[[#This Row],[Notice of Award]],""))</f>
        <v/>
      </c>
      <c r="W37" s="788">
        <f>IF(OR(Complete[[#This Row],[Notice to Proceed]]="", Complete[[#This Row],[Ads/Post of IB]]=""),"",IFERROR(Complete[[#This Row],[Notice to Proceed]]-Complete[[#This Row],[Ads/Post of IB]],""))</f>
        <v>35</v>
      </c>
      <c r="X37" s="622">
        <v>45140</v>
      </c>
      <c r="Y37" s="622">
        <v>45131</v>
      </c>
      <c r="Z37" s="402" t="s">
        <v>175</v>
      </c>
      <c r="AA37" s="390">
        <f>IF(Complete[[#This Row],[Procurement Project]]="","",SUM(Complete[[#This Row],[MOOE]]+Complete[[#This Row],[CO]]))</f>
        <v>9996</v>
      </c>
      <c r="AB37" s="316">
        <v>9996</v>
      </c>
      <c r="AC37" s="316"/>
      <c r="AD37" s="390">
        <f>IF(Complete[[#This Row],[Procurement Project]]="","",SUM(Complete[[#This Row],[MOOE2]]+Complete[[#This Row],[CO3]]))</f>
        <v>9282</v>
      </c>
      <c r="AE37" s="317">
        <v>9282</v>
      </c>
      <c r="AF37" s="317"/>
      <c r="AG37" s="410">
        <f t="shared" si="0"/>
        <v>7.1428571428571425E-2</v>
      </c>
      <c r="AH37" s="400" t="s">
        <v>758</v>
      </c>
      <c r="AI37" s="421" t="s">
        <v>193</v>
      </c>
      <c r="AJ37" s="421" t="s">
        <v>193</v>
      </c>
      <c r="AK37" s="421" t="s">
        <v>193</v>
      </c>
      <c r="AL37" s="421" t="s">
        <v>193</v>
      </c>
      <c r="AM37" s="420" t="s">
        <v>193</v>
      </c>
      <c r="AN37" s="423" t="s">
        <v>193</v>
      </c>
      <c r="AO37" s="319" t="s">
        <v>141</v>
      </c>
      <c r="AP37" s="411" t="b">
        <f t="shared" si="1"/>
        <v>0</v>
      </c>
      <c r="AQ37" s="411" t="b">
        <f t="shared" si="2"/>
        <v>0</v>
      </c>
    </row>
    <row r="38" spans="1:43" s="229" customFormat="1" ht="75" customHeight="1" x14ac:dyDescent="0.25">
      <c r="A38" s="465" t="s">
        <v>1365</v>
      </c>
      <c r="B38" s="465" t="s">
        <v>220</v>
      </c>
      <c r="C38" s="466" t="s">
        <v>232</v>
      </c>
      <c r="D38" s="408" t="s">
        <v>192</v>
      </c>
      <c r="E38" s="319" t="s">
        <v>103</v>
      </c>
      <c r="F38" s="622" t="s">
        <v>193</v>
      </c>
      <c r="G38" s="622">
        <v>45100</v>
      </c>
      <c r="H38" s="642" t="str">
        <f>IF(OR(Complete[[#This Row],[Pre-Proc Conference]]="",Complete[[#This Row],[Ads/Post of IB]]=""), "",IFERROR(Complete[[#This Row],[Ads/Post of IB]]-Complete[[#This Row],[Pre-Proc Conference]],""))</f>
        <v/>
      </c>
      <c r="I38" s="639" t="s">
        <v>193</v>
      </c>
      <c r="J38" s="622" t="s">
        <v>193</v>
      </c>
      <c r="K38" s="622">
        <v>45118</v>
      </c>
      <c r="L38" s="643">
        <f>IF(OR(Complete[[#This Row],[Ads/Post of IB]]="",Complete[[#This Row],[Sub/Open of Bids]]=""),"",IFERROR(Complete[[#This Row],[Sub/Open of Bids]]-Complete[[#This Row],[Ads/Post of IB]],""))</f>
        <v>18</v>
      </c>
      <c r="M38" s="622" t="s">
        <v>193</v>
      </c>
      <c r="N38" s="622" t="s">
        <v>193</v>
      </c>
      <c r="O38" s="622">
        <v>45127</v>
      </c>
      <c r="P38" s="643" t="str">
        <f>IF(OR(Complete[[#This Row],[Post Qual]]="",Complete[[#This Row],[Sub/Open of Bids]]=""), "",IFERROR(Complete[[#This Row],[Post Qual]]-Complete[[#This Row],[Sub/Open of Bids]],""))</f>
        <v/>
      </c>
      <c r="Q38" s="643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38" s="643">
        <f>IF(OR(Complete[[#This Row],[Date of BAC Resolution Recommending Award]]="",Complete[[#This Row],[Ads/Post of IB]]=""),"",IFERROR(Complete[[#This Row],[Date of BAC Resolution Recommending Award]]-Complete[[#This Row],[Ads/Post of IB]],""))</f>
        <v>27</v>
      </c>
      <c r="S38" s="622" t="s">
        <v>1384</v>
      </c>
      <c r="T38" s="622">
        <v>45135</v>
      </c>
      <c r="U38" s="622">
        <v>45139</v>
      </c>
      <c r="V38" s="409" t="str">
        <f>IF(OR(Complete[[#This Row],[Notice to Proceed]]="", Complete[[#This Row],[Notice of Award]]=""),"",IFERROR(Complete[[#This Row],[Notice to Proceed]]-Complete[[#This Row],[Notice of Award]],""))</f>
        <v/>
      </c>
      <c r="W38" s="788">
        <f>IF(OR(Complete[[#This Row],[Notice to Proceed]]="", Complete[[#This Row],[Ads/Post of IB]]=""),"",IFERROR(Complete[[#This Row],[Notice to Proceed]]-Complete[[#This Row],[Ads/Post of IB]],""))</f>
        <v>39</v>
      </c>
      <c r="X38" s="622"/>
      <c r="Y38" s="622"/>
      <c r="Z38" s="402" t="s">
        <v>175</v>
      </c>
      <c r="AA38" s="390">
        <f>IF(Complete[[#This Row],[Procurement Project]]="","",SUM(Complete[[#This Row],[MOOE]]+Complete[[#This Row],[CO]]))</f>
        <v>15375</v>
      </c>
      <c r="AB38" s="316">
        <v>15375</v>
      </c>
      <c r="AC38" s="316"/>
      <c r="AD38" s="390">
        <f>IF(Complete[[#This Row],[Procurement Project]]="","",SUM(Complete[[#This Row],[MOOE2]]+Complete[[#This Row],[CO3]]))</f>
        <v>15000</v>
      </c>
      <c r="AE38" s="317">
        <v>15000</v>
      </c>
      <c r="AF38" s="317"/>
      <c r="AG38" s="410">
        <f t="shared" si="0"/>
        <v>2.4390243902439025E-2</v>
      </c>
      <c r="AH38" s="400" t="s">
        <v>758</v>
      </c>
      <c r="AI38" s="421" t="s">
        <v>193</v>
      </c>
      <c r="AJ38" s="421" t="s">
        <v>193</v>
      </c>
      <c r="AK38" s="421" t="s">
        <v>193</v>
      </c>
      <c r="AL38" s="421" t="s">
        <v>193</v>
      </c>
      <c r="AM38" s="420" t="s">
        <v>193</v>
      </c>
      <c r="AN38" s="423" t="s">
        <v>193</v>
      </c>
      <c r="AO38" s="319" t="s">
        <v>1403</v>
      </c>
      <c r="AP38" s="411" t="b">
        <f t="shared" si="1"/>
        <v>0</v>
      </c>
      <c r="AQ38" s="411" t="b">
        <f t="shared" si="2"/>
        <v>0</v>
      </c>
    </row>
    <row r="39" spans="1:43" s="229" customFormat="1" ht="75" customHeight="1" x14ac:dyDescent="0.25">
      <c r="A39" s="465" t="s">
        <v>1385</v>
      </c>
      <c r="B39" s="465" t="s">
        <v>226</v>
      </c>
      <c r="C39" s="466" t="s">
        <v>201</v>
      </c>
      <c r="D39" s="408" t="s">
        <v>192</v>
      </c>
      <c r="E39" s="319" t="s">
        <v>103</v>
      </c>
      <c r="F39" s="622">
        <v>45104</v>
      </c>
      <c r="G39" s="622">
        <v>45111</v>
      </c>
      <c r="H39" s="642">
        <f>IF(OR(Complete[[#This Row],[Pre-Proc Conference]]="",Complete[[#This Row],[Ads/Post of IB]]=""), "",IFERROR(Complete[[#This Row],[Ads/Post of IB]]-Complete[[#This Row],[Pre-Proc Conference]],""))</f>
        <v>7</v>
      </c>
      <c r="I39" s="639" t="s">
        <v>193</v>
      </c>
      <c r="J39" s="622" t="s">
        <v>193</v>
      </c>
      <c r="K39" s="622">
        <v>45118</v>
      </c>
      <c r="L39" s="643">
        <f>IF(OR(Complete[[#This Row],[Ads/Post of IB]]="",Complete[[#This Row],[Sub/Open of Bids]]=""),"",IFERROR(Complete[[#This Row],[Sub/Open of Bids]]-Complete[[#This Row],[Ads/Post of IB]],""))</f>
        <v>7</v>
      </c>
      <c r="M39" s="622" t="s">
        <v>193</v>
      </c>
      <c r="N39" s="622" t="s">
        <v>193</v>
      </c>
      <c r="O39" s="622">
        <v>45127</v>
      </c>
      <c r="P39" s="643" t="str">
        <f>IF(OR(Complete[[#This Row],[Post Qual]]="",Complete[[#This Row],[Sub/Open of Bids]]=""), "",IFERROR(Complete[[#This Row],[Post Qual]]-Complete[[#This Row],[Sub/Open of Bids]],""))</f>
        <v/>
      </c>
      <c r="Q39" s="643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39" s="643">
        <f>IF(OR(Complete[[#This Row],[Date of BAC Resolution Recommending Award]]="",Complete[[#This Row],[Ads/Post of IB]]=""),"",IFERROR(Complete[[#This Row],[Date of BAC Resolution Recommending Award]]-Complete[[#This Row],[Ads/Post of IB]],""))</f>
        <v>16</v>
      </c>
      <c r="S39" s="622" t="s">
        <v>1384</v>
      </c>
      <c r="T39" s="622">
        <v>45149</v>
      </c>
      <c r="U39" s="622">
        <v>45154</v>
      </c>
      <c r="V39" s="409" t="str">
        <f>IF(OR(Complete[[#This Row],[Notice to Proceed]]="", Complete[[#This Row],[Notice of Award]]=""),"",IFERROR(Complete[[#This Row],[Notice to Proceed]]-Complete[[#This Row],[Notice of Award]],""))</f>
        <v/>
      </c>
      <c r="W39" s="788">
        <f>IF(OR(Complete[[#This Row],[Notice to Proceed]]="", Complete[[#This Row],[Ads/Post of IB]]=""),"",IFERROR(Complete[[#This Row],[Notice to Proceed]]-Complete[[#This Row],[Ads/Post of IB]],""))</f>
        <v>43</v>
      </c>
      <c r="X39" s="622">
        <v>45208</v>
      </c>
      <c r="Y39" s="622">
        <v>45208</v>
      </c>
      <c r="Z39" s="402" t="s">
        <v>175</v>
      </c>
      <c r="AA39" s="390">
        <f>IF(Complete[[#This Row],[Procurement Project]]="","",SUM(Complete[[#This Row],[MOOE]]+Complete[[#This Row],[CO]]))</f>
        <v>10089.959999999999</v>
      </c>
      <c r="AB39" s="316">
        <v>10089.959999999999</v>
      </c>
      <c r="AC39" s="316"/>
      <c r="AD39" s="390">
        <f>IF(Complete[[#This Row],[Procurement Project]]="","",SUM(Complete[[#This Row],[MOOE2]]+Complete[[#This Row],[CO3]]))</f>
        <v>10006.23</v>
      </c>
      <c r="AE39" s="317">
        <v>10006.23</v>
      </c>
      <c r="AF39" s="317"/>
      <c r="AG39" s="410">
        <f>IF(OR(AA39=0,AD39=0,AA39="",AD39=""),"-",(AA39-AD39)/AA39)</f>
        <v>8.298348060844599E-3</v>
      </c>
      <c r="AH39" s="400" t="s">
        <v>758</v>
      </c>
      <c r="AI39" s="421" t="s">
        <v>193</v>
      </c>
      <c r="AJ39" s="421" t="s">
        <v>193</v>
      </c>
      <c r="AK39" s="421" t="s">
        <v>193</v>
      </c>
      <c r="AL39" s="421" t="s">
        <v>193</v>
      </c>
      <c r="AM39" s="420" t="s">
        <v>193</v>
      </c>
      <c r="AN39" s="423" t="s">
        <v>193</v>
      </c>
      <c r="AO39" s="319" t="s">
        <v>141</v>
      </c>
      <c r="AP39" s="411" t="b">
        <f>IF(ISBLANK(E39),"",IF(AO39="Cancelled","Cancelled",IF(AND(G39="N/A",I39="N/A",J39="N/A",K39="N/A",M39="N/A",N39="N/A",O39="N/A",S39="N/A"),"Pre-Proc",IF(AND(I39="N/A",J39="N/A",K39="",M39="N/A",N39="N/A",O39="N/A",S39="N/A"),"Posting of IB",IF(AND(J39="N/A",K39="N/A",M39="N/A",N39="N/A",O39="N/A",S39="N/A"),"Pre-Bid",IF(AND(K39="N/A",M39="N/A",N39="N/A",O39="N/A",S39="N/A"),"Eligibility Check",IF(AND(M39="N/A",N39="N/A",O39="N/A",S39="N/A"),"Opening of Bids",IF(AND(N39="N/A",O39="N/A",S39="N/A"),"Bid Evaluation",IF(AND(O39="N/A",S39="N/A"),"Post Qualification",IF(AND(S39="N/A"),"BAC Reso",IF(AND(T39="N/A",U39="N/A"),"NOA")))))))))))</f>
        <v>0</v>
      </c>
      <c r="AQ39" s="411" t="b">
        <f>IF(ISBLANK(E39),"",IF(OR(AP39="Post Qualification",AP39="Opening of Bids", AP39="Posting of IB",AP39="Bid Evaluation",AP39="Posting of IB", AP39="Pre-Bid",AP39="Eligibility Check",AP39="BAC Reso",AP39="Pre-Proc",AP39="NOA",AP39="Cancelled"),"Failed"))</f>
        <v>0</v>
      </c>
    </row>
    <row r="40" spans="1:43" s="229" customFormat="1" ht="75" customHeight="1" x14ac:dyDescent="0.25">
      <c r="A40" s="465" t="s">
        <v>787</v>
      </c>
      <c r="B40" s="465" t="s">
        <v>223</v>
      </c>
      <c r="C40" s="466" t="s">
        <v>212</v>
      </c>
      <c r="D40" s="408" t="s">
        <v>192</v>
      </c>
      <c r="E40" s="319" t="s">
        <v>103</v>
      </c>
      <c r="F40" s="622">
        <v>45048</v>
      </c>
      <c r="G40" s="622">
        <v>45111</v>
      </c>
      <c r="H40" s="642">
        <f>IF(OR(Complete[[#This Row],[Pre-Proc Conference]]="",Complete[[#This Row],[Ads/Post of IB]]=""), "",IFERROR(Complete[[#This Row],[Ads/Post of IB]]-Complete[[#This Row],[Pre-Proc Conference]],""))</f>
        <v>63</v>
      </c>
      <c r="I40" s="639" t="s">
        <v>193</v>
      </c>
      <c r="J40" s="622" t="s">
        <v>193</v>
      </c>
      <c r="K40" s="622">
        <v>45118</v>
      </c>
      <c r="L40" s="643">
        <f>IF(OR(Complete[[#This Row],[Ads/Post of IB]]="",Complete[[#This Row],[Sub/Open of Bids]]=""),"",IFERROR(Complete[[#This Row],[Sub/Open of Bids]]-Complete[[#This Row],[Ads/Post of IB]],""))</f>
        <v>7</v>
      </c>
      <c r="M40" s="622" t="s">
        <v>193</v>
      </c>
      <c r="N40" s="622" t="s">
        <v>193</v>
      </c>
      <c r="O40" s="622">
        <v>45127</v>
      </c>
      <c r="P40" s="643" t="str">
        <f>IF(OR(Complete[[#This Row],[Post Qual]]="",Complete[[#This Row],[Sub/Open of Bids]]=""), "",IFERROR(Complete[[#This Row],[Post Qual]]-Complete[[#This Row],[Sub/Open of Bids]],""))</f>
        <v/>
      </c>
      <c r="Q40" s="643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40" s="643">
        <f>IF(OR(Complete[[#This Row],[Date of BAC Resolution Recommending Award]]="",Complete[[#This Row],[Ads/Post of IB]]=""),"",IFERROR(Complete[[#This Row],[Date of BAC Resolution Recommending Award]]-Complete[[#This Row],[Ads/Post of IB]],""))</f>
        <v>16</v>
      </c>
      <c r="S40" s="622">
        <v>45127</v>
      </c>
      <c r="T40" s="622">
        <v>45135</v>
      </c>
      <c r="U40" s="622">
        <v>45139</v>
      </c>
      <c r="V40" s="409">
        <f>IF(OR(Complete[[#This Row],[Notice to Proceed]]="", Complete[[#This Row],[Notice of Award]]=""),"",IFERROR(Complete[[#This Row],[Notice to Proceed]]-Complete[[#This Row],[Notice of Award]],""))</f>
        <v>12</v>
      </c>
      <c r="W40" s="788">
        <f>IF(OR(Complete[[#This Row],[Notice to Proceed]]="", Complete[[#This Row],[Ads/Post of IB]]=""),"",IFERROR(Complete[[#This Row],[Notice to Proceed]]-Complete[[#This Row],[Ads/Post of IB]],""))</f>
        <v>28</v>
      </c>
      <c r="X40" s="622">
        <v>45175</v>
      </c>
      <c r="Y40" s="622">
        <f>Complete[[#This Row],[Delivery/ Completion]]</f>
        <v>45175</v>
      </c>
      <c r="Z40" s="402" t="s">
        <v>175</v>
      </c>
      <c r="AA40" s="403">
        <f>IF(Complete[[#This Row],[Procurement Project]]="","",SUM(Complete[[#This Row],[MOOE]]+Complete[[#This Row],[CO]]))</f>
        <v>97500</v>
      </c>
      <c r="AB40" s="316">
        <v>97500</v>
      </c>
      <c r="AC40" s="316"/>
      <c r="AD40" s="403">
        <f>IF(Complete[[#This Row],[Procurement Project]]="","",SUM(Complete[[#This Row],[MOOE2]]+Complete[[#This Row],[CO3]]))</f>
        <v>97500</v>
      </c>
      <c r="AE40" s="317">
        <v>97500</v>
      </c>
      <c r="AF40" s="317"/>
      <c r="AG40" s="410">
        <f t="shared" si="0"/>
        <v>0</v>
      </c>
      <c r="AH40" s="400" t="s">
        <v>758</v>
      </c>
      <c r="AI40" s="421" t="s">
        <v>193</v>
      </c>
      <c r="AJ40" s="421" t="s">
        <v>193</v>
      </c>
      <c r="AK40" s="421" t="s">
        <v>193</v>
      </c>
      <c r="AL40" s="421" t="s">
        <v>193</v>
      </c>
      <c r="AM40" s="420" t="s">
        <v>193</v>
      </c>
      <c r="AN40" s="423" t="s">
        <v>193</v>
      </c>
      <c r="AO40" s="319" t="s">
        <v>141</v>
      </c>
      <c r="AP40" s="411" t="b">
        <f t="shared" si="1"/>
        <v>0</v>
      </c>
      <c r="AQ40" s="411" t="b">
        <f t="shared" si="2"/>
        <v>0</v>
      </c>
    </row>
    <row r="41" spans="1:43" s="229" customFormat="1" ht="75" customHeight="1" x14ac:dyDescent="0.25">
      <c r="A41" s="465" t="s">
        <v>788</v>
      </c>
      <c r="B41" s="465" t="s">
        <v>233</v>
      </c>
      <c r="C41" s="466" t="s">
        <v>234</v>
      </c>
      <c r="D41" s="408" t="s">
        <v>192</v>
      </c>
      <c r="E41" s="319" t="s">
        <v>103</v>
      </c>
      <c r="F41" s="622" t="s">
        <v>193</v>
      </c>
      <c r="G41" s="622">
        <v>45068</v>
      </c>
      <c r="H41" s="642"/>
      <c r="I41" s="639" t="s">
        <v>193</v>
      </c>
      <c r="J41" s="622" t="s">
        <v>193</v>
      </c>
      <c r="K41" s="622">
        <v>45118</v>
      </c>
      <c r="L41" s="643"/>
      <c r="M41" s="622" t="s">
        <v>193</v>
      </c>
      <c r="N41" s="622" t="s">
        <v>193</v>
      </c>
      <c r="O41" s="622">
        <v>45127</v>
      </c>
      <c r="P41" s="643"/>
      <c r="Q41" s="643"/>
      <c r="R41" s="643"/>
      <c r="S41" s="622">
        <v>45127</v>
      </c>
      <c r="T41" s="622">
        <v>45148</v>
      </c>
      <c r="U41" s="622">
        <v>45153</v>
      </c>
      <c r="V41" s="409"/>
      <c r="W41" s="788"/>
      <c r="X41" s="622">
        <v>45160</v>
      </c>
      <c r="Y41" s="622">
        <f>Complete[[#This Row],[Delivery/ Completion]]</f>
        <v>45160</v>
      </c>
      <c r="Z41" s="402" t="s">
        <v>175</v>
      </c>
      <c r="AA41" s="390">
        <f>IF(Complete[[#This Row],[Procurement Project]]="","",SUM(Complete[[#This Row],[MOOE]]+Complete[[#This Row],[CO]]))</f>
        <v>153759</v>
      </c>
      <c r="AB41" s="316">
        <v>153759</v>
      </c>
      <c r="AC41" s="316"/>
      <c r="AD41" s="390">
        <f>IF(Complete[[#This Row],[Procurement Project]]="","",SUM(Complete[[#This Row],[MOOE2]]+Complete[[#This Row],[CO3]]))</f>
        <v>153269.5</v>
      </c>
      <c r="AE41" s="317">
        <v>153269.5</v>
      </c>
      <c r="AF41" s="317"/>
      <c r="AG41" s="410"/>
      <c r="AH41" s="400" t="s">
        <v>758</v>
      </c>
      <c r="AI41" s="421" t="s">
        <v>193</v>
      </c>
      <c r="AJ41" s="421" t="s">
        <v>193</v>
      </c>
      <c r="AK41" s="421" t="s">
        <v>193</v>
      </c>
      <c r="AL41" s="421" t="s">
        <v>193</v>
      </c>
      <c r="AM41" s="420" t="s">
        <v>193</v>
      </c>
      <c r="AN41" s="423" t="s">
        <v>193</v>
      </c>
      <c r="AO41" s="319" t="s">
        <v>141</v>
      </c>
      <c r="AP41" s="411"/>
      <c r="AQ41" s="411"/>
    </row>
    <row r="42" spans="1:43" s="229" customFormat="1" ht="75" customHeight="1" x14ac:dyDescent="0.25">
      <c r="A42" s="465" t="s">
        <v>789</v>
      </c>
      <c r="B42" s="465" t="s">
        <v>235</v>
      </c>
      <c r="C42" s="466" t="s">
        <v>198</v>
      </c>
      <c r="D42" s="408" t="s">
        <v>192</v>
      </c>
      <c r="E42" s="319" t="s">
        <v>103</v>
      </c>
      <c r="F42" s="622">
        <v>45076</v>
      </c>
      <c r="G42" s="622">
        <v>45079</v>
      </c>
      <c r="H42" s="642"/>
      <c r="I42" s="639" t="s">
        <v>193</v>
      </c>
      <c r="J42" s="622" t="s">
        <v>193</v>
      </c>
      <c r="K42" s="622">
        <v>45118</v>
      </c>
      <c r="L42" s="643"/>
      <c r="M42" s="622" t="s">
        <v>193</v>
      </c>
      <c r="N42" s="622" t="s">
        <v>193</v>
      </c>
      <c r="O42" s="622">
        <v>45127</v>
      </c>
      <c r="P42" s="643"/>
      <c r="Q42" s="643"/>
      <c r="R42" s="643"/>
      <c r="S42" s="622">
        <v>45127</v>
      </c>
      <c r="T42" s="622">
        <v>45140</v>
      </c>
      <c r="U42" s="622">
        <v>45142</v>
      </c>
      <c r="V42" s="409"/>
      <c r="W42" s="788"/>
      <c r="X42" s="622">
        <v>45145</v>
      </c>
      <c r="Y42" s="622">
        <f>Complete[[#This Row],[Delivery/ Completion]]</f>
        <v>45145</v>
      </c>
      <c r="Z42" s="402" t="s">
        <v>175</v>
      </c>
      <c r="AA42" s="390">
        <f>IF(Complete[[#This Row],[Procurement Project]]="","",SUM(Complete[[#This Row],[MOOE]]+Complete[[#This Row],[CO]]))</f>
        <v>52440</v>
      </c>
      <c r="AB42" s="316">
        <v>52440</v>
      </c>
      <c r="AC42" s="316"/>
      <c r="AD42" s="390">
        <f>IF(Complete[[#This Row],[Procurement Project]]="","",SUM(Complete[[#This Row],[MOOE2]]+Complete[[#This Row],[CO3]]))</f>
        <v>52377</v>
      </c>
      <c r="AE42" s="317">
        <v>52377</v>
      </c>
      <c r="AF42" s="317"/>
      <c r="AG42" s="410"/>
      <c r="AH42" s="400" t="s">
        <v>758</v>
      </c>
      <c r="AI42" s="421" t="s">
        <v>193</v>
      </c>
      <c r="AJ42" s="421" t="s">
        <v>193</v>
      </c>
      <c r="AK42" s="421" t="s">
        <v>193</v>
      </c>
      <c r="AL42" s="421" t="s">
        <v>193</v>
      </c>
      <c r="AM42" s="420" t="s">
        <v>193</v>
      </c>
      <c r="AN42" s="423" t="s">
        <v>193</v>
      </c>
      <c r="AO42" s="319" t="s">
        <v>141</v>
      </c>
      <c r="AP42" s="411"/>
      <c r="AQ42" s="411"/>
    </row>
    <row r="43" spans="1:43" s="229" customFormat="1" ht="75" customHeight="1" x14ac:dyDescent="0.25">
      <c r="A43" s="465" t="s">
        <v>790</v>
      </c>
      <c r="B43" s="465" t="s">
        <v>236</v>
      </c>
      <c r="C43" s="466" t="s">
        <v>212</v>
      </c>
      <c r="D43" s="408" t="s">
        <v>192</v>
      </c>
      <c r="E43" s="319" t="s">
        <v>103</v>
      </c>
      <c r="F43" s="622" t="s">
        <v>193</v>
      </c>
      <c r="G43" s="622">
        <v>45100</v>
      </c>
      <c r="H43" s="642" t="str">
        <f>IF(OR(Complete[[#This Row],[Pre-Proc Conference]]="",Complete[[#This Row],[Ads/Post of IB]]=""), "",IFERROR(Complete[[#This Row],[Ads/Post of IB]]-Complete[[#This Row],[Pre-Proc Conference]],""))</f>
        <v/>
      </c>
      <c r="I43" s="639" t="s">
        <v>193</v>
      </c>
      <c r="J43" s="622" t="s">
        <v>193</v>
      </c>
      <c r="K43" s="622">
        <v>45118</v>
      </c>
      <c r="L43" s="643">
        <f>IF(OR(Complete[[#This Row],[Ads/Post of IB]]="",Complete[[#This Row],[Sub/Open of Bids]]=""),"",IFERROR(Complete[[#This Row],[Sub/Open of Bids]]-Complete[[#This Row],[Ads/Post of IB]],""))</f>
        <v>18</v>
      </c>
      <c r="M43" s="622" t="s">
        <v>193</v>
      </c>
      <c r="N43" s="622" t="s">
        <v>193</v>
      </c>
      <c r="O43" s="622">
        <v>45127</v>
      </c>
      <c r="P43" s="643" t="str">
        <f>IF(OR(Complete[[#This Row],[Post Qual]]="",Complete[[#This Row],[Sub/Open of Bids]]=""), "",IFERROR(Complete[[#This Row],[Post Qual]]-Complete[[#This Row],[Sub/Open of Bids]],""))</f>
        <v/>
      </c>
      <c r="Q43" s="643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43" s="643">
        <f>IF(OR(Complete[[#This Row],[Date of BAC Resolution Recommending Award]]="",Complete[[#This Row],[Ads/Post of IB]]=""),"",IFERROR(Complete[[#This Row],[Date of BAC Resolution Recommending Award]]-Complete[[#This Row],[Ads/Post of IB]],""))</f>
        <v>27</v>
      </c>
      <c r="S43" s="622">
        <v>45127</v>
      </c>
      <c r="T43" s="622">
        <v>45135</v>
      </c>
      <c r="U43" s="622">
        <v>45139</v>
      </c>
      <c r="V43" s="409">
        <f>IF(OR(Complete[[#This Row],[Notice to Proceed]]="", Complete[[#This Row],[Notice of Award]]=""),"",IFERROR(Complete[[#This Row],[Notice to Proceed]]-Complete[[#This Row],[Notice of Award]],""))</f>
        <v>12</v>
      </c>
      <c r="W43" s="788">
        <f>IF(OR(Complete[[#This Row],[Notice to Proceed]]="", Complete[[#This Row],[Ads/Post of IB]]=""),"",IFERROR(Complete[[#This Row],[Notice to Proceed]]-Complete[[#This Row],[Ads/Post of IB]],""))</f>
        <v>39</v>
      </c>
      <c r="X43" s="622">
        <v>45151</v>
      </c>
      <c r="Y43" s="622">
        <f>Complete[[#This Row],[Delivery/ Completion]]</f>
        <v>45151</v>
      </c>
      <c r="Z43" s="402" t="s">
        <v>175</v>
      </c>
      <c r="AA43" s="390">
        <f>IF(Complete[[#This Row],[Procurement Project]]="","",SUM(Complete[[#This Row],[MOOE]]+Complete[[#This Row],[CO]]))</f>
        <v>70600</v>
      </c>
      <c r="AB43" s="316">
        <v>70600</v>
      </c>
      <c r="AC43" s="316"/>
      <c r="AD43" s="390">
        <f>IF(Complete[[#This Row],[Procurement Project]]="","",SUM(Complete[[#This Row],[MOOE2]]+Complete[[#This Row],[CO3]]))</f>
        <v>69600</v>
      </c>
      <c r="AE43" s="317">
        <v>69600</v>
      </c>
      <c r="AF43" s="317"/>
      <c r="AG43" s="410">
        <f>IF(OR(AA43=0,AD43=0,AA43="",AD43=""),"-",(AA43-AD43)/AA43)</f>
        <v>1.4164305949008499E-2</v>
      </c>
      <c r="AH43" s="400" t="s">
        <v>758</v>
      </c>
      <c r="AI43" s="421" t="s">
        <v>193</v>
      </c>
      <c r="AJ43" s="421" t="s">
        <v>193</v>
      </c>
      <c r="AK43" s="421" t="s">
        <v>193</v>
      </c>
      <c r="AL43" s="421" t="s">
        <v>193</v>
      </c>
      <c r="AM43" s="420" t="s">
        <v>193</v>
      </c>
      <c r="AN43" s="423" t="s">
        <v>193</v>
      </c>
      <c r="AO43" s="319" t="s">
        <v>141</v>
      </c>
      <c r="AP43" s="411" t="b">
        <f>IF(ISBLANK(E43),"",IF(AO43="Cancelled","Cancelled",IF(AND(G43="N/A",I43="N/A",J43="N/A",K43="N/A",M43="N/A",N43="N/A",O43="N/A",S43="N/A"),"Pre-Proc",IF(AND(I43="N/A",J43="N/A",K43="",M43="N/A",N43="N/A",O43="N/A",S43="N/A"),"Posting of IB",IF(AND(J43="N/A",K43="N/A",M43="N/A",N43="N/A",O43="N/A",S43="N/A"),"Pre-Bid",IF(AND(K43="N/A",M43="N/A",N43="N/A",O43="N/A",S43="N/A"),"Eligibility Check",IF(AND(M43="N/A",N43="N/A",O43="N/A",S43="N/A"),"Opening of Bids",IF(AND(N43="N/A",O43="N/A",S43="N/A"),"Bid Evaluation",IF(AND(O43="N/A",S43="N/A"),"Post Qualification",IF(AND(S43="N/A"),"BAC Reso",IF(AND(T43="N/A",U43="N/A"),"NOA")))))))))))</f>
        <v>0</v>
      </c>
      <c r="AQ43" s="411" t="b">
        <f>IF(ISBLANK(E43),"",IF(OR(AP43="Post Qualification",AP43="Opening of Bids", AP43="Posting of IB",AP43="Bid Evaluation",AP43="Posting of IB", AP43="Pre-Bid",AP43="Eligibility Check",AP43="BAC Reso",AP43="Pre-Proc",AP43="NOA",AP43="Cancelled"),"Failed"))</f>
        <v>0</v>
      </c>
    </row>
    <row r="44" spans="1:43" s="229" customFormat="1" ht="75" customHeight="1" x14ac:dyDescent="0.25">
      <c r="A44" s="465" t="s">
        <v>791</v>
      </c>
      <c r="B44" s="465" t="s">
        <v>218</v>
      </c>
      <c r="C44" s="466" t="s">
        <v>212</v>
      </c>
      <c r="D44" s="408" t="s">
        <v>192</v>
      </c>
      <c r="E44" s="319" t="s">
        <v>103</v>
      </c>
      <c r="F44" s="622" t="s">
        <v>193</v>
      </c>
      <c r="G44" s="622">
        <v>45100</v>
      </c>
      <c r="H44" s="642" t="str">
        <f>IF(OR(Complete[[#This Row],[Pre-Proc Conference]]="",Complete[[#This Row],[Ads/Post of IB]]=""), "",IFERROR(Complete[[#This Row],[Ads/Post of IB]]-Complete[[#This Row],[Pre-Proc Conference]],""))</f>
        <v/>
      </c>
      <c r="I44" s="639" t="s">
        <v>193</v>
      </c>
      <c r="J44" s="622" t="s">
        <v>193</v>
      </c>
      <c r="K44" s="622">
        <v>45118</v>
      </c>
      <c r="L44" s="643">
        <f>IF(OR(Complete[[#This Row],[Ads/Post of IB]]="",Complete[[#This Row],[Sub/Open of Bids]]=""),"",IFERROR(Complete[[#This Row],[Sub/Open of Bids]]-Complete[[#This Row],[Ads/Post of IB]],""))</f>
        <v>18</v>
      </c>
      <c r="M44" s="622" t="s">
        <v>193</v>
      </c>
      <c r="N44" s="622" t="s">
        <v>193</v>
      </c>
      <c r="O44" s="622">
        <v>45127</v>
      </c>
      <c r="P44" s="643" t="str">
        <f>IF(OR(Complete[[#This Row],[Post Qual]]="",Complete[[#This Row],[Sub/Open of Bids]]=""), "",IFERROR(Complete[[#This Row],[Post Qual]]-Complete[[#This Row],[Sub/Open of Bids]],""))</f>
        <v/>
      </c>
      <c r="Q44" s="643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44" s="643">
        <f>IF(OR(Complete[[#This Row],[Date of BAC Resolution Recommending Award]]="",Complete[[#This Row],[Ads/Post of IB]]=""),"",IFERROR(Complete[[#This Row],[Date of BAC Resolution Recommending Award]]-Complete[[#This Row],[Ads/Post of IB]],""))</f>
        <v>27</v>
      </c>
      <c r="S44" s="622">
        <v>45127</v>
      </c>
      <c r="T44" s="622">
        <v>45135</v>
      </c>
      <c r="U44" s="622">
        <v>45140</v>
      </c>
      <c r="V44" s="409">
        <f>IF(OR(Complete[[#This Row],[Notice to Proceed]]="", Complete[[#This Row],[Notice of Award]]=""),"",IFERROR(Complete[[#This Row],[Notice to Proceed]]-Complete[[#This Row],[Notice of Award]],""))</f>
        <v>13</v>
      </c>
      <c r="W44" s="788">
        <f>IF(OR(Complete[[#This Row],[Notice to Proceed]]="", Complete[[#This Row],[Ads/Post of IB]]=""),"",IFERROR(Complete[[#This Row],[Notice to Proceed]]-Complete[[#This Row],[Ads/Post of IB]],""))</f>
        <v>40</v>
      </c>
      <c r="X44" s="622">
        <v>45152</v>
      </c>
      <c r="Y44" s="622">
        <f>Complete[[#This Row],[Delivery/ Completion]]</f>
        <v>45152</v>
      </c>
      <c r="Z44" s="402" t="s">
        <v>175</v>
      </c>
      <c r="AA44" s="390">
        <f>IF(Complete[[#This Row],[Procurement Project]]="","",SUM(Complete[[#This Row],[MOOE]]+Complete[[#This Row],[CO]]))</f>
        <v>152692</v>
      </c>
      <c r="AB44" s="316">
        <v>152692</v>
      </c>
      <c r="AC44" s="316"/>
      <c r="AD44" s="390">
        <f>IF(Complete[[#This Row],[Procurement Project]]="","",SUM(Complete[[#This Row],[MOOE2]]+Complete[[#This Row],[CO3]]))</f>
        <v>151850</v>
      </c>
      <c r="AE44" s="317">
        <v>151850</v>
      </c>
      <c r="AF44" s="317"/>
      <c r="AG44" s="430">
        <f>IF(OR(AA44=0,AD44=0,AA44="",AD44=""),"-",(AA44-AD44)/AA44)</f>
        <v>5.5143687946978227E-3</v>
      </c>
      <c r="AH44" s="400" t="s">
        <v>758</v>
      </c>
      <c r="AI44" s="421" t="s">
        <v>193</v>
      </c>
      <c r="AJ44" s="421" t="s">
        <v>193</v>
      </c>
      <c r="AK44" s="421" t="s">
        <v>193</v>
      </c>
      <c r="AL44" s="421" t="s">
        <v>193</v>
      </c>
      <c r="AM44" s="420" t="s">
        <v>193</v>
      </c>
      <c r="AN44" s="423" t="s">
        <v>193</v>
      </c>
      <c r="AO44" s="319" t="s">
        <v>141</v>
      </c>
      <c r="AP44" s="411" t="b">
        <f>IF(ISBLANK(E44),"",IF(AO44="Cancelled","Cancelled",IF(AND(G44="N/A",I44="N/A",J44="N/A",K44="N/A",M44="N/A",N44="N/A",O44="N/A",S44="N/A"),"Pre-Proc",IF(AND(I44="N/A",J44="N/A",K44="",M44="N/A",N44="N/A",O44="N/A",S44="N/A"),"Posting of IB",IF(AND(J44="N/A",K44="N/A",M44="N/A",N44="N/A",O44="N/A",S44="N/A"),"Pre-Bid",IF(AND(K44="N/A",M44="N/A",N44="N/A",O44="N/A",S44="N/A"),"Eligibility Check",IF(AND(M44="N/A",N44="N/A",O44="N/A",S44="N/A"),"Opening of Bids",IF(AND(N44="N/A",O44="N/A",S44="N/A"),"Bid Evaluation",IF(AND(O44="N/A",S44="N/A"),"Post Qualification",IF(AND(S44="N/A"),"BAC Reso",IF(AND(T44="N/A",U44="N/A"),"NOA")))))))))))</f>
        <v>0</v>
      </c>
      <c r="AQ44" s="411" t="b">
        <f>IF(ISBLANK(E44),"",IF(OR(AP44="Post Qualification",AP44="Opening of Bids", AP44="Posting of IB",AP44="Bid Evaluation",AP44="Posting of IB", AP44="Pre-Bid",AP44="Eligibility Check",AP44="BAC Reso",AP44="Pre-Proc",AP44="NOA",AP44="Cancelled"),"Failed"))</f>
        <v>0</v>
      </c>
    </row>
    <row r="45" spans="1:43" s="230" customFormat="1" ht="75" customHeight="1" x14ac:dyDescent="0.25">
      <c r="A45" s="465" t="s">
        <v>792</v>
      </c>
      <c r="B45" s="465" t="s">
        <v>237</v>
      </c>
      <c r="C45" s="465" t="s">
        <v>228</v>
      </c>
      <c r="D45" s="408" t="s">
        <v>192</v>
      </c>
      <c r="E45" s="319" t="s">
        <v>94</v>
      </c>
      <c r="F45" s="622" t="s">
        <v>193</v>
      </c>
      <c r="G45" s="639">
        <v>45097</v>
      </c>
      <c r="H45" s="640" t="str">
        <f>IF(OR(Complete[[#This Row],[Pre-Proc Conference]]="",Complete[[#This Row],[Ads/Post of IB]]=""), "",IFERROR(Complete[[#This Row],[Ads/Post of IB]]-Complete[[#This Row],[Pre-Proc Conference]],""))</f>
        <v/>
      </c>
      <c r="I45" s="639" t="s">
        <v>193</v>
      </c>
      <c r="J45" s="622" t="s">
        <v>193</v>
      </c>
      <c r="K45" s="639">
        <v>45118</v>
      </c>
      <c r="L45" s="641">
        <f>IF(OR(Complete[[#This Row],[Ads/Post of IB]]="",Complete[[#This Row],[Sub/Open of Bids]]=""),"",IFERROR(Complete[[#This Row],[Sub/Open of Bids]]-Complete[[#This Row],[Ads/Post of IB]],""))</f>
        <v>21</v>
      </c>
      <c r="M45" s="622" t="s">
        <v>193</v>
      </c>
      <c r="N45" s="622" t="s">
        <v>193</v>
      </c>
      <c r="O45" s="622">
        <v>45127</v>
      </c>
      <c r="P45" s="641" t="str">
        <f>IF(OR(Complete[[#This Row],[Post Qual]]="",Complete[[#This Row],[Sub/Open of Bids]]=""), "",IFERROR(Complete[[#This Row],[Post Qual]]-Complete[[#This Row],[Sub/Open of Bids]],""))</f>
        <v/>
      </c>
      <c r="Q45" s="641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45" s="641">
        <f>IF(OR(Complete[[#This Row],[Date of BAC Resolution Recommending Award]]="",Complete[[#This Row],[Ads/Post of IB]]=""),"",IFERROR(Complete[[#This Row],[Date of BAC Resolution Recommending Award]]-Complete[[#This Row],[Ads/Post of IB]],""))</f>
        <v>30</v>
      </c>
      <c r="S45" s="622">
        <v>45127</v>
      </c>
      <c r="T45" s="622">
        <v>45135</v>
      </c>
      <c r="U45" s="639">
        <v>45139</v>
      </c>
      <c r="V45" s="412">
        <f>IF(OR(Complete[[#This Row],[Notice to Proceed]]="", Complete[[#This Row],[Notice of Award]]=""),"",IFERROR(Complete[[#This Row],[Notice to Proceed]]-Complete[[#This Row],[Notice of Award]],""))</f>
        <v>12</v>
      </c>
      <c r="W45" s="791">
        <f>IF(OR(Complete[[#This Row],[Notice to Proceed]]="", Complete[[#This Row],[Ads/Post of IB]]=""),"",IFERROR(Complete[[#This Row],[Notice to Proceed]]-Complete[[#This Row],[Ads/Post of IB]],""))</f>
        <v>42</v>
      </c>
      <c r="X45" s="639">
        <v>45147</v>
      </c>
      <c r="Y45" s="622">
        <f>Complete[[#This Row],[Delivery/ Completion]]</f>
        <v>45147</v>
      </c>
      <c r="Z45" s="402" t="s">
        <v>175</v>
      </c>
      <c r="AA45" s="403">
        <f>IF(Complete[[#This Row],[Procurement Project]]="","",SUM(Complete[[#This Row],[MOOE]]+Complete[[#This Row],[CO]]))</f>
        <v>114839</v>
      </c>
      <c r="AB45" s="404">
        <v>114839</v>
      </c>
      <c r="AC45" s="404"/>
      <c r="AD45" s="403">
        <f>IF(Complete[[#This Row],[Procurement Project]]="","",SUM(Complete[[#This Row],[MOOE2]]+Complete[[#This Row],[CO3]]))</f>
        <v>112482</v>
      </c>
      <c r="AE45" s="405">
        <v>112482</v>
      </c>
      <c r="AF45" s="405"/>
      <c r="AG45" s="406">
        <f t="shared" si="0"/>
        <v>2.0524386314753697E-2</v>
      </c>
      <c r="AH45" s="400" t="s">
        <v>758</v>
      </c>
      <c r="AI45" s="421" t="s">
        <v>193</v>
      </c>
      <c r="AJ45" s="421" t="s">
        <v>193</v>
      </c>
      <c r="AK45" s="421" t="s">
        <v>193</v>
      </c>
      <c r="AL45" s="421" t="s">
        <v>193</v>
      </c>
      <c r="AM45" s="420" t="s">
        <v>193</v>
      </c>
      <c r="AN45" s="423" t="s">
        <v>193</v>
      </c>
      <c r="AO45" s="319" t="s">
        <v>141</v>
      </c>
      <c r="AP45" s="407" t="b">
        <f t="shared" si="1"/>
        <v>0</v>
      </c>
      <c r="AQ45" s="407" t="b">
        <f t="shared" si="2"/>
        <v>0</v>
      </c>
    </row>
    <row r="46" spans="1:43" s="230" customFormat="1" ht="75" customHeight="1" x14ac:dyDescent="0.25">
      <c r="A46" s="465" t="s">
        <v>793</v>
      </c>
      <c r="B46" s="465" t="s">
        <v>238</v>
      </c>
      <c r="C46" s="466" t="s">
        <v>228</v>
      </c>
      <c r="D46" s="408" t="s">
        <v>192</v>
      </c>
      <c r="E46" s="319" t="s">
        <v>94</v>
      </c>
      <c r="F46" s="622" t="s">
        <v>193</v>
      </c>
      <c r="G46" s="622">
        <v>45097</v>
      </c>
      <c r="H46" s="642" t="str">
        <f>IF(OR(Complete[[#This Row],[Pre-Proc Conference]]="",Complete[[#This Row],[Ads/Post of IB]]=""), "",IFERROR(Complete[[#This Row],[Ads/Post of IB]]-Complete[[#This Row],[Pre-Proc Conference]],""))</f>
        <v/>
      </c>
      <c r="I46" s="639" t="s">
        <v>193</v>
      </c>
      <c r="J46" s="622" t="s">
        <v>193</v>
      </c>
      <c r="K46" s="639">
        <v>45118</v>
      </c>
      <c r="L46" s="643">
        <f>IF(OR(Complete[[#This Row],[Ads/Post of IB]]="",Complete[[#This Row],[Sub/Open of Bids]]=""),"",IFERROR(Complete[[#This Row],[Sub/Open of Bids]]-Complete[[#This Row],[Ads/Post of IB]],""))</f>
        <v>21</v>
      </c>
      <c r="M46" s="622" t="s">
        <v>193</v>
      </c>
      <c r="N46" s="622" t="s">
        <v>193</v>
      </c>
      <c r="O46" s="622">
        <v>45127</v>
      </c>
      <c r="P46" s="643" t="str">
        <f>IF(OR(Complete[[#This Row],[Post Qual]]="",Complete[[#This Row],[Sub/Open of Bids]]=""), "",IFERROR(Complete[[#This Row],[Post Qual]]-Complete[[#This Row],[Sub/Open of Bids]],""))</f>
        <v/>
      </c>
      <c r="Q46" s="643">
        <f>IF(OR(Complete[[#This Row],[Date of BAC Resolution Recommending Award]]="",Complete[[#This Row],[Sub/Open of Bids]]=""), "",IFERROR(Complete[[#This Row],[Date of BAC Resolution Recommending Award]]-Complete[[#This Row],[Sub/Open of Bids]],""))</f>
        <v>9</v>
      </c>
      <c r="R46" s="643">
        <f>IF(OR(Complete[[#This Row],[Date of BAC Resolution Recommending Award]]="",Complete[[#This Row],[Ads/Post of IB]]=""),"",IFERROR(Complete[[#This Row],[Date of BAC Resolution Recommending Award]]-Complete[[#This Row],[Ads/Post of IB]],""))</f>
        <v>30</v>
      </c>
      <c r="S46" s="622">
        <v>45127</v>
      </c>
      <c r="T46" s="622">
        <v>45135</v>
      </c>
      <c r="U46" s="622">
        <v>45139</v>
      </c>
      <c r="V46" s="409">
        <f>IF(OR(Complete[[#This Row],[Notice to Proceed]]="", Complete[[#This Row],[Notice of Award]]=""),"",IFERROR(Complete[[#This Row],[Notice to Proceed]]-Complete[[#This Row],[Notice of Award]],""))</f>
        <v>12</v>
      </c>
      <c r="W46" s="788">
        <f>IF(OR(Complete[[#This Row],[Notice to Proceed]]="", Complete[[#This Row],[Ads/Post of IB]]=""),"",IFERROR(Complete[[#This Row],[Notice to Proceed]]-Complete[[#This Row],[Ads/Post of IB]],""))</f>
        <v>42</v>
      </c>
      <c r="X46" s="622">
        <v>45147</v>
      </c>
      <c r="Y46" s="622">
        <f>Complete[[#This Row],[Delivery/ Completion]]</f>
        <v>45147</v>
      </c>
      <c r="Z46" s="402" t="s">
        <v>175</v>
      </c>
      <c r="AA46" s="390">
        <f>IF(Complete[[#This Row],[Procurement Project]]="","",SUM(Complete[[#This Row],[MOOE]]+Complete[[#This Row],[CO]]))</f>
        <v>42048</v>
      </c>
      <c r="AB46" s="316">
        <v>42048</v>
      </c>
      <c r="AC46" s="316"/>
      <c r="AD46" s="390">
        <f>IF(Complete[[#This Row],[Procurement Project]]="","",SUM(Complete[[#This Row],[MOOE2]]+Complete[[#This Row],[CO3]]))</f>
        <v>41100</v>
      </c>
      <c r="AE46" s="317">
        <v>41100</v>
      </c>
      <c r="AF46" s="317"/>
      <c r="AG46" s="430">
        <f>IF(OR(AA46=0,AD46=0,AA46="",AD46=""),"-",(AA46-AD46)/AA46)</f>
        <v>2.254566210045662E-2</v>
      </c>
      <c r="AH46" s="400" t="s">
        <v>758</v>
      </c>
      <c r="AI46" s="421" t="s">
        <v>193</v>
      </c>
      <c r="AJ46" s="421" t="s">
        <v>193</v>
      </c>
      <c r="AK46" s="421" t="s">
        <v>193</v>
      </c>
      <c r="AL46" s="421" t="s">
        <v>193</v>
      </c>
      <c r="AM46" s="420" t="s">
        <v>193</v>
      </c>
      <c r="AN46" s="423" t="s">
        <v>193</v>
      </c>
      <c r="AO46" s="319" t="s">
        <v>141</v>
      </c>
      <c r="AP46" s="411" t="b">
        <f>IF(ISBLANK(E46),"",IF(AO46="Cancelled","Cancelled",IF(AND(G46="N/A",I46="N/A",J46="N/A",K46="N/A",M46="N/A",N46="N/A",O46="N/A",S46="N/A"),"Pre-Proc",IF(AND(I46="N/A",J46="N/A",K46="",M46="N/A",N46="N/A",O46="N/A",S46="N/A"),"Posting of IB",IF(AND(J46="N/A",K46="N/A",M46="N/A",N46="N/A",O46="N/A",S46="N/A"),"Pre-Bid",IF(AND(K46="N/A",M46="N/A",N46="N/A",O46="N/A",S46="N/A"),"Eligibility Check",IF(AND(M46="N/A",N46="N/A",O46="N/A",S46="N/A"),"Opening of Bids",IF(AND(N46="N/A",O46="N/A",S46="N/A"),"Bid Evaluation",IF(AND(O46="N/A",S46="N/A"),"Post Qualification",IF(AND(S46="N/A"),"BAC Reso",IF(AND(T46="N/A",U46="N/A"),"NOA")))))))))))</f>
        <v>0</v>
      </c>
      <c r="AQ46" s="411" t="b">
        <f>IF(ISBLANK(E46),"",IF(OR(AP46="Post Qualification",AP46="Opening of Bids", AP46="Posting of IB",AP46="Bid Evaluation",AP46="Posting of IB", AP46="Pre-Bid",AP46="Eligibility Check",AP46="BAC Reso",AP46="Pre-Proc",AP46="NOA",AP46="Cancelled"),"Failed"))</f>
        <v>0</v>
      </c>
    </row>
    <row r="47" spans="1:43" s="230" customFormat="1" ht="75" customHeight="1" x14ac:dyDescent="0.25">
      <c r="A47" s="465" t="s">
        <v>794</v>
      </c>
      <c r="B47" s="465" t="s">
        <v>237</v>
      </c>
      <c r="C47" s="466" t="s">
        <v>239</v>
      </c>
      <c r="D47" s="408" t="s">
        <v>192</v>
      </c>
      <c r="E47" s="319" t="s">
        <v>94</v>
      </c>
      <c r="F47" s="622" t="s">
        <v>193</v>
      </c>
      <c r="G47" s="622">
        <v>45097</v>
      </c>
      <c r="H47" s="642"/>
      <c r="I47" s="639" t="s">
        <v>193</v>
      </c>
      <c r="J47" s="622" t="s">
        <v>193</v>
      </c>
      <c r="K47" s="639">
        <v>45118</v>
      </c>
      <c r="L47" s="643"/>
      <c r="M47" s="622" t="s">
        <v>193</v>
      </c>
      <c r="N47" s="622" t="s">
        <v>193</v>
      </c>
      <c r="O47" s="622">
        <v>45127</v>
      </c>
      <c r="P47" s="643"/>
      <c r="Q47" s="643"/>
      <c r="R47" s="643"/>
      <c r="S47" s="622">
        <v>45127</v>
      </c>
      <c r="T47" s="622">
        <v>45135</v>
      </c>
      <c r="U47" s="622">
        <v>45140</v>
      </c>
      <c r="V47" s="409"/>
      <c r="W47" s="788"/>
      <c r="X47" s="622">
        <v>45154</v>
      </c>
      <c r="Y47" s="622">
        <f>Complete[[#This Row],[Delivery/ Completion]]</f>
        <v>45154</v>
      </c>
      <c r="Z47" s="402" t="s">
        <v>175</v>
      </c>
      <c r="AA47" s="390">
        <f>IF(Complete[[#This Row],[Procurement Project]]="","",SUM(Complete[[#This Row],[MOOE]]+Complete[[#This Row],[CO]]))</f>
        <v>23319</v>
      </c>
      <c r="AB47" s="395">
        <v>23319</v>
      </c>
      <c r="AC47" s="396"/>
      <c r="AD47" s="390">
        <f>IF(Complete[[#This Row],[Procurement Project]]="","",SUM(Complete[[#This Row],[MOOE2]]+Complete[[#This Row],[CO3]]))</f>
        <v>23099</v>
      </c>
      <c r="AE47" s="397">
        <v>23099</v>
      </c>
      <c r="AF47" s="317"/>
      <c r="AG47" s="430"/>
      <c r="AH47" s="400" t="s">
        <v>758</v>
      </c>
      <c r="AI47" s="421" t="s">
        <v>193</v>
      </c>
      <c r="AJ47" s="421" t="s">
        <v>193</v>
      </c>
      <c r="AK47" s="421" t="s">
        <v>193</v>
      </c>
      <c r="AL47" s="421" t="s">
        <v>193</v>
      </c>
      <c r="AM47" s="420" t="s">
        <v>193</v>
      </c>
      <c r="AN47" s="423" t="s">
        <v>193</v>
      </c>
      <c r="AO47" s="319" t="s">
        <v>141</v>
      </c>
      <c r="AP47" s="411"/>
      <c r="AQ47" s="411"/>
    </row>
    <row r="48" spans="1:43" s="230" customFormat="1" ht="75" customHeight="1" x14ac:dyDescent="0.25">
      <c r="A48" s="465" t="s">
        <v>795</v>
      </c>
      <c r="B48" s="465" t="s">
        <v>218</v>
      </c>
      <c r="C48" s="466" t="s">
        <v>201</v>
      </c>
      <c r="D48" s="408" t="s">
        <v>192</v>
      </c>
      <c r="E48" s="319" t="s">
        <v>95</v>
      </c>
      <c r="F48" s="622" t="s">
        <v>193</v>
      </c>
      <c r="G48" s="622">
        <v>45079</v>
      </c>
      <c r="H48" s="642"/>
      <c r="I48" s="639" t="s">
        <v>193</v>
      </c>
      <c r="J48" s="622" t="s">
        <v>193</v>
      </c>
      <c r="K48" s="639">
        <v>45118</v>
      </c>
      <c r="L48" s="643"/>
      <c r="M48" s="622" t="s">
        <v>193</v>
      </c>
      <c r="N48" s="622" t="s">
        <v>193</v>
      </c>
      <c r="O48" s="622">
        <v>45127</v>
      </c>
      <c r="P48" s="643"/>
      <c r="Q48" s="643"/>
      <c r="R48" s="643"/>
      <c r="S48" s="622">
        <v>45127</v>
      </c>
      <c r="T48" s="622">
        <v>45140</v>
      </c>
      <c r="U48" s="622">
        <v>45146</v>
      </c>
      <c r="V48" s="409"/>
      <c r="W48" s="788"/>
      <c r="X48" s="622">
        <v>45154</v>
      </c>
      <c r="Y48" s="622">
        <f>Complete[[#This Row],[Delivery/ Completion]]</f>
        <v>45154</v>
      </c>
      <c r="Z48" s="402" t="s">
        <v>175</v>
      </c>
      <c r="AA48" s="390">
        <f>IF(Complete[[#This Row],[Procurement Project]]="","",SUM(Complete[[#This Row],[MOOE]]+Complete[[#This Row],[CO]]))</f>
        <v>311645</v>
      </c>
      <c r="AB48" s="395">
        <v>311645</v>
      </c>
      <c r="AC48" s="396"/>
      <c r="AD48" s="390">
        <f>IF(Complete[[#This Row],[Procurement Project]]="","",SUM(Complete[[#This Row],[MOOE2]]+Complete[[#This Row],[CO3]]))</f>
        <v>310378.5</v>
      </c>
      <c r="AE48" s="397">
        <v>310378.5</v>
      </c>
      <c r="AF48" s="317"/>
      <c r="AG48" s="430"/>
      <c r="AH48" s="400" t="s">
        <v>758</v>
      </c>
      <c r="AI48" s="421" t="s">
        <v>193</v>
      </c>
      <c r="AJ48" s="421" t="s">
        <v>193</v>
      </c>
      <c r="AK48" s="421" t="s">
        <v>193</v>
      </c>
      <c r="AL48" s="421" t="s">
        <v>193</v>
      </c>
      <c r="AM48" s="420" t="s">
        <v>193</v>
      </c>
      <c r="AN48" s="423" t="s">
        <v>193</v>
      </c>
      <c r="AO48" s="319" t="s">
        <v>141</v>
      </c>
      <c r="AP48" s="411"/>
      <c r="AQ48" s="411"/>
    </row>
    <row r="49" spans="1:43" s="230" customFormat="1" ht="75" customHeight="1" x14ac:dyDescent="0.25">
      <c r="A49" s="465" t="s">
        <v>796</v>
      </c>
      <c r="B49" s="465" t="s">
        <v>240</v>
      </c>
      <c r="C49" s="466" t="s">
        <v>212</v>
      </c>
      <c r="D49" s="408" t="s">
        <v>192</v>
      </c>
      <c r="E49" s="319" t="s">
        <v>95</v>
      </c>
      <c r="F49" s="622" t="s">
        <v>193</v>
      </c>
      <c r="G49" s="622">
        <v>45079</v>
      </c>
      <c r="H49" s="642"/>
      <c r="I49" s="639" t="s">
        <v>193</v>
      </c>
      <c r="J49" s="622" t="s">
        <v>193</v>
      </c>
      <c r="K49" s="639">
        <v>45118</v>
      </c>
      <c r="L49" s="643"/>
      <c r="M49" s="622" t="s">
        <v>193</v>
      </c>
      <c r="N49" s="622" t="s">
        <v>193</v>
      </c>
      <c r="O49" s="622">
        <v>45127</v>
      </c>
      <c r="P49" s="643"/>
      <c r="Q49" s="643"/>
      <c r="R49" s="643"/>
      <c r="S49" s="622">
        <v>45127</v>
      </c>
      <c r="T49" s="622">
        <v>45135</v>
      </c>
      <c r="U49" s="622">
        <v>45140</v>
      </c>
      <c r="V49" s="409"/>
      <c r="W49" s="788"/>
      <c r="X49" s="622"/>
      <c r="Y49" s="622"/>
      <c r="Z49" s="402" t="s">
        <v>175</v>
      </c>
      <c r="AA49" s="390">
        <f>IF(Complete[[#This Row],[Procurement Project]]="","",SUM(Complete[[#This Row],[MOOE]]+Complete[[#This Row],[CO]]))</f>
        <v>799750</v>
      </c>
      <c r="AB49" s="395">
        <v>799750</v>
      </c>
      <c r="AC49" s="396"/>
      <c r="AD49" s="390">
        <f>IF(Complete[[#This Row],[Procurement Project]]="","",SUM(Complete[[#This Row],[MOOE2]]+Complete[[#This Row],[CO3]]))</f>
        <v>799750</v>
      </c>
      <c r="AE49" s="397">
        <v>799750</v>
      </c>
      <c r="AF49" s="317"/>
      <c r="AG49" s="430"/>
      <c r="AH49" s="400" t="s">
        <v>758</v>
      </c>
      <c r="AI49" s="421" t="s">
        <v>193</v>
      </c>
      <c r="AJ49" s="421" t="s">
        <v>193</v>
      </c>
      <c r="AK49" s="421" t="s">
        <v>193</v>
      </c>
      <c r="AL49" s="421" t="s">
        <v>193</v>
      </c>
      <c r="AM49" s="420" t="s">
        <v>193</v>
      </c>
      <c r="AN49" s="423" t="s">
        <v>193</v>
      </c>
      <c r="AO49" s="319" t="s">
        <v>1403</v>
      </c>
      <c r="AP49" s="411"/>
      <c r="AQ49" s="411"/>
    </row>
    <row r="50" spans="1:43" s="230" customFormat="1" ht="75" customHeight="1" x14ac:dyDescent="0.25">
      <c r="A50" s="465" t="s">
        <v>797</v>
      </c>
      <c r="B50" s="465" t="s">
        <v>220</v>
      </c>
      <c r="C50" s="466" t="s">
        <v>198</v>
      </c>
      <c r="D50" s="408" t="s">
        <v>192</v>
      </c>
      <c r="E50" s="319" t="s">
        <v>96</v>
      </c>
      <c r="F50" s="622" t="s">
        <v>193</v>
      </c>
      <c r="G50" s="622">
        <v>45099</v>
      </c>
      <c r="H50" s="642"/>
      <c r="I50" s="639" t="s">
        <v>193</v>
      </c>
      <c r="J50" s="622">
        <f>Complete[[#This Row],[Sub/Open of Bids]]</f>
        <v>45118</v>
      </c>
      <c r="K50" s="639">
        <v>45118</v>
      </c>
      <c r="L50" s="643"/>
      <c r="M50" s="622" t="s">
        <v>193</v>
      </c>
      <c r="N50" s="622" t="s">
        <v>193</v>
      </c>
      <c r="O50" s="622">
        <v>45127</v>
      </c>
      <c r="P50" s="643"/>
      <c r="Q50" s="643"/>
      <c r="R50" s="643"/>
      <c r="S50" s="622" t="s">
        <v>193</v>
      </c>
      <c r="T50" s="622">
        <v>45138</v>
      </c>
      <c r="U50" s="622">
        <v>45139</v>
      </c>
      <c r="V50" s="409"/>
      <c r="W50" s="788"/>
      <c r="X50" s="622">
        <v>45258</v>
      </c>
      <c r="Y50" s="622">
        <f>Complete[[#This Row],[Delivery/ Completion]]</f>
        <v>45258</v>
      </c>
      <c r="Z50" s="402" t="s">
        <v>175</v>
      </c>
      <c r="AA50" s="390">
        <f>IF(Complete[[#This Row],[Procurement Project]]="","",SUM(Complete[[#This Row],[MOOE]]+Complete[[#This Row],[CO]]))</f>
        <v>17015</v>
      </c>
      <c r="AB50" s="395">
        <v>17015</v>
      </c>
      <c r="AC50" s="396"/>
      <c r="AD50" s="390">
        <f>IF(Complete[[#This Row],[Procurement Project]]="","",SUM(Complete[[#This Row],[MOOE2]]+Complete[[#This Row],[CO3]]))</f>
        <v>16600</v>
      </c>
      <c r="AE50" s="397">
        <v>16600</v>
      </c>
      <c r="AF50" s="317"/>
      <c r="AG50" s="430"/>
      <c r="AH50" s="400" t="s">
        <v>758</v>
      </c>
      <c r="AI50" s="421" t="s">
        <v>193</v>
      </c>
      <c r="AJ50" s="421" t="s">
        <v>193</v>
      </c>
      <c r="AK50" s="421" t="s">
        <v>193</v>
      </c>
      <c r="AL50" s="421" t="s">
        <v>193</v>
      </c>
      <c r="AM50" s="420" t="s">
        <v>193</v>
      </c>
      <c r="AN50" s="423" t="s">
        <v>193</v>
      </c>
      <c r="AO50" s="319" t="s">
        <v>141</v>
      </c>
      <c r="AP50" s="411"/>
      <c r="AQ50" s="411"/>
    </row>
    <row r="51" spans="1:43" s="230" customFormat="1" ht="75" customHeight="1" x14ac:dyDescent="0.25">
      <c r="A51" s="465" t="s">
        <v>798</v>
      </c>
      <c r="B51" s="465" t="s">
        <v>241</v>
      </c>
      <c r="C51" s="466" t="s">
        <v>234</v>
      </c>
      <c r="D51" s="408" t="s">
        <v>192</v>
      </c>
      <c r="E51" s="319" t="s">
        <v>91</v>
      </c>
      <c r="F51" s="622" t="s">
        <v>193</v>
      </c>
      <c r="G51" s="622">
        <v>45096</v>
      </c>
      <c r="H51" s="642"/>
      <c r="I51" s="639" t="s">
        <v>193</v>
      </c>
      <c r="J51" s="622">
        <f>Complete[[#This Row],[Sub/Open of Bids]]</f>
        <v>45118</v>
      </c>
      <c r="K51" s="639">
        <v>45118</v>
      </c>
      <c r="L51" s="643"/>
      <c r="M51" s="622" t="s">
        <v>193</v>
      </c>
      <c r="N51" s="622" t="s">
        <v>193</v>
      </c>
      <c r="O51" s="622">
        <v>45127</v>
      </c>
      <c r="P51" s="643"/>
      <c r="Q51" s="643"/>
      <c r="R51" s="643"/>
      <c r="S51" s="622">
        <v>45127</v>
      </c>
      <c r="T51" s="622">
        <v>45135</v>
      </c>
      <c r="U51" s="622">
        <v>45139</v>
      </c>
      <c r="V51" s="409"/>
      <c r="W51" s="788"/>
      <c r="X51" s="622">
        <v>45140</v>
      </c>
      <c r="Y51" s="622">
        <f>Complete[[#This Row],[Delivery/ Completion]]</f>
        <v>45140</v>
      </c>
      <c r="Z51" s="402" t="s">
        <v>175</v>
      </c>
      <c r="AA51" s="390">
        <f>IF(Complete[[#This Row],[Procurement Project]]="","",SUM(Complete[[#This Row],[MOOE]]+Complete[[#This Row],[CO]]))</f>
        <v>828222</v>
      </c>
      <c r="AB51" s="395">
        <v>828222</v>
      </c>
      <c r="AC51" s="396"/>
      <c r="AD51" s="390">
        <f>IF(Complete[[#This Row],[Procurement Project]]="","",SUM(Complete[[#This Row],[MOOE2]]+Complete[[#This Row],[CO3]]))</f>
        <v>828222</v>
      </c>
      <c r="AE51" s="397">
        <v>828222</v>
      </c>
      <c r="AF51" s="317"/>
      <c r="AG51" s="430"/>
      <c r="AH51" s="400" t="s">
        <v>758</v>
      </c>
      <c r="AI51" s="421" t="s">
        <v>193</v>
      </c>
      <c r="AJ51" s="421" t="s">
        <v>193</v>
      </c>
      <c r="AK51" s="421" t="s">
        <v>193</v>
      </c>
      <c r="AL51" s="421" t="s">
        <v>193</v>
      </c>
      <c r="AM51" s="420" t="s">
        <v>193</v>
      </c>
      <c r="AN51" s="423" t="s">
        <v>193</v>
      </c>
      <c r="AO51" s="319" t="s">
        <v>141</v>
      </c>
      <c r="AP51" s="411"/>
      <c r="AQ51" s="411"/>
    </row>
    <row r="52" spans="1:43" s="230" customFormat="1" ht="75" customHeight="1" x14ac:dyDescent="0.25">
      <c r="A52" s="465" t="s">
        <v>799</v>
      </c>
      <c r="B52" s="465" t="s">
        <v>241</v>
      </c>
      <c r="C52" s="466" t="s">
        <v>234</v>
      </c>
      <c r="D52" s="408" t="s">
        <v>192</v>
      </c>
      <c r="E52" s="319" t="s">
        <v>91</v>
      </c>
      <c r="F52" s="622" t="s">
        <v>193</v>
      </c>
      <c r="G52" s="622">
        <v>45090</v>
      </c>
      <c r="H52" s="642"/>
      <c r="I52" s="639" t="s">
        <v>193</v>
      </c>
      <c r="J52" s="622">
        <f>Complete[[#This Row],[Sub/Open of Bids]]</f>
        <v>45118</v>
      </c>
      <c r="K52" s="639">
        <v>45118</v>
      </c>
      <c r="L52" s="643"/>
      <c r="M52" s="622" t="s">
        <v>193</v>
      </c>
      <c r="N52" s="622" t="s">
        <v>193</v>
      </c>
      <c r="O52" s="622">
        <v>45127</v>
      </c>
      <c r="P52" s="643"/>
      <c r="Q52" s="643"/>
      <c r="R52" s="643"/>
      <c r="S52" s="622">
        <v>45127</v>
      </c>
      <c r="T52" s="622">
        <v>45135</v>
      </c>
      <c r="U52" s="622">
        <v>45138</v>
      </c>
      <c r="V52" s="409"/>
      <c r="W52" s="788"/>
      <c r="X52" s="622">
        <v>45145</v>
      </c>
      <c r="Y52" s="622">
        <f>Complete[[#This Row],[Delivery/ Completion]]</f>
        <v>45145</v>
      </c>
      <c r="Z52" s="402" t="s">
        <v>175</v>
      </c>
      <c r="AA52" s="390">
        <f>IF(Complete[[#This Row],[Procurement Project]]="","",SUM(Complete[[#This Row],[MOOE]]+Complete[[#This Row],[CO]]))</f>
        <v>1765998</v>
      </c>
      <c r="AB52" s="395">
        <v>1765998</v>
      </c>
      <c r="AC52" s="396"/>
      <c r="AD52" s="390">
        <f>IF(Complete[[#This Row],[Procurement Project]]="","",SUM(Complete[[#This Row],[MOOE2]]+Complete[[#This Row],[CO3]]))</f>
        <v>860358</v>
      </c>
      <c r="AE52" s="397">
        <v>860358</v>
      </c>
      <c r="AF52" s="317"/>
      <c r="AG52" s="430"/>
      <c r="AH52" s="400" t="s">
        <v>758</v>
      </c>
      <c r="AI52" s="421" t="s">
        <v>193</v>
      </c>
      <c r="AJ52" s="421" t="s">
        <v>193</v>
      </c>
      <c r="AK52" s="421" t="s">
        <v>193</v>
      </c>
      <c r="AL52" s="421" t="s">
        <v>193</v>
      </c>
      <c r="AM52" s="420" t="s">
        <v>193</v>
      </c>
      <c r="AN52" s="423" t="s">
        <v>193</v>
      </c>
      <c r="AO52" s="319" t="s">
        <v>141</v>
      </c>
      <c r="AP52" s="411"/>
      <c r="AQ52" s="411"/>
    </row>
    <row r="53" spans="1:43" s="230" customFormat="1" ht="75" customHeight="1" x14ac:dyDescent="0.25">
      <c r="A53" s="465" t="s">
        <v>800</v>
      </c>
      <c r="B53" s="465" t="s">
        <v>218</v>
      </c>
      <c r="C53" s="466" t="s">
        <v>201</v>
      </c>
      <c r="D53" s="408" t="s">
        <v>192</v>
      </c>
      <c r="E53" s="319" t="s">
        <v>89</v>
      </c>
      <c r="F53" s="622">
        <v>45118</v>
      </c>
      <c r="G53" s="622">
        <v>45124</v>
      </c>
      <c r="H53" s="642"/>
      <c r="I53" s="648">
        <v>45132</v>
      </c>
      <c r="J53" s="622">
        <f>Complete[[#This Row],[Sub/Open of Bids]]</f>
        <v>45146</v>
      </c>
      <c r="K53" s="622">
        <v>45146</v>
      </c>
      <c r="L53" s="643"/>
      <c r="M53" s="622">
        <v>45146</v>
      </c>
      <c r="N53" s="622">
        <v>45156</v>
      </c>
      <c r="O53" s="622">
        <v>45169</v>
      </c>
      <c r="P53" s="643"/>
      <c r="Q53" s="643"/>
      <c r="R53" s="643"/>
      <c r="S53" s="622">
        <v>45170</v>
      </c>
      <c r="T53" s="622">
        <v>45177</v>
      </c>
      <c r="U53" s="622">
        <v>45180</v>
      </c>
      <c r="V53" s="409"/>
      <c r="W53" s="788"/>
      <c r="X53" s="622">
        <v>45194</v>
      </c>
      <c r="Y53" s="622">
        <f>Complete[[#This Row],[Delivery/ Completion]]</f>
        <v>45194</v>
      </c>
      <c r="Z53" s="402" t="s">
        <v>175</v>
      </c>
      <c r="AA53" s="390">
        <f>IF(Complete[[#This Row],[Procurement Project]]="","",SUM(Complete[[#This Row],[MOOE]]+Complete[[#This Row],[CO]]))</f>
        <v>1457009</v>
      </c>
      <c r="AB53" s="395">
        <v>1457009</v>
      </c>
      <c r="AC53" s="396"/>
      <c r="AD53" s="390">
        <f>IF(Complete[[#This Row],[Procurement Project]]="","",SUM(Complete[[#This Row],[MOOE2]]+Complete[[#This Row],[CO3]]))</f>
        <v>1269456</v>
      </c>
      <c r="AE53" s="397">
        <v>1269456</v>
      </c>
      <c r="AF53" s="317"/>
      <c r="AG53" s="430"/>
      <c r="AH53" s="400" t="s">
        <v>758</v>
      </c>
      <c r="AI53" s="622">
        <v>45126</v>
      </c>
      <c r="AJ53" s="622">
        <v>45141</v>
      </c>
      <c r="AK53" s="622">
        <v>45141</v>
      </c>
      <c r="AL53" s="622">
        <v>45141</v>
      </c>
      <c r="AM53" s="420" t="s">
        <v>193</v>
      </c>
      <c r="AN53" s="423" t="s">
        <v>193</v>
      </c>
      <c r="AO53" s="319" t="s">
        <v>141</v>
      </c>
      <c r="AP53" s="411"/>
      <c r="AQ53" s="411"/>
    </row>
    <row r="54" spans="1:43" s="230" customFormat="1" ht="75" customHeight="1" x14ac:dyDescent="0.25">
      <c r="A54" s="465" t="s">
        <v>801</v>
      </c>
      <c r="B54" s="465" t="s">
        <v>242</v>
      </c>
      <c r="C54" s="466" t="s">
        <v>201</v>
      </c>
      <c r="D54" s="408" t="s">
        <v>192</v>
      </c>
      <c r="E54" s="319" t="s">
        <v>89</v>
      </c>
      <c r="F54" s="622" t="s">
        <v>193</v>
      </c>
      <c r="G54" s="622">
        <v>45082</v>
      </c>
      <c r="H54" s="642"/>
      <c r="I54" s="648" t="s">
        <v>193</v>
      </c>
      <c r="J54" s="622">
        <f>Complete[[#This Row],[Sub/Open of Bids]]</f>
        <v>45090</v>
      </c>
      <c r="K54" s="622">
        <v>45090</v>
      </c>
      <c r="L54" s="643"/>
      <c r="M54" s="622">
        <v>45090</v>
      </c>
      <c r="N54" s="622">
        <v>45097</v>
      </c>
      <c r="O54" s="622">
        <v>45135</v>
      </c>
      <c r="P54" s="643"/>
      <c r="Q54" s="643"/>
      <c r="R54" s="643"/>
      <c r="S54" s="622">
        <v>45139</v>
      </c>
      <c r="T54" s="622">
        <v>45141</v>
      </c>
      <c r="U54" s="622">
        <v>45146</v>
      </c>
      <c r="V54" s="409"/>
      <c r="W54" s="788"/>
      <c r="X54" s="622" t="s">
        <v>193</v>
      </c>
      <c r="Y54" s="622" t="str">
        <f>Complete[[#This Row],[Delivery/ Completion]]</f>
        <v>N/A</v>
      </c>
      <c r="Z54" s="402" t="s">
        <v>175</v>
      </c>
      <c r="AA54" s="390">
        <f>IF(Complete[[#This Row],[Procurement Project]]="","",SUM(Complete[[#This Row],[MOOE]]+Complete[[#This Row],[CO]]))</f>
        <v>970245.77</v>
      </c>
      <c r="AB54" s="395"/>
      <c r="AC54" s="396">
        <v>970245.77</v>
      </c>
      <c r="AD54" s="390">
        <v>965061.55</v>
      </c>
      <c r="AE54" s="397"/>
      <c r="AF54" s="317">
        <v>965061.55</v>
      </c>
      <c r="AG54" s="430"/>
      <c r="AH54" s="400" t="s">
        <v>758</v>
      </c>
      <c r="AI54" s="421" t="s">
        <v>193</v>
      </c>
      <c r="AJ54" s="622">
        <v>45085</v>
      </c>
      <c r="AK54" s="622">
        <v>45085</v>
      </c>
      <c r="AL54" s="622">
        <v>45085</v>
      </c>
      <c r="AM54" s="420" t="s">
        <v>193</v>
      </c>
      <c r="AN54" s="423" t="s">
        <v>193</v>
      </c>
      <c r="AO54" s="319" t="s">
        <v>141</v>
      </c>
      <c r="AP54" s="411"/>
      <c r="AQ54" s="411"/>
    </row>
    <row r="55" spans="1:43" s="230" customFormat="1" ht="75" customHeight="1" x14ac:dyDescent="0.25">
      <c r="A55" s="465" t="s">
        <v>802</v>
      </c>
      <c r="B55" s="465" t="s">
        <v>243</v>
      </c>
      <c r="C55" s="466" t="s">
        <v>201</v>
      </c>
      <c r="D55" s="408" t="s">
        <v>192</v>
      </c>
      <c r="E55" s="448" t="s">
        <v>89</v>
      </c>
      <c r="F55" s="622" t="s">
        <v>193</v>
      </c>
      <c r="G55" s="622">
        <v>45075</v>
      </c>
      <c r="H55" s="642"/>
      <c r="I55" s="648">
        <v>45083</v>
      </c>
      <c r="J55" s="622">
        <f>Complete[[#This Row],[Sub/Open of Bids]]</f>
        <v>45097</v>
      </c>
      <c r="K55" s="622">
        <v>45097</v>
      </c>
      <c r="L55" s="643"/>
      <c r="M55" s="622">
        <v>45097</v>
      </c>
      <c r="N55" s="622">
        <v>45127</v>
      </c>
      <c r="O55" s="622">
        <v>45135</v>
      </c>
      <c r="P55" s="643"/>
      <c r="Q55" s="643"/>
      <c r="R55" s="643"/>
      <c r="S55" s="622">
        <v>45139</v>
      </c>
      <c r="T55" s="622">
        <v>45141</v>
      </c>
      <c r="U55" s="622">
        <v>45146</v>
      </c>
      <c r="V55" s="449"/>
      <c r="W55" s="792"/>
      <c r="X55" s="622" t="s">
        <v>193</v>
      </c>
      <c r="Y55" s="622" t="str">
        <f>Complete[[#This Row],[Delivery/ Completion]]</f>
        <v>N/A</v>
      </c>
      <c r="Z55" s="402" t="s">
        <v>175</v>
      </c>
      <c r="AA55" s="450">
        <f>IF(Complete[[#This Row],[Procurement Project]]="","",SUM(Complete[[#This Row],[MOOE]]+Complete[[#This Row],[CO]]))</f>
        <v>3271471.14</v>
      </c>
      <c r="AB55" s="451"/>
      <c r="AC55" s="452">
        <v>3271471.14</v>
      </c>
      <c r="AD55" s="450">
        <f>IF(Complete[[#This Row],[Procurement Project]]="","",SUM(Complete[[#This Row],[MOOE2]]+Complete[[#This Row],[CO3]]))</f>
        <v>3267297.56</v>
      </c>
      <c r="AE55" s="453"/>
      <c r="AF55" s="660">
        <v>3267297.56</v>
      </c>
      <c r="AG55" s="455"/>
      <c r="AH55" s="400" t="s">
        <v>758</v>
      </c>
      <c r="AI55" s="622">
        <v>45082</v>
      </c>
      <c r="AJ55" s="622">
        <v>45093</v>
      </c>
      <c r="AK55" s="622">
        <v>45093</v>
      </c>
      <c r="AL55" s="622">
        <v>45093</v>
      </c>
      <c r="AM55" s="420" t="s">
        <v>193</v>
      </c>
      <c r="AN55" s="423" t="s">
        <v>193</v>
      </c>
      <c r="AO55" s="319" t="s">
        <v>141</v>
      </c>
      <c r="AP55" s="456"/>
      <c r="AQ55" s="456"/>
    </row>
    <row r="56" spans="1:43" s="230" customFormat="1" ht="75" customHeight="1" x14ac:dyDescent="0.25">
      <c r="A56" s="465" t="s">
        <v>803</v>
      </c>
      <c r="B56" s="465" t="s">
        <v>244</v>
      </c>
      <c r="C56" s="466" t="s">
        <v>201</v>
      </c>
      <c r="D56" s="408" t="s">
        <v>192</v>
      </c>
      <c r="E56" s="319" t="s">
        <v>89</v>
      </c>
      <c r="F56" s="622">
        <v>45035</v>
      </c>
      <c r="G56" s="622">
        <v>45075</v>
      </c>
      <c r="H56" s="642"/>
      <c r="I56" s="648">
        <v>45083</v>
      </c>
      <c r="J56" s="622">
        <f>Complete[[#This Row],[Sub/Open of Bids]]</f>
        <v>45097</v>
      </c>
      <c r="K56" s="622">
        <v>45097</v>
      </c>
      <c r="L56" s="643"/>
      <c r="M56" s="622">
        <v>45097</v>
      </c>
      <c r="N56" s="622">
        <v>45127</v>
      </c>
      <c r="O56" s="622">
        <v>45135</v>
      </c>
      <c r="P56" s="643"/>
      <c r="Q56" s="643"/>
      <c r="R56" s="643"/>
      <c r="S56" s="622">
        <v>45140</v>
      </c>
      <c r="T56" s="622">
        <v>45141</v>
      </c>
      <c r="U56" s="622">
        <v>45146</v>
      </c>
      <c r="V56" s="409"/>
      <c r="W56" s="788"/>
      <c r="X56" s="622" t="s">
        <v>193</v>
      </c>
      <c r="Y56" s="622" t="str">
        <f>Complete[[#This Row],[Delivery/ Completion]]</f>
        <v>N/A</v>
      </c>
      <c r="Z56" s="402" t="s">
        <v>175</v>
      </c>
      <c r="AA56" s="390">
        <f>IF(Complete[[#This Row],[Procurement Project]]="","",SUM(Complete[[#This Row],[MOOE]]+Complete[[#This Row],[CO]]))</f>
        <v>1167779.06</v>
      </c>
      <c r="AB56" s="395"/>
      <c r="AC56" s="396">
        <v>1167779.06</v>
      </c>
      <c r="AD56" s="390">
        <f>IF(Complete[[#This Row],[Procurement Project]]="","",SUM(Complete[[#This Row],[MOOE2]]+Complete[[#This Row],[CO3]]))</f>
        <v>1147165.8700000001</v>
      </c>
      <c r="AE56" s="397"/>
      <c r="AF56" s="317">
        <v>1147165.8700000001</v>
      </c>
      <c r="AG56" s="430"/>
      <c r="AH56" s="400" t="s">
        <v>758</v>
      </c>
      <c r="AI56" s="622">
        <v>45082</v>
      </c>
      <c r="AJ56" s="622">
        <v>45093</v>
      </c>
      <c r="AK56" s="622">
        <v>45093</v>
      </c>
      <c r="AL56" s="622">
        <v>45093</v>
      </c>
      <c r="AM56" s="420" t="s">
        <v>193</v>
      </c>
      <c r="AN56" s="423" t="s">
        <v>193</v>
      </c>
      <c r="AO56" s="319" t="s">
        <v>141</v>
      </c>
      <c r="AP56" s="411"/>
      <c r="AQ56" s="411"/>
    </row>
    <row r="57" spans="1:43" s="230" customFormat="1" ht="75" customHeight="1" x14ac:dyDescent="0.25">
      <c r="A57" s="465" t="s">
        <v>804</v>
      </c>
      <c r="B57" s="465" t="s">
        <v>244</v>
      </c>
      <c r="C57" s="466" t="s">
        <v>201</v>
      </c>
      <c r="D57" s="408" t="s">
        <v>192</v>
      </c>
      <c r="E57" s="319" t="s">
        <v>89</v>
      </c>
      <c r="F57" s="622" t="s">
        <v>193</v>
      </c>
      <c r="G57" s="622">
        <v>45075</v>
      </c>
      <c r="H57" s="642"/>
      <c r="I57" s="648">
        <v>45083</v>
      </c>
      <c r="J57" s="622">
        <f>Complete[[#This Row],[Sub/Open of Bids]]</f>
        <v>45097</v>
      </c>
      <c r="K57" s="622">
        <v>45097</v>
      </c>
      <c r="L57" s="643"/>
      <c r="M57" s="622">
        <v>45097</v>
      </c>
      <c r="N57" s="622">
        <v>45127</v>
      </c>
      <c r="O57" s="622">
        <v>45135</v>
      </c>
      <c r="P57" s="643"/>
      <c r="Q57" s="643"/>
      <c r="R57" s="643"/>
      <c r="S57" s="622">
        <v>45140</v>
      </c>
      <c r="T57" s="622">
        <v>45141</v>
      </c>
      <c r="U57" s="622">
        <v>45146</v>
      </c>
      <c r="V57" s="409"/>
      <c r="W57" s="788"/>
      <c r="X57" s="622" t="s">
        <v>193</v>
      </c>
      <c r="Y57" s="622" t="str">
        <f>Complete[[#This Row],[Delivery/ Completion]]</f>
        <v>N/A</v>
      </c>
      <c r="Z57" s="402" t="s">
        <v>175</v>
      </c>
      <c r="AA57" s="390">
        <f>IF(Complete[[#This Row],[Procurement Project]]="","",SUM(Complete[[#This Row],[MOOE]]+Complete[[#This Row],[CO]]))</f>
        <v>3093997.35</v>
      </c>
      <c r="AB57" s="395"/>
      <c r="AC57" s="396">
        <v>3093997.35</v>
      </c>
      <c r="AD57" s="390">
        <f>IF(Complete[[#This Row],[Procurement Project]]="","",SUM(Complete[[#This Row],[MOOE2]]+Complete[[#This Row],[CO3]]))</f>
        <v>3063656.1</v>
      </c>
      <c r="AE57" s="397"/>
      <c r="AF57" s="317">
        <v>3063656.1</v>
      </c>
      <c r="AG57" s="430"/>
      <c r="AH57" s="400" t="s">
        <v>758</v>
      </c>
      <c r="AI57" s="622">
        <v>45082</v>
      </c>
      <c r="AJ57" s="622">
        <v>45093</v>
      </c>
      <c r="AK57" s="622">
        <v>45093</v>
      </c>
      <c r="AL57" s="622">
        <v>45093</v>
      </c>
      <c r="AM57" s="420" t="s">
        <v>193</v>
      </c>
      <c r="AN57" s="423" t="s">
        <v>193</v>
      </c>
      <c r="AO57" s="319" t="s">
        <v>141</v>
      </c>
      <c r="AP57" s="411"/>
      <c r="AQ57" s="411"/>
    </row>
    <row r="58" spans="1:43" s="230" customFormat="1" ht="75" customHeight="1" x14ac:dyDescent="0.25">
      <c r="A58" s="465" t="s">
        <v>805</v>
      </c>
      <c r="B58" s="465" t="s">
        <v>245</v>
      </c>
      <c r="C58" s="466" t="s">
        <v>201</v>
      </c>
      <c r="D58" s="408" t="s">
        <v>192</v>
      </c>
      <c r="E58" s="319" t="s">
        <v>89</v>
      </c>
      <c r="F58" s="622" t="s">
        <v>193</v>
      </c>
      <c r="G58" s="622">
        <v>45075</v>
      </c>
      <c r="H58" s="642"/>
      <c r="I58" s="648">
        <v>45083</v>
      </c>
      <c r="J58" s="622">
        <f>Complete[[#This Row],[Sub/Open of Bids]]</f>
        <v>45097</v>
      </c>
      <c r="K58" s="622">
        <v>45097</v>
      </c>
      <c r="L58" s="643"/>
      <c r="M58" s="622">
        <v>45097</v>
      </c>
      <c r="N58" s="622">
        <v>45127</v>
      </c>
      <c r="O58" s="622">
        <v>45135</v>
      </c>
      <c r="P58" s="643"/>
      <c r="Q58" s="643"/>
      <c r="R58" s="643"/>
      <c r="S58" s="622">
        <v>45139</v>
      </c>
      <c r="T58" s="622">
        <v>45141</v>
      </c>
      <c r="U58" s="622">
        <v>45146</v>
      </c>
      <c r="V58" s="409"/>
      <c r="W58" s="788"/>
      <c r="X58" s="622" t="s">
        <v>193</v>
      </c>
      <c r="Y58" s="622" t="str">
        <f>Complete[[#This Row],[Delivery/ Completion]]</f>
        <v>N/A</v>
      </c>
      <c r="Z58" s="402" t="s">
        <v>175</v>
      </c>
      <c r="AA58" s="390">
        <f>IF(Complete[[#This Row],[Procurement Project]]="","",SUM(Complete[[#This Row],[MOOE]]+Complete[[#This Row],[CO]]))</f>
        <v>1867751.96</v>
      </c>
      <c r="AB58" s="395"/>
      <c r="AC58" s="396">
        <v>1867751.96</v>
      </c>
      <c r="AD58" s="390">
        <f>IF(Complete[[#This Row],[Procurement Project]]="","",SUM(Complete[[#This Row],[MOOE2]]+Complete[[#This Row],[CO3]]))</f>
        <v>1862663.66</v>
      </c>
      <c r="AE58" s="397"/>
      <c r="AF58" s="317">
        <v>1862663.66</v>
      </c>
      <c r="AG58" s="430"/>
      <c r="AH58" s="400" t="s">
        <v>758</v>
      </c>
      <c r="AI58" s="622">
        <v>45082</v>
      </c>
      <c r="AJ58" s="622">
        <v>45093</v>
      </c>
      <c r="AK58" s="622">
        <v>45093</v>
      </c>
      <c r="AL58" s="622">
        <v>45093</v>
      </c>
      <c r="AM58" s="420" t="s">
        <v>193</v>
      </c>
      <c r="AN58" s="423" t="s">
        <v>193</v>
      </c>
      <c r="AO58" s="319" t="s">
        <v>141</v>
      </c>
      <c r="AP58" s="411"/>
      <c r="AQ58" s="411"/>
    </row>
    <row r="59" spans="1:43" s="230" customFormat="1" ht="75" customHeight="1" x14ac:dyDescent="0.25">
      <c r="A59" s="465" t="s">
        <v>806</v>
      </c>
      <c r="B59" s="465" t="s">
        <v>241</v>
      </c>
      <c r="C59" s="466" t="s">
        <v>199</v>
      </c>
      <c r="D59" s="408" t="s">
        <v>192</v>
      </c>
      <c r="E59" s="319" t="s">
        <v>103</v>
      </c>
      <c r="F59" s="622" t="s">
        <v>193</v>
      </c>
      <c r="G59" s="622">
        <v>45096</v>
      </c>
      <c r="H59" s="642"/>
      <c r="I59" s="648" t="s">
        <v>193</v>
      </c>
      <c r="J59" s="622">
        <f>Complete[[#This Row],[Sub/Open of Bids]]</f>
        <v>45132</v>
      </c>
      <c r="K59" s="622">
        <v>45132</v>
      </c>
      <c r="L59" s="643"/>
      <c r="M59" s="622" t="s">
        <v>193</v>
      </c>
      <c r="N59" s="622" t="s">
        <v>193</v>
      </c>
      <c r="O59" s="622">
        <v>45135</v>
      </c>
      <c r="P59" s="643"/>
      <c r="Q59" s="643"/>
      <c r="R59" s="643"/>
      <c r="S59" s="622">
        <v>45143</v>
      </c>
      <c r="T59" s="622">
        <v>45152</v>
      </c>
      <c r="U59" s="622">
        <v>45153</v>
      </c>
      <c r="V59" s="409"/>
      <c r="W59" s="788"/>
      <c r="X59" s="622">
        <v>45161</v>
      </c>
      <c r="Y59" s="622">
        <f>Complete[[#This Row],[Delivery/ Completion]]</f>
        <v>45161</v>
      </c>
      <c r="Z59" s="402" t="s">
        <v>175</v>
      </c>
      <c r="AA59" s="390">
        <f>IF(Complete[[#This Row],[Procurement Project]]="","",SUM(Complete[[#This Row],[MOOE]]+Complete[[#This Row],[CO]]))</f>
        <v>217500</v>
      </c>
      <c r="AB59" s="395">
        <v>217500</v>
      </c>
      <c r="AC59" s="396"/>
      <c r="AD59" s="390">
        <v>217500</v>
      </c>
      <c r="AE59" s="397"/>
      <c r="AF59" s="317"/>
      <c r="AG59" s="430"/>
      <c r="AH59" s="400" t="s">
        <v>758</v>
      </c>
      <c r="AI59" s="421" t="s">
        <v>193</v>
      </c>
      <c r="AJ59" s="421" t="s">
        <v>193</v>
      </c>
      <c r="AK59" s="421" t="s">
        <v>193</v>
      </c>
      <c r="AL59" s="421" t="s">
        <v>193</v>
      </c>
      <c r="AM59" s="420" t="s">
        <v>193</v>
      </c>
      <c r="AN59" s="423" t="s">
        <v>193</v>
      </c>
      <c r="AO59" s="319" t="s">
        <v>141</v>
      </c>
      <c r="AP59" s="411"/>
      <c r="AQ59" s="411"/>
    </row>
    <row r="60" spans="1:43" s="230" customFormat="1" ht="75" customHeight="1" x14ac:dyDescent="0.25">
      <c r="A60" s="465" t="s">
        <v>807</v>
      </c>
      <c r="B60" s="465" t="s">
        <v>218</v>
      </c>
      <c r="C60" s="466" t="s">
        <v>201</v>
      </c>
      <c r="D60" s="408" t="s">
        <v>192</v>
      </c>
      <c r="E60" s="319" t="s">
        <v>89</v>
      </c>
      <c r="F60" s="622" t="s">
        <v>193</v>
      </c>
      <c r="G60" s="622">
        <v>45103</v>
      </c>
      <c r="H60" s="642"/>
      <c r="I60" s="648" t="s">
        <v>193</v>
      </c>
      <c r="J60" s="622">
        <f>Complete[[#This Row],[Sub/Open of Bids]]</f>
        <v>45118</v>
      </c>
      <c r="K60" s="622">
        <v>45118</v>
      </c>
      <c r="L60" s="643"/>
      <c r="M60" s="622">
        <v>45118</v>
      </c>
      <c r="N60" s="622">
        <v>45128</v>
      </c>
      <c r="O60" s="622">
        <v>45135</v>
      </c>
      <c r="P60" s="643"/>
      <c r="Q60" s="643"/>
      <c r="R60" s="643"/>
      <c r="S60" s="622">
        <v>45141</v>
      </c>
      <c r="T60" s="622">
        <v>45148</v>
      </c>
      <c r="U60" s="622">
        <v>45149</v>
      </c>
      <c r="V60" s="409"/>
      <c r="W60" s="788"/>
      <c r="X60" s="622">
        <v>45156</v>
      </c>
      <c r="Y60" s="622">
        <f>Complete[[#This Row],[Delivery/ Completion]]</f>
        <v>45156</v>
      </c>
      <c r="Z60" s="402" t="s">
        <v>175</v>
      </c>
      <c r="AA60" s="390">
        <f>IF(Complete[[#This Row],[Procurement Project]]="","",SUM(Complete[[#This Row],[MOOE]]+Complete[[#This Row],[CO]]))</f>
        <v>862040</v>
      </c>
      <c r="AB60" s="395"/>
      <c r="AC60" s="396">
        <v>862040</v>
      </c>
      <c r="AD60" s="390">
        <f>IF(Complete[[#This Row],[Procurement Project]]="","",SUM(Complete[[#This Row],[MOOE2]]+Complete[[#This Row],[CO3]]))</f>
        <v>731170</v>
      </c>
      <c r="AE60" s="397"/>
      <c r="AF60" s="317">
        <v>731170</v>
      </c>
      <c r="AG60" s="430"/>
      <c r="AH60" s="400" t="s">
        <v>758</v>
      </c>
      <c r="AI60" s="421" t="s">
        <v>193</v>
      </c>
      <c r="AJ60" s="622">
        <v>45114</v>
      </c>
      <c r="AK60" s="622">
        <v>45114</v>
      </c>
      <c r="AL60" s="622">
        <v>45114</v>
      </c>
      <c r="AM60" s="420" t="s">
        <v>193</v>
      </c>
      <c r="AN60" s="423" t="s">
        <v>193</v>
      </c>
      <c r="AO60" s="319" t="s">
        <v>141</v>
      </c>
      <c r="AP60" s="411"/>
      <c r="AQ60" s="411"/>
    </row>
    <row r="61" spans="1:43" s="230" customFormat="1" ht="75" customHeight="1" x14ac:dyDescent="0.25">
      <c r="A61" s="465" t="s">
        <v>808</v>
      </c>
      <c r="B61" s="465" t="s">
        <v>246</v>
      </c>
      <c r="C61" s="466" t="s">
        <v>213</v>
      </c>
      <c r="D61" s="408" t="s">
        <v>192</v>
      </c>
      <c r="E61" s="319" t="s">
        <v>89</v>
      </c>
      <c r="F61" s="622">
        <v>45090</v>
      </c>
      <c r="G61" s="622">
        <v>45103</v>
      </c>
      <c r="H61" s="642"/>
      <c r="I61" s="648" t="s">
        <v>193</v>
      </c>
      <c r="J61" s="622">
        <f>Complete[[#This Row],[Sub/Open of Bids]]</f>
        <v>45118</v>
      </c>
      <c r="K61" s="622">
        <v>45118</v>
      </c>
      <c r="L61" s="643"/>
      <c r="M61" s="622">
        <v>45118</v>
      </c>
      <c r="N61" s="622">
        <v>45128</v>
      </c>
      <c r="O61" s="622">
        <v>45135</v>
      </c>
      <c r="P61" s="643"/>
      <c r="Q61" s="643"/>
      <c r="R61" s="643"/>
      <c r="S61" s="622">
        <v>45142</v>
      </c>
      <c r="T61" s="622">
        <v>45148</v>
      </c>
      <c r="U61" s="622">
        <v>45153</v>
      </c>
      <c r="V61" s="409"/>
      <c r="W61" s="788"/>
      <c r="X61" s="622">
        <v>45162</v>
      </c>
      <c r="Y61" s="622">
        <f>Complete[[#This Row],[Delivery/ Completion]]</f>
        <v>45162</v>
      </c>
      <c r="Z61" s="402" t="s">
        <v>175</v>
      </c>
      <c r="AA61" s="390">
        <f>IF(Complete[[#This Row],[Procurement Project]]="","",SUM(Complete[[#This Row],[MOOE]]+Complete[[#This Row],[CO]]))</f>
        <v>360440</v>
      </c>
      <c r="AB61" s="395"/>
      <c r="AC61" s="396">
        <v>360440</v>
      </c>
      <c r="AD61" s="390"/>
      <c r="AE61" s="397"/>
      <c r="AF61" s="317">
        <v>294350</v>
      </c>
      <c r="AG61" s="430"/>
      <c r="AH61" s="400" t="s">
        <v>758</v>
      </c>
      <c r="AI61" s="421" t="s">
        <v>193</v>
      </c>
      <c r="AJ61" s="622">
        <v>45114</v>
      </c>
      <c r="AK61" s="622">
        <v>45114</v>
      </c>
      <c r="AL61" s="622">
        <v>45114</v>
      </c>
      <c r="AM61" s="420" t="s">
        <v>193</v>
      </c>
      <c r="AN61" s="423" t="s">
        <v>193</v>
      </c>
      <c r="AO61" s="319" t="s">
        <v>141</v>
      </c>
      <c r="AP61" s="411"/>
      <c r="AQ61" s="411"/>
    </row>
    <row r="62" spans="1:43" s="230" customFormat="1" ht="75" customHeight="1" x14ac:dyDescent="0.25">
      <c r="A62" s="465" t="s">
        <v>809</v>
      </c>
      <c r="B62" s="465" t="s">
        <v>218</v>
      </c>
      <c r="C62" s="466" t="s">
        <v>201</v>
      </c>
      <c r="D62" s="408" t="s">
        <v>192</v>
      </c>
      <c r="E62" s="319" t="s">
        <v>89</v>
      </c>
      <c r="F62" s="622" t="s">
        <v>193</v>
      </c>
      <c r="G62" s="622">
        <v>45096</v>
      </c>
      <c r="H62" s="642"/>
      <c r="I62" s="648" t="s">
        <v>193</v>
      </c>
      <c r="J62" s="622">
        <f>Complete[[#This Row],[Sub/Open of Bids]]</f>
        <v>45118</v>
      </c>
      <c r="K62" s="622">
        <v>45118</v>
      </c>
      <c r="L62" s="643"/>
      <c r="M62" s="622">
        <v>45118</v>
      </c>
      <c r="N62" s="622">
        <v>45128</v>
      </c>
      <c r="O62" s="622">
        <v>45135</v>
      </c>
      <c r="P62" s="643"/>
      <c r="Q62" s="643"/>
      <c r="R62" s="643"/>
      <c r="S62" s="622">
        <v>45141</v>
      </c>
      <c r="T62" s="622">
        <v>45161</v>
      </c>
      <c r="U62" s="622">
        <v>45161</v>
      </c>
      <c r="V62" s="409"/>
      <c r="W62" s="788"/>
      <c r="X62" s="622">
        <v>45181</v>
      </c>
      <c r="Y62" s="622">
        <f>Complete[[#This Row],[Delivery/ Completion]]</f>
        <v>45181</v>
      </c>
      <c r="Z62" s="402" t="s">
        <v>175</v>
      </c>
      <c r="AA62" s="390">
        <f>IF(Complete[[#This Row],[Procurement Project]]="","",SUM(Complete[[#This Row],[MOOE]]+Complete[[#This Row],[CO]]))</f>
        <v>1269997</v>
      </c>
      <c r="AB62" s="395">
        <v>1269997</v>
      </c>
      <c r="AC62" s="396"/>
      <c r="AD62" s="390">
        <f>IF(Complete[[#This Row],[Procurement Project]]="","",SUM(Complete[[#This Row],[MOOE2]]+Complete[[#This Row],[CO3]]))</f>
        <v>1269997</v>
      </c>
      <c r="AE62" s="397">
        <v>1269997</v>
      </c>
      <c r="AF62" s="317"/>
      <c r="AG62" s="430"/>
      <c r="AH62" s="400" t="s">
        <v>758</v>
      </c>
      <c r="AI62" s="421" t="s">
        <v>193</v>
      </c>
      <c r="AJ62" s="622">
        <v>45114</v>
      </c>
      <c r="AK62" s="622">
        <v>45114</v>
      </c>
      <c r="AL62" s="622">
        <v>45114</v>
      </c>
      <c r="AM62" s="420" t="s">
        <v>193</v>
      </c>
      <c r="AN62" s="423" t="s">
        <v>193</v>
      </c>
      <c r="AO62" s="319" t="s">
        <v>141</v>
      </c>
      <c r="AP62" s="411"/>
      <c r="AQ62" s="411"/>
    </row>
    <row r="63" spans="1:43" s="230" customFormat="1" ht="75" customHeight="1" x14ac:dyDescent="0.25">
      <c r="A63" s="465" t="s">
        <v>810</v>
      </c>
      <c r="B63" s="465" t="s">
        <v>247</v>
      </c>
      <c r="C63" s="466" t="s">
        <v>198</v>
      </c>
      <c r="D63" s="408" t="s">
        <v>192</v>
      </c>
      <c r="E63" s="319" t="s">
        <v>89</v>
      </c>
      <c r="F63" s="622">
        <v>45104</v>
      </c>
      <c r="G63" s="622">
        <v>45110</v>
      </c>
      <c r="H63" s="642"/>
      <c r="I63" s="648" t="s">
        <v>193</v>
      </c>
      <c r="J63" s="622">
        <f>Complete[[#This Row],[Sub/Open of Bids]]</f>
        <v>45118</v>
      </c>
      <c r="K63" s="622">
        <v>45118</v>
      </c>
      <c r="L63" s="643"/>
      <c r="M63" s="622">
        <v>45118</v>
      </c>
      <c r="N63" s="622">
        <v>45128</v>
      </c>
      <c r="O63" s="622">
        <v>45135</v>
      </c>
      <c r="P63" s="643"/>
      <c r="Q63" s="643"/>
      <c r="R63" s="643"/>
      <c r="S63" s="622">
        <v>45142</v>
      </c>
      <c r="T63" s="622">
        <v>45149</v>
      </c>
      <c r="U63" s="622">
        <v>45167</v>
      </c>
      <c r="V63" s="409"/>
      <c r="W63" s="788"/>
      <c r="X63" s="622">
        <v>45263</v>
      </c>
      <c r="Y63" s="622">
        <f>Complete[[#This Row],[Delivery/ Completion]]</f>
        <v>45263</v>
      </c>
      <c r="Z63" s="402" t="s">
        <v>175</v>
      </c>
      <c r="AA63" s="390">
        <f>IF(Complete[[#This Row],[Procurement Project]]="","",SUM(Complete[[#This Row],[MOOE]]+Complete[[#This Row],[CO]]))</f>
        <v>890483</v>
      </c>
      <c r="AB63" s="395">
        <v>890483</v>
      </c>
      <c r="AC63" s="396"/>
      <c r="AD63" s="390">
        <f>IF(Complete[[#This Row],[Procurement Project]]="","",SUM(Complete[[#This Row],[MOOE2]]+Complete[[#This Row],[CO3]]))</f>
        <v>780596</v>
      </c>
      <c r="AE63" s="397">
        <v>780596</v>
      </c>
      <c r="AF63" s="317"/>
      <c r="AG63" s="430"/>
      <c r="AH63" s="400" t="s">
        <v>758</v>
      </c>
      <c r="AI63" s="421" t="s">
        <v>193</v>
      </c>
      <c r="AJ63" s="622">
        <v>45114</v>
      </c>
      <c r="AK63" s="622">
        <v>45114</v>
      </c>
      <c r="AL63" s="622">
        <v>45114</v>
      </c>
      <c r="AM63" s="420" t="s">
        <v>193</v>
      </c>
      <c r="AN63" s="423" t="s">
        <v>193</v>
      </c>
      <c r="AO63" s="319" t="s">
        <v>141</v>
      </c>
      <c r="AP63" s="411"/>
      <c r="AQ63" s="411"/>
    </row>
    <row r="64" spans="1:43" s="230" customFormat="1" ht="75" customHeight="1" x14ac:dyDescent="0.25">
      <c r="A64" s="465" t="s">
        <v>811</v>
      </c>
      <c r="B64" s="465" t="s">
        <v>237</v>
      </c>
      <c r="C64" s="466" t="s">
        <v>248</v>
      </c>
      <c r="D64" s="408" t="s">
        <v>192</v>
      </c>
      <c r="E64" s="319" t="s">
        <v>94</v>
      </c>
      <c r="F64" s="622">
        <v>45104</v>
      </c>
      <c r="G64" s="622">
        <v>45111</v>
      </c>
      <c r="H64" s="642"/>
      <c r="I64" s="648" t="s">
        <v>193</v>
      </c>
      <c r="J64" s="622">
        <f>Complete[[#This Row],[Sub/Open of Bids]]</f>
        <v>45132</v>
      </c>
      <c r="K64" s="622">
        <v>45132</v>
      </c>
      <c r="L64" s="643"/>
      <c r="M64" s="622" t="s">
        <v>193</v>
      </c>
      <c r="N64" s="622" t="s">
        <v>193</v>
      </c>
      <c r="O64" s="622">
        <v>45135</v>
      </c>
      <c r="P64" s="643"/>
      <c r="Q64" s="643"/>
      <c r="R64" s="643"/>
      <c r="S64" s="622">
        <v>45142</v>
      </c>
      <c r="T64" s="622">
        <v>45154</v>
      </c>
      <c r="U64" s="622">
        <v>45161</v>
      </c>
      <c r="V64" s="409"/>
      <c r="W64" s="788"/>
      <c r="X64" s="622">
        <v>45174</v>
      </c>
      <c r="Y64" s="622">
        <f>Complete[[#This Row],[Delivery/ Completion]]</f>
        <v>45174</v>
      </c>
      <c r="Z64" s="402" t="s">
        <v>175</v>
      </c>
      <c r="AA64" s="390">
        <f>IF(Complete[[#This Row],[Procurement Project]]="","",SUM(Complete[[#This Row],[MOOE]]+Complete[[#This Row],[CO]]))</f>
        <v>132571</v>
      </c>
      <c r="AB64" s="395">
        <v>132571</v>
      </c>
      <c r="AC64" s="396"/>
      <c r="AD64" s="390">
        <f>IF(Complete[[#This Row],[Procurement Project]]="","",SUM(Complete[[#This Row],[MOOE2]]+Complete[[#This Row],[CO3]]))</f>
        <v>132353</v>
      </c>
      <c r="AE64" s="397">
        <v>132353</v>
      </c>
      <c r="AF64" s="317"/>
      <c r="AG64" s="430"/>
      <c r="AH64" s="400" t="s">
        <v>758</v>
      </c>
      <c r="AI64" s="421" t="s">
        <v>193</v>
      </c>
      <c r="AJ64" s="421" t="s">
        <v>193</v>
      </c>
      <c r="AK64" s="421" t="s">
        <v>193</v>
      </c>
      <c r="AL64" s="421" t="s">
        <v>193</v>
      </c>
      <c r="AM64" s="420" t="s">
        <v>193</v>
      </c>
      <c r="AN64" s="423" t="s">
        <v>193</v>
      </c>
      <c r="AO64" s="319" t="s">
        <v>141</v>
      </c>
      <c r="AP64" s="411"/>
      <c r="AQ64" s="411"/>
    </row>
    <row r="65" spans="1:43" s="230" customFormat="1" ht="75" customHeight="1" x14ac:dyDescent="0.25">
      <c r="A65" s="465" t="s">
        <v>812</v>
      </c>
      <c r="B65" s="465" t="s">
        <v>237</v>
      </c>
      <c r="C65" s="466" t="s">
        <v>222</v>
      </c>
      <c r="D65" s="408" t="s">
        <v>192</v>
      </c>
      <c r="E65" s="319" t="s">
        <v>94</v>
      </c>
      <c r="F65" s="622">
        <v>45104</v>
      </c>
      <c r="G65" s="622">
        <v>45111</v>
      </c>
      <c r="H65" s="642"/>
      <c r="I65" s="648" t="s">
        <v>193</v>
      </c>
      <c r="J65" s="622">
        <f>Complete[[#This Row],[Sub/Open of Bids]]</f>
        <v>45132</v>
      </c>
      <c r="K65" s="622">
        <v>45132</v>
      </c>
      <c r="L65" s="643"/>
      <c r="M65" s="622" t="s">
        <v>193</v>
      </c>
      <c r="N65" s="622" t="s">
        <v>193</v>
      </c>
      <c r="O65" s="622">
        <v>45135</v>
      </c>
      <c r="P65" s="643"/>
      <c r="Q65" s="643"/>
      <c r="R65" s="643"/>
      <c r="S65" s="622" t="s">
        <v>193</v>
      </c>
      <c r="T65" s="622">
        <v>45149</v>
      </c>
      <c r="U65" s="622">
        <v>45152</v>
      </c>
      <c r="V65" s="409"/>
      <c r="W65" s="788"/>
      <c r="X65" s="622">
        <v>45160</v>
      </c>
      <c r="Y65" s="622">
        <f>Complete[[#This Row],[Delivery/ Completion]]</f>
        <v>45160</v>
      </c>
      <c r="Z65" s="402" t="s">
        <v>175</v>
      </c>
      <c r="AA65" s="390">
        <f>IF(Complete[[#This Row],[Procurement Project]]="","",SUM(Complete[[#This Row],[MOOE]]+Complete[[#This Row],[CO]]))</f>
        <v>14980</v>
      </c>
      <c r="AB65" s="395">
        <v>14980</v>
      </c>
      <c r="AC65" s="396"/>
      <c r="AD65" s="390">
        <f>IF(Complete[[#This Row],[Procurement Project]]="","",SUM(Complete[[#This Row],[MOOE2]]+Complete[[#This Row],[CO3]]))</f>
        <v>14580</v>
      </c>
      <c r="AE65" s="397">
        <v>14580</v>
      </c>
      <c r="AF65" s="317"/>
      <c r="AG65" s="430"/>
      <c r="AH65" s="400" t="s">
        <v>758</v>
      </c>
      <c r="AI65" s="421" t="s">
        <v>193</v>
      </c>
      <c r="AJ65" s="421" t="s">
        <v>193</v>
      </c>
      <c r="AK65" s="421" t="s">
        <v>193</v>
      </c>
      <c r="AL65" s="421" t="s">
        <v>193</v>
      </c>
      <c r="AM65" s="420" t="s">
        <v>193</v>
      </c>
      <c r="AN65" s="423" t="s">
        <v>193</v>
      </c>
      <c r="AO65" s="319" t="s">
        <v>141</v>
      </c>
      <c r="AP65" s="411"/>
      <c r="AQ65" s="411"/>
    </row>
    <row r="66" spans="1:43" s="230" customFormat="1" ht="75" customHeight="1" x14ac:dyDescent="0.25">
      <c r="A66" s="465" t="s">
        <v>813</v>
      </c>
      <c r="B66" s="465" t="s">
        <v>237</v>
      </c>
      <c r="C66" s="466" t="s">
        <v>249</v>
      </c>
      <c r="D66" s="408" t="s">
        <v>192</v>
      </c>
      <c r="E66" s="319" t="s">
        <v>94</v>
      </c>
      <c r="F66" s="622" t="s">
        <v>193</v>
      </c>
      <c r="G66" s="622">
        <v>45111</v>
      </c>
      <c r="H66" s="642"/>
      <c r="I66" s="648" t="s">
        <v>193</v>
      </c>
      <c r="J66" s="622">
        <f>Complete[[#This Row],[Sub/Open of Bids]]</f>
        <v>45132</v>
      </c>
      <c r="K66" s="622">
        <v>45132</v>
      </c>
      <c r="L66" s="643"/>
      <c r="M66" s="622" t="s">
        <v>193</v>
      </c>
      <c r="N66" s="622" t="s">
        <v>193</v>
      </c>
      <c r="O66" s="622">
        <v>45135</v>
      </c>
      <c r="P66" s="643"/>
      <c r="Q66" s="643"/>
      <c r="R66" s="643"/>
      <c r="S66" s="622" t="s">
        <v>193</v>
      </c>
      <c r="T66" s="622">
        <v>45154</v>
      </c>
      <c r="U66" s="622">
        <v>45155</v>
      </c>
      <c r="V66" s="409"/>
      <c r="W66" s="788"/>
      <c r="X66" s="622">
        <v>45160</v>
      </c>
      <c r="Y66" s="622">
        <f>Complete[[#This Row],[Delivery/ Completion]]</f>
        <v>45160</v>
      </c>
      <c r="Z66" s="402" t="s">
        <v>175</v>
      </c>
      <c r="AA66" s="390">
        <f>IF(Complete[[#This Row],[Procurement Project]]="","",SUM(Complete[[#This Row],[MOOE]]+Complete[[#This Row],[CO]]))</f>
        <v>32638</v>
      </c>
      <c r="AB66" s="395">
        <v>32638</v>
      </c>
      <c r="AC66" s="396"/>
      <c r="AD66" s="390">
        <f>IF(Complete[[#This Row],[Procurement Project]]="","",SUM(Complete[[#This Row],[MOOE2]]+Complete[[#This Row],[CO3]]))</f>
        <v>32170</v>
      </c>
      <c r="AE66" s="397">
        <v>32170</v>
      </c>
      <c r="AF66" s="317"/>
      <c r="AG66" s="430"/>
      <c r="AH66" s="400" t="s">
        <v>758</v>
      </c>
      <c r="AI66" s="421" t="s">
        <v>193</v>
      </c>
      <c r="AJ66" s="421" t="s">
        <v>193</v>
      </c>
      <c r="AK66" s="421" t="s">
        <v>193</v>
      </c>
      <c r="AL66" s="421" t="s">
        <v>193</v>
      </c>
      <c r="AM66" s="420" t="s">
        <v>193</v>
      </c>
      <c r="AN66" s="423" t="s">
        <v>193</v>
      </c>
      <c r="AO66" s="319" t="s">
        <v>141</v>
      </c>
      <c r="AP66" s="411"/>
      <c r="AQ66" s="411"/>
    </row>
    <row r="67" spans="1:43" s="230" customFormat="1" ht="75" customHeight="1" x14ac:dyDescent="0.25">
      <c r="A67" s="465" t="s">
        <v>814</v>
      </c>
      <c r="B67" s="465" t="s">
        <v>237</v>
      </c>
      <c r="C67" s="466" t="s">
        <v>212</v>
      </c>
      <c r="D67" s="408" t="s">
        <v>192</v>
      </c>
      <c r="E67" s="319" t="s">
        <v>94</v>
      </c>
      <c r="F67" s="622" t="s">
        <v>193</v>
      </c>
      <c r="G67" s="622">
        <v>45111</v>
      </c>
      <c r="H67" s="642"/>
      <c r="I67" s="648" t="s">
        <v>193</v>
      </c>
      <c r="J67" s="622">
        <f>Complete[[#This Row],[Sub/Open of Bids]]</f>
        <v>45132</v>
      </c>
      <c r="K67" s="622">
        <v>45132</v>
      </c>
      <c r="L67" s="643"/>
      <c r="M67" s="622" t="s">
        <v>193</v>
      </c>
      <c r="N67" s="622" t="s">
        <v>193</v>
      </c>
      <c r="O67" s="622">
        <v>45135</v>
      </c>
      <c r="P67" s="643"/>
      <c r="Q67" s="643"/>
      <c r="R67" s="643"/>
      <c r="S67" s="622">
        <v>45143</v>
      </c>
      <c r="T67" s="622">
        <v>45149</v>
      </c>
      <c r="U67" s="622">
        <v>45149</v>
      </c>
      <c r="V67" s="409"/>
      <c r="W67" s="788"/>
      <c r="X67" s="622">
        <v>45176</v>
      </c>
      <c r="Y67" s="622">
        <f>Complete[[#This Row],[Delivery/ Completion]]</f>
        <v>45176</v>
      </c>
      <c r="Z67" s="402" t="s">
        <v>175</v>
      </c>
      <c r="AA67" s="390">
        <f>IF(Complete[[#This Row],[Procurement Project]]="","",SUM(Complete[[#This Row],[MOOE]]+Complete[[#This Row],[CO]]))</f>
        <v>153194</v>
      </c>
      <c r="AB67" s="395">
        <v>153194</v>
      </c>
      <c r="AC67" s="396"/>
      <c r="AD67" s="390">
        <f>IF(Complete[[#This Row],[Procurement Project]]="","",SUM(Complete[[#This Row],[MOOE2]]+Complete[[#This Row],[CO3]]))</f>
        <v>150980</v>
      </c>
      <c r="AE67" s="397">
        <v>150980</v>
      </c>
      <c r="AF67" s="317"/>
      <c r="AG67" s="430"/>
      <c r="AH67" s="400" t="s">
        <v>758</v>
      </c>
      <c r="AI67" s="421" t="s">
        <v>193</v>
      </c>
      <c r="AJ67" s="421" t="s">
        <v>193</v>
      </c>
      <c r="AK67" s="421" t="s">
        <v>193</v>
      </c>
      <c r="AL67" s="421" t="s">
        <v>193</v>
      </c>
      <c r="AM67" s="420" t="s">
        <v>193</v>
      </c>
      <c r="AN67" s="423" t="s">
        <v>193</v>
      </c>
      <c r="AO67" s="319" t="s">
        <v>141</v>
      </c>
      <c r="AP67" s="411"/>
      <c r="AQ67" s="411"/>
    </row>
    <row r="68" spans="1:43" s="230" customFormat="1" ht="75" customHeight="1" x14ac:dyDescent="0.25">
      <c r="A68" s="465" t="s">
        <v>815</v>
      </c>
      <c r="B68" s="465" t="s">
        <v>237</v>
      </c>
      <c r="C68" s="466" t="s">
        <v>212</v>
      </c>
      <c r="D68" s="408" t="s">
        <v>192</v>
      </c>
      <c r="E68" s="319" t="s">
        <v>94</v>
      </c>
      <c r="F68" s="622">
        <v>45118</v>
      </c>
      <c r="G68" s="622">
        <v>45124</v>
      </c>
      <c r="H68" s="642"/>
      <c r="I68" s="648" t="s">
        <v>193</v>
      </c>
      <c r="J68" s="622">
        <f>Complete[[#This Row],[Sub/Open of Bids]]</f>
        <v>45132</v>
      </c>
      <c r="K68" s="622">
        <v>45132</v>
      </c>
      <c r="L68" s="643"/>
      <c r="M68" s="622" t="s">
        <v>193</v>
      </c>
      <c r="N68" s="622" t="s">
        <v>193</v>
      </c>
      <c r="O68" s="622">
        <v>45135</v>
      </c>
      <c r="P68" s="643"/>
      <c r="Q68" s="643"/>
      <c r="R68" s="643"/>
      <c r="S68" s="622" t="s">
        <v>193</v>
      </c>
      <c r="T68" s="622">
        <v>45146</v>
      </c>
      <c r="U68" s="622">
        <v>45147</v>
      </c>
      <c r="V68" s="409"/>
      <c r="W68" s="788"/>
      <c r="X68" s="622">
        <v>45153</v>
      </c>
      <c r="Y68" s="622">
        <f>Complete[[#This Row],[Delivery/ Completion]]</f>
        <v>45153</v>
      </c>
      <c r="Z68" s="402" t="s">
        <v>175</v>
      </c>
      <c r="AA68" s="390">
        <f>IF(Complete[[#This Row],[Procurement Project]]="","",SUM(Complete[[#This Row],[MOOE]]+Complete[[#This Row],[CO]]))</f>
        <v>7770</v>
      </c>
      <c r="AB68" s="395">
        <v>7770</v>
      </c>
      <c r="AC68" s="396"/>
      <c r="AD68" s="390">
        <f>IF(Complete[[#This Row],[Procurement Project]]="","",SUM(Complete[[#This Row],[MOOE2]]+Complete[[#This Row],[CO3]]))</f>
        <v>7740</v>
      </c>
      <c r="AE68" s="397">
        <v>7740</v>
      </c>
      <c r="AF68" s="317"/>
      <c r="AG68" s="430"/>
      <c r="AH68" s="400" t="s">
        <v>758</v>
      </c>
      <c r="AI68" s="421" t="s">
        <v>193</v>
      </c>
      <c r="AJ68" s="421" t="s">
        <v>193</v>
      </c>
      <c r="AK68" s="421" t="s">
        <v>193</v>
      </c>
      <c r="AL68" s="421" t="s">
        <v>193</v>
      </c>
      <c r="AM68" s="420" t="s">
        <v>193</v>
      </c>
      <c r="AN68" s="423" t="s">
        <v>193</v>
      </c>
      <c r="AO68" s="319" t="s">
        <v>141</v>
      </c>
      <c r="AP68" s="411"/>
      <c r="AQ68" s="411"/>
    </row>
    <row r="69" spans="1:43" s="230" customFormat="1" ht="75" customHeight="1" x14ac:dyDescent="0.25">
      <c r="A69" s="465" t="s">
        <v>816</v>
      </c>
      <c r="B69" s="465" t="s">
        <v>237</v>
      </c>
      <c r="C69" s="466" t="s">
        <v>212</v>
      </c>
      <c r="D69" s="408" t="s">
        <v>192</v>
      </c>
      <c r="E69" s="319" t="s">
        <v>94</v>
      </c>
      <c r="F69" s="622">
        <v>45118</v>
      </c>
      <c r="G69" s="622">
        <v>45124</v>
      </c>
      <c r="H69" s="642"/>
      <c r="I69" s="648" t="s">
        <v>193</v>
      </c>
      <c r="J69" s="622">
        <f>Complete[[#This Row],[Sub/Open of Bids]]</f>
        <v>45132</v>
      </c>
      <c r="K69" s="622">
        <v>45132</v>
      </c>
      <c r="L69" s="643"/>
      <c r="M69" s="622" t="s">
        <v>193</v>
      </c>
      <c r="N69" s="622" t="s">
        <v>193</v>
      </c>
      <c r="O69" s="622">
        <v>45135</v>
      </c>
      <c r="P69" s="643"/>
      <c r="Q69" s="643"/>
      <c r="R69" s="643"/>
      <c r="S69" s="622" t="s">
        <v>193</v>
      </c>
      <c r="T69" s="622">
        <v>45146</v>
      </c>
      <c r="U69" s="622">
        <v>45147</v>
      </c>
      <c r="V69" s="409"/>
      <c r="W69" s="788"/>
      <c r="X69" s="622">
        <v>45160</v>
      </c>
      <c r="Y69" s="622">
        <f>Complete[[#This Row],[Delivery/ Completion]]</f>
        <v>45160</v>
      </c>
      <c r="Z69" s="402" t="s">
        <v>175</v>
      </c>
      <c r="AA69" s="390">
        <f>IF(Complete[[#This Row],[Procurement Project]]="","",SUM(Complete[[#This Row],[MOOE]]+Complete[[#This Row],[CO]]))</f>
        <v>19330</v>
      </c>
      <c r="AB69" s="395">
        <v>19330</v>
      </c>
      <c r="AC69" s="396"/>
      <c r="AD69" s="390">
        <f>IF(Complete[[#This Row],[Procurement Project]]="","",SUM(Complete[[#This Row],[MOOE2]]+Complete[[#This Row],[CO3]]))</f>
        <v>18410</v>
      </c>
      <c r="AE69" s="397">
        <v>18410</v>
      </c>
      <c r="AF69" s="317"/>
      <c r="AG69" s="430"/>
      <c r="AH69" s="400" t="s">
        <v>758</v>
      </c>
      <c r="AI69" s="421" t="s">
        <v>193</v>
      </c>
      <c r="AJ69" s="421" t="s">
        <v>193</v>
      </c>
      <c r="AK69" s="421" t="s">
        <v>193</v>
      </c>
      <c r="AL69" s="421" t="s">
        <v>193</v>
      </c>
      <c r="AM69" s="420" t="s">
        <v>193</v>
      </c>
      <c r="AN69" s="423" t="s">
        <v>193</v>
      </c>
      <c r="AO69" s="319" t="s">
        <v>141</v>
      </c>
      <c r="AP69" s="411"/>
      <c r="AQ69" s="411"/>
    </row>
    <row r="70" spans="1:43" s="230" customFormat="1" ht="75" customHeight="1" x14ac:dyDescent="0.25">
      <c r="A70" s="465" t="s">
        <v>817</v>
      </c>
      <c r="B70" s="465" t="s">
        <v>237</v>
      </c>
      <c r="C70" s="466" t="s">
        <v>198</v>
      </c>
      <c r="D70" s="408" t="s">
        <v>192</v>
      </c>
      <c r="E70" s="319" t="s">
        <v>94</v>
      </c>
      <c r="F70" s="622">
        <v>45118</v>
      </c>
      <c r="G70" s="622">
        <v>45124</v>
      </c>
      <c r="H70" s="642"/>
      <c r="I70" s="648" t="s">
        <v>193</v>
      </c>
      <c r="J70" s="622">
        <f>Complete[[#This Row],[Sub/Open of Bids]]</f>
        <v>45132</v>
      </c>
      <c r="K70" s="622">
        <v>45132</v>
      </c>
      <c r="L70" s="643"/>
      <c r="M70" s="622" t="s">
        <v>193</v>
      </c>
      <c r="N70" s="622" t="s">
        <v>193</v>
      </c>
      <c r="O70" s="622">
        <v>45135</v>
      </c>
      <c r="P70" s="643"/>
      <c r="Q70" s="643"/>
      <c r="R70" s="643"/>
      <c r="S70" s="622">
        <v>45141</v>
      </c>
      <c r="T70" s="622">
        <v>45149</v>
      </c>
      <c r="U70" s="622">
        <v>45152</v>
      </c>
      <c r="V70" s="409"/>
      <c r="W70" s="788"/>
      <c r="X70" s="622">
        <v>45160</v>
      </c>
      <c r="Y70" s="622">
        <f>Complete[[#This Row],[Delivery/ Completion]]</f>
        <v>45160</v>
      </c>
      <c r="Z70" s="402" t="s">
        <v>175</v>
      </c>
      <c r="AA70" s="390">
        <f>IF(Complete[[#This Row],[Procurement Project]]="","",SUM(Complete[[#This Row],[MOOE]]+Complete[[#This Row],[CO]]))</f>
        <v>182745</v>
      </c>
      <c r="AB70" s="395">
        <v>182745</v>
      </c>
      <c r="AC70" s="396"/>
      <c r="AD70" s="390">
        <f>IF(Complete[[#This Row],[Procurement Project]]="","",SUM(Complete[[#This Row],[MOOE2]]+Complete[[#This Row],[CO3]]))</f>
        <v>171455</v>
      </c>
      <c r="AE70" s="397">
        <v>171455</v>
      </c>
      <c r="AF70" s="317"/>
      <c r="AG70" s="430"/>
      <c r="AH70" s="400" t="s">
        <v>758</v>
      </c>
      <c r="AI70" s="421" t="s">
        <v>193</v>
      </c>
      <c r="AJ70" s="421" t="s">
        <v>193</v>
      </c>
      <c r="AK70" s="421" t="s">
        <v>193</v>
      </c>
      <c r="AL70" s="421" t="s">
        <v>193</v>
      </c>
      <c r="AM70" s="420" t="s">
        <v>193</v>
      </c>
      <c r="AN70" s="423" t="s">
        <v>193</v>
      </c>
      <c r="AO70" s="319" t="s">
        <v>141</v>
      </c>
      <c r="AP70" s="411"/>
      <c r="AQ70" s="411"/>
    </row>
    <row r="71" spans="1:43" s="230" customFormat="1" ht="75" customHeight="1" x14ac:dyDescent="0.25">
      <c r="A71" s="465" t="s">
        <v>818</v>
      </c>
      <c r="B71" s="465" t="s">
        <v>237</v>
      </c>
      <c r="C71" s="466" t="s">
        <v>250</v>
      </c>
      <c r="D71" s="408" t="s">
        <v>192</v>
      </c>
      <c r="E71" s="319" t="s">
        <v>94</v>
      </c>
      <c r="F71" s="622">
        <v>45118</v>
      </c>
      <c r="G71" s="622">
        <v>45124</v>
      </c>
      <c r="H71" s="642"/>
      <c r="I71" s="648" t="s">
        <v>193</v>
      </c>
      <c r="J71" s="622">
        <f>Complete[[#This Row],[Sub/Open of Bids]]</f>
        <v>45132</v>
      </c>
      <c r="K71" s="622">
        <v>45132</v>
      </c>
      <c r="L71" s="643"/>
      <c r="M71" s="622" t="s">
        <v>193</v>
      </c>
      <c r="N71" s="622" t="s">
        <v>193</v>
      </c>
      <c r="O71" s="622">
        <v>45135</v>
      </c>
      <c r="P71" s="643"/>
      <c r="Q71" s="643"/>
      <c r="R71" s="643"/>
      <c r="S71" s="622">
        <v>45142</v>
      </c>
      <c r="T71" s="622">
        <v>45148</v>
      </c>
      <c r="U71" s="622">
        <v>45149</v>
      </c>
      <c r="V71" s="409"/>
      <c r="W71" s="788"/>
      <c r="X71" s="622">
        <v>45160</v>
      </c>
      <c r="Y71" s="622">
        <f>Complete[[#This Row],[Delivery/ Completion]]</f>
        <v>45160</v>
      </c>
      <c r="Z71" s="402" t="s">
        <v>175</v>
      </c>
      <c r="AA71" s="390">
        <f>IF(Complete[[#This Row],[Procurement Project]]="","",SUM(Complete[[#This Row],[MOOE]]+Complete[[#This Row],[CO]]))</f>
        <v>93433</v>
      </c>
      <c r="AB71" s="395">
        <v>93433</v>
      </c>
      <c r="AC71" s="396"/>
      <c r="AD71" s="390">
        <f>IF(Complete[[#This Row],[Procurement Project]]="","",SUM(Complete[[#This Row],[MOOE2]]+Complete[[#This Row],[CO3]]))</f>
        <v>93433</v>
      </c>
      <c r="AE71" s="397">
        <v>93433</v>
      </c>
      <c r="AF71" s="317"/>
      <c r="AG71" s="430"/>
      <c r="AH71" s="400" t="s">
        <v>758</v>
      </c>
      <c r="AI71" s="421" t="s">
        <v>193</v>
      </c>
      <c r="AJ71" s="421" t="s">
        <v>193</v>
      </c>
      <c r="AK71" s="421" t="s">
        <v>193</v>
      </c>
      <c r="AL71" s="421" t="s">
        <v>193</v>
      </c>
      <c r="AM71" s="420" t="s">
        <v>193</v>
      </c>
      <c r="AN71" s="423" t="s">
        <v>193</v>
      </c>
      <c r="AO71" s="319" t="s">
        <v>141</v>
      </c>
      <c r="AP71" s="411"/>
      <c r="AQ71" s="411"/>
    </row>
    <row r="72" spans="1:43" s="230" customFormat="1" ht="75" customHeight="1" x14ac:dyDescent="0.25">
      <c r="A72" s="465" t="s">
        <v>819</v>
      </c>
      <c r="B72" s="465" t="s">
        <v>235</v>
      </c>
      <c r="C72" s="466" t="s">
        <v>251</v>
      </c>
      <c r="D72" s="408" t="s">
        <v>192</v>
      </c>
      <c r="E72" s="319" t="s">
        <v>103</v>
      </c>
      <c r="F72" s="622">
        <v>45011</v>
      </c>
      <c r="G72" s="622">
        <v>45068</v>
      </c>
      <c r="H72" s="642"/>
      <c r="I72" s="648" t="s">
        <v>193</v>
      </c>
      <c r="J72" s="622">
        <f>Complete[[#This Row],[Sub/Open of Bids]]</f>
        <v>45132</v>
      </c>
      <c r="K72" s="622">
        <v>45132</v>
      </c>
      <c r="L72" s="643"/>
      <c r="M72" s="622" t="s">
        <v>193</v>
      </c>
      <c r="N72" s="622" t="s">
        <v>193</v>
      </c>
      <c r="O72" s="622">
        <v>45135</v>
      </c>
      <c r="P72" s="643"/>
      <c r="Q72" s="643"/>
      <c r="R72" s="643"/>
      <c r="S72" s="622">
        <v>45142</v>
      </c>
      <c r="T72" s="622">
        <v>45154</v>
      </c>
      <c r="U72" s="622">
        <v>45155</v>
      </c>
      <c r="V72" s="409"/>
      <c r="W72" s="788"/>
      <c r="X72" s="622">
        <v>45173</v>
      </c>
      <c r="Y72" s="622">
        <f>Complete[[#This Row],[Delivery/ Completion]]</f>
        <v>45173</v>
      </c>
      <c r="Z72" s="402" t="s">
        <v>175</v>
      </c>
      <c r="AA72" s="390">
        <f>IF(Complete[[#This Row],[Procurement Project]]="","",SUM(Complete[[#This Row],[MOOE]]+Complete[[#This Row],[CO]]))</f>
        <v>141220</v>
      </c>
      <c r="AB72" s="395">
        <v>141220</v>
      </c>
      <c r="AC72" s="396"/>
      <c r="AD72" s="390">
        <f>IF(Complete[[#This Row],[Procurement Project]]="","",SUM(Complete[[#This Row],[MOOE2]]+Complete[[#This Row],[CO3]]))</f>
        <v>137410</v>
      </c>
      <c r="AE72" s="397">
        <v>137410</v>
      </c>
      <c r="AF72" s="317"/>
      <c r="AG72" s="430"/>
      <c r="AH72" s="400" t="s">
        <v>758</v>
      </c>
      <c r="AI72" s="421" t="s">
        <v>193</v>
      </c>
      <c r="AJ72" s="421" t="s">
        <v>193</v>
      </c>
      <c r="AK72" s="421" t="s">
        <v>193</v>
      </c>
      <c r="AL72" s="421" t="s">
        <v>193</v>
      </c>
      <c r="AM72" s="420" t="s">
        <v>193</v>
      </c>
      <c r="AN72" s="423" t="s">
        <v>193</v>
      </c>
      <c r="AO72" s="319" t="s">
        <v>141</v>
      </c>
      <c r="AP72" s="411"/>
      <c r="AQ72" s="411"/>
    </row>
    <row r="73" spans="1:43" s="230" customFormat="1" ht="75" customHeight="1" x14ac:dyDescent="0.25">
      <c r="A73" s="465" t="s">
        <v>820</v>
      </c>
      <c r="B73" s="465" t="s">
        <v>223</v>
      </c>
      <c r="C73" s="466" t="s">
        <v>231</v>
      </c>
      <c r="D73" s="408" t="s">
        <v>192</v>
      </c>
      <c r="E73" s="319" t="s">
        <v>103</v>
      </c>
      <c r="F73" s="622">
        <v>45097</v>
      </c>
      <c r="G73" s="622">
        <v>45099</v>
      </c>
      <c r="H73" s="642"/>
      <c r="I73" s="648" t="s">
        <v>193</v>
      </c>
      <c r="J73" s="622">
        <f>Complete[[#This Row],[Sub/Open of Bids]]</f>
        <v>45132</v>
      </c>
      <c r="K73" s="622">
        <v>45132</v>
      </c>
      <c r="L73" s="643"/>
      <c r="M73" s="622" t="s">
        <v>193</v>
      </c>
      <c r="N73" s="622" t="s">
        <v>193</v>
      </c>
      <c r="O73" s="622">
        <v>45135</v>
      </c>
      <c r="P73" s="643"/>
      <c r="Q73" s="643"/>
      <c r="R73" s="643"/>
      <c r="S73" s="622">
        <v>45143</v>
      </c>
      <c r="T73" s="622">
        <v>45148</v>
      </c>
      <c r="U73" s="622">
        <v>45149</v>
      </c>
      <c r="V73" s="409"/>
      <c r="W73" s="788"/>
      <c r="X73" s="622">
        <v>45198</v>
      </c>
      <c r="Y73" s="622">
        <f>Complete[[#This Row],[Delivery/ Completion]]</f>
        <v>45198</v>
      </c>
      <c r="Z73" s="402" t="s">
        <v>175</v>
      </c>
      <c r="AA73" s="390">
        <f>IF(Complete[[#This Row],[Procurement Project]]="","",SUM(Complete[[#This Row],[MOOE]]+Complete[[#This Row],[CO]]))</f>
        <v>285772</v>
      </c>
      <c r="AB73" s="395">
        <v>285772</v>
      </c>
      <c r="AC73" s="396"/>
      <c r="AD73" s="390">
        <f>IF(Complete[[#This Row],[Procurement Project]]="","",SUM(Complete[[#This Row],[MOOE2]]+Complete[[#This Row],[CO3]]))</f>
        <v>279990</v>
      </c>
      <c r="AE73" s="397">
        <v>279990</v>
      </c>
      <c r="AF73" s="317"/>
      <c r="AG73" s="430"/>
      <c r="AH73" s="400" t="s">
        <v>758</v>
      </c>
      <c r="AI73" s="421" t="s">
        <v>193</v>
      </c>
      <c r="AJ73" s="421" t="s">
        <v>193</v>
      </c>
      <c r="AK73" s="421" t="s">
        <v>193</v>
      </c>
      <c r="AL73" s="421" t="s">
        <v>193</v>
      </c>
      <c r="AM73" s="420" t="s">
        <v>193</v>
      </c>
      <c r="AN73" s="423" t="s">
        <v>193</v>
      </c>
      <c r="AO73" s="319" t="s">
        <v>141</v>
      </c>
      <c r="AP73" s="411"/>
      <c r="AQ73" s="411"/>
    </row>
    <row r="74" spans="1:43" s="230" customFormat="1" ht="75" customHeight="1" x14ac:dyDescent="0.25">
      <c r="A74" s="465" t="s">
        <v>821</v>
      </c>
      <c r="B74" s="465" t="s">
        <v>252</v>
      </c>
      <c r="C74" s="466" t="s">
        <v>228</v>
      </c>
      <c r="D74" s="408" t="s">
        <v>192</v>
      </c>
      <c r="E74" s="319" t="s">
        <v>103</v>
      </c>
      <c r="F74" s="622" t="s">
        <v>193</v>
      </c>
      <c r="G74" s="622">
        <v>45097</v>
      </c>
      <c r="H74" s="642"/>
      <c r="I74" s="648" t="s">
        <v>193</v>
      </c>
      <c r="J74" s="622">
        <f>Complete[[#This Row],[Sub/Open of Bids]]</f>
        <v>45132</v>
      </c>
      <c r="K74" s="622">
        <v>45132</v>
      </c>
      <c r="L74" s="643"/>
      <c r="M74" s="622" t="s">
        <v>193</v>
      </c>
      <c r="N74" s="622" t="s">
        <v>193</v>
      </c>
      <c r="O74" s="622">
        <v>45135</v>
      </c>
      <c r="P74" s="643"/>
      <c r="Q74" s="643"/>
      <c r="R74" s="643"/>
      <c r="S74" s="622" t="s">
        <v>193</v>
      </c>
      <c r="T74" s="622">
        <v>45154</v>
      </c>
      <c r="U74" s="622">
        <v>45162</v>
      </c>
      <c r="V74" s="409"/>
      <c r="W74" s="788"/>
      <c r="X74" s="622">
        <v>45190</v>
      </c>
      <c r="Y74" s="622">
        <f>Complete[[#This Row],[Delivery/ Completion]]</f>
        <v>45190</v>
      </c>
      <c r="Z74" s="402" t="s">
        <v>175</v>
      </c>
      <c r="AA74" s="390">
        <f>IF(Complete[[#This Row],[Procurement Project]]="","",SUM(Complete[[#This Row],[MOOE]]+Complete[[#This Row],[CO]]))</f>
        <v>19500</v>
      </c>
      <c r="AB74" s="395">
        <v>19500</v>
      </c>
      <c r="AC74" s="396"/>
      <c r="AD74" s="390">
        <f>IF(Complete[[#This Row],[Procurement Project]]="","",SUM(Complete[[#This Row],[MOOE2]]+Complete[[#This Row],[CO3]]))</f>
        <v>19200</v>
      </c>
      <c r="AE74" s="397">
        <v>19200</v>
      </c>
      <c r="AF74" s="317"/>
      <c r="AG74" s="430"/>
      <c r="AH74" s="400" t="s">
        <v>758</v>
      </c>
      <c r="AI74" s="421" t="s">
        <v>193</v>
      </c>
      <c r="AJ74" s="421" t="s">
        <v>193</v>
      </c>
      <c r="AK74" s="421" t="s">
        <v>193</v>
      </c>
      <c r="AL74" s="421" t="s">
        <v>193</v>
      </c>
      <c r="AM74" s="420" t="s">
        <v>193</v>
      </c>
      <c r="AN74" s="423" t="s">
        <v>193</v>
      </c>
      <c r="AO74" s="319" t="s">
        <v>141</v>
      </c>
      <c r="AP74" s="411"/>
      <c r="AQ74" s="411"/>
    </row>
    <row r="75" spans="1:43" s="230" customFormat="1" ht="75" customHeight="1" x14ac:dyDescent="0.25">
      <c r="A75" s="465" t="s">
        <v>822</v>
      </c>
      <c r="B75" s="465" t="s">
        <v>223</v>
      </c>
      <c r="C75" s="466" t="s">
        <v>212</v>
      </c>
      <c r="D75" s="408" t="s">
        <v>192</v>
      </c>
      <c r="E75" s="448" t="s">
        <v>103</v>
      </c>
      <c r="F75" s="622" t="s">
        <v>193</v>
      </c>
      <c r="G75" s="622">
        <v>45097</v>
      </c>
      <c r="H75" s="642"/>
      <c r="I75" s="648" t="s">
        <v>193</v>
      </c>
      <c r="J75" s="622">
        <f>Complete[[#This Row],[Sub/Open of Bids]]</f>
        <v>45132</v>
      </c>
      <c r="K75" s="622">
        <v>45132</v>
      </c>
      <c r="L75" s="643"/>
      <c r="M75" s="622" t="s">
        <v>193</v>
      </c>
      <c r="N75" s="622" t="s">
        <v>193</v>
      </c>
      <c r="O75" s="622">
        <v>45135</v>
      </c>
      <c r="P75" s="643"/>
      <c r="Q75" s="643"/>
      <c r="R75" s="643"/>
      <c r="S75" s="622" t="s">
        <v>193</v>
      </c>
      <c r="T75" s="622">
        <v>45149</v>
      </c>
      <c r="U75" s="622">
        <v>45149</v>
      </c>
      <c r="V75" s="449"/>
      <c r="W75" s="792"/>
      <c r="X75" s="622"/>
      <c r="Y75" s="622"/>
      <c r="Z75" s="402" t="s">
        <v>175</v>
      </c>
      <c r="AA75" s="450">
        <f>IF(Complete[[#This Row],[Procurement Project]]="","",SUM(Complete[[#This Row],[MOOE]]+Complete[[#This Row],[CO]]))</f>
        <v>22000</v>
      </c>
      <c r="AB75" s="451">
        <v>22000</v>
      </c>
      <c r="AC75" s="452"/>
      <c r="AD75" s="450">
        <f>IF(Complete[[#This Row],[Procurement Project]]="","",SUM(Complete[[#This Row],[MOOE2]]+Complete[[#This Row],[CO3]]))</f>
        <v>22000</v>
      </c>
      <c r="AE75" s="453">
        <v>22000</v>
      </c>
      <c r="AF75" s="454"/>
      <c r="AG75" s="455"/>
      <c r="AH75" s="400" t="s">
        <v>758</v>
      </c>
      <c r="AI75" s="421" t="s">
        <v>193</v>
      </c>
      <c r="AJ75" s="421" t="s">
        <v>193</v>
      </c>
      <c r="AK75" s="421" t="s">
        <v>193</v>
      </c>
      <c r="AL75" s="421" t="s">
        <v>193</v>
      </c>
      <c r="AM75" s="420" t="s">
        <v>193</v>
      </c>
      <c r="AN75" s="423" t="s">
        <v>193</v>
      </c>
      <c r="AO75" s="319" t="s">
        <v>1403</v>
      </c>
      <c r="AP75" s="456"/>
      <c r="AQ75" s="456"/>
    </row>
    <row r="76" spans="1:43" s="230" customFormat="1" ht="75" customHeight="1" x14ac:dyDescent="0.25">
      <c r="A76" s="465" t="s">
        <v>823</v>
      </c>
      <c r="B76" s="465" t="s">
        <v>223</v>
      </c>
      <c r="C76" s="466" t="s">
        <v>248</v>
      </c>
      <c r="D76" s="408" t="s">
        <v>192</v>
      </c>
      <c r="E76" s="319" t="s">
        <v>103</v>
      </c>
      <c r="F76" s="622" t="s">
        <v>193</v>
      </c>
      <c r="G76" s="622">
        <v>45111</v>
      </c>
      <c r="H76" s="642"/>
      <c r="I76" s="648" t="s">
        <v>193</v>
      </c>
      <c r="J76" s="622">
        <f>Complete[[#This Row],[Sub/Open of Bids]]</f>
        <v>45132</v>
      </c>
      <c r="K76" s="622">
        <v>45132</v>
      </c>
      <c r="L76" s="643"/>
      <c r="M76" s="622" t="s">
        <v>193</v>
      </c>
      <c r="N76" s="622" t="s">
        <v>193</v>
      </c>
      <c r="O76" s="622">
        <v>45135</v>
      </c>
      <c r="P76" s="643"/>
      <c r="Q76" s="643"/>
      <c r="R76" s="643"/>
      <c r="S76" s="622">
        <v>45143</v>
      </c>
      <c r="T76" s="622">
        <v>45149</v>
      </c>
      <c r="U76" s="622">
        <v>45149</v>
      </c>
      <c r="V76" s="409"/>
      <c r="W76" s="788"/>
      <c r="X76" s="622">
        <v>45163</v>
      </c>
      <c r="Y76" s="622">
        <f>Complete[[#This Row],[Delivery/ Completion]]</f>
        <v>45163</v>
      </c>
      <c r="Z76" s="402" t="s">
        <v>175</v>
      </c>
      <c r="AA76" s="390">
        <f>IF(Complete[[#This Row],[Procurement Project]]="","",SUM(Complete[[#This Row],[MOOE]]+Complete[[#This Row],[CO]]))</f>
        <v>127300</v>
      </c>
      <c r="AB76" s="395">
        <v>127300</v>
      </c>
      <c r="AC76" s="396"/>
      <c r="AD76" s="390">
        <f>IF(Complete[[#This Row],[Procurement Project]]="","",SUM(Complete[[#This Row],[MOOE2]]+Complete[[#This Row],[CO3]]))</f>
        <v>124800</v>
      </c>
      <c r="AE76" s="397">
        <v>124800</v>
      </c>
      <c r="AF76" s="317"/>
      <c r="AG76" s="430"/>
      <c r="AH76" s="400" t="s">
        <v>758</v>
      </c>
      <c r="AI76" s="421" t="s">
        <v>193</v>
      </c>
      <c r="AJ76" s="421" t="s">
        <v>193</v>
      </c>
      <c r="AK76" s="421" t="s">
        <v>193</v>
      </c>
      <c r="AL76" s="421" t="s">
        <v>193</v>
      </c>
      <c r="AM76" s="420" t="s">
        <v>193</v>
      </c>
      <c r="AN76" s="423" t="s">
        <v>193</v>
      </c>
      <c r="AO76" s="319" t="s">
        <v>141</v>
      </c>
      <c r="AP76" s="411"/>
      <c r="AQ76" s="411"/>
    </row>
    <row r="77" spans="1:43" s="230" customFormat="1" ht="75" customHeight="1" x14ac:dyDescent="0.25">
      <c r="A77" s="465" t="s">
        <v>824</v>
      </c>
      <c r="B77" s="465" t="s">
        <v>220</v>
      </c>
      <c r="C77" s="466" t="s">
        <v>248</v>
      </c>
      <c r="D77" s="408" t="s">
        <v>192</v>
      </c>
      <c r="E77" s="319" t="s">
        <v>103</v>
      </c>
      <c r="F77" s="622" t="s">
        <v>193</v>
      </c>
      <c r="G77" s="622">
        <v>45111</v>
      </c>
      <c r="H77" s="642"/>
      <c r="I77" s="648" t="s">
        <v>193</v>
      </c>
      <c r="J77" s="622">
        <f>Complete[[#This Row],[Sub/Open of Bids]]</f>
        <v>45132</v>
      </c>
      <c r="K77" s="622">
        <v>45132</v>
      </c>
      <c r="L77" s="643"/>
      <c r="M77" s="622" t="s">
        <v>193</v>
      </c>
      <c r="N77" s="622" t="s">
        <v>193</v>
      </c>
      <c r="O77" s="622">
        <v>45135</v>
      </c>
      <c r="P77" s="643"/>
      <c r="Q77" s="643"/>
      <c r="R77" s="643"/>
      <c r="S77" s="622" t="s">
        <v>193</v>
      </c>
      <c r="T77" s="622">
        <v>45154</v>
      </c>
      <c r="U77" s="622">
        <v>45155</v>
      </c>
      <c r="V77" s="409"/>
      <c r="W77" s="788"/>
      <c r="X77" s="622"/>
      <c r="Y77" s="622"/>
      <c r="Z77" s="402" t="s">
        <v>175</v>
      </c>
      <c r="AA77" s="390">
        <f>IF(Complete[[#This Row],[Procurement Project]]="","",SUM(Complete[[#This Row],[MOOE]]+Complete[[#This Row],[CO]]))</f>
        <v>3403</v>
      </c>
      <c r="AB77" s="395">
        <v>3403</v>
      </c>
      <c r="AC77" s="396"/>
      <c r="AD77" s="390">
        <f>IF(Complete[[#This Row],[Procurement Project]]="","",SUM(Complete[[#This Row],[MOOE2]]+Complete[[#This Row],[CO3]]))</f>
        <v>3320</v>
      </c>
      <c r="AE77" s="397">
        <v>3320</v>
      </c>
      <c r="AF77" s="317"/>
      <c r="AG77" s="430"/>
      <c r="AH77" s="400" t="s">
        <v>758</v>
      </c>
      <c r="AI77" s="421" t="s">
        <v>193</v>
      </c>
      <c r="AJ77" s="421" t="s">
        <v>193</v>
      </c>
      <c r="AK77" s="421" t="s">
        <v>193</v>
      </c>
      <c r="AL77" s="421" t="s">
        <v>193</v>
      </c>
      <c r="AM77" s="420" t="s">
        <v>193</v>
      </c>
      <c r="AN77" s="423" t="s">
        <v>193</v>
      </c>
      <c r="AO77" s="319" t="s">
        <v>1403</v>
      </c>
      <c r="AP77" s="411"/>
      <c r="AQ77" s="411"/>
    </row>
    <row r="78" spans="1:43" s="230" customFormat="1" ht="75" customHeight="1" x14ac:dyDescent="0.25">
      <c r="A78" s="465" t="s">
        <v>825</v>
      </c>
      <c r="B78" s="465" t="s">
        <v>253</v>
      </c>
      <c r="C78" s="466" t="s">
        <v>248</v>
      </c>
      <c r="D78" s="408" t="s">
        <v>192</v>
      </c>
      <c r="E78" s="319" t="s">
        <v>103</v>
      </c>
      <c r="F78" s="622" t="s">
        <v>193</v>
      </c>
      <c r="G78" s="622">
        <v>45111</v>
      </c>
      <c r="H78" s="642"/>
      <c r="I78" s="648" t="s">
        <v>193</v>
      </c>
      <c r="J78" s="622">
        <f>Complete[[#This Row],[Sub/Open of Bids]]</f>
        <v>45132</v>
      </c>
      <c r="K78" s="622">
        <v>45132</v>
      </c>
      <c r="L78" s="643"/>
      <c r="M78" s="622" t="s">
        <v>193</v>
      </c>
      <c r="N78" s="622" t="s">
        <v>193</v>
      </c>
      <c r="O78" s="622">
        <v>45135</v>
      </c>
      <c r="P78" s="643"/>
      <c r="Q78" s="643"/>
      <c r="R78" s="643"/>
      <c r="S78" s="622" t="s">
        <v>193</v>
      </c>
      <c r="T78" s="622">
        <v>45154</v>
      </c>
      <c r="U78" s="622">
        <v>45161</v>
      </c>
      <c r="V78" s="409"/>
      <c r="W78" s="788"/>
      <c r="X78" s="622">
        <v>45169</v>
      </c>
      <c r="Y78" s="622">
        <f>Complete[[#This Row],[Delivery/ Completion]]</f>
        <v>45169</v>
      </c>
      <c r="Z78" s="402" t="s">
        <v>175</v>
      </c>
      <c r="AA78" s="390">
        <f>IF(Complete[[#This Row],[Procurement Project]]="","",SUM(Complete[[#This Row],[MOOE]]+Complete[[#This Row],[CO]]))</f>
        <v>15400</v>
      </c>
      <c r="AB78" s="395">
        <v>15400</v>
      </c>
      <c r="AC78" s="396"/>
      <c r="AD78" s="390">
        <f>IF(Complete[[#This Row],[Procurement Project]]="","",SUM(Complete[[#This Row],[MOOE2]]+Complete[[#This Row],[CO3]]))</f>
        <v>15400</v>
      </c>
      <c r="AE78" s="397">
        <v>15400</v>
      </c>
      <c r="AF78" s="317"/>
      <c r="AG78" s="430"/>
      <c r="AH78" s="400" t="s">
        <v>758</v>
      </c>
      <c r="AI78" s="421" t="s">
        <v>193</v>
      </c>
      <c r="AJ78" s="421" t="s">
        <v>193</v>
      </c>
      <c r="AK78" s="421" t="s">
        <v>193</v>
      </c>
      <c r="AL78" s="421" t="s">
        <v>193</v>
      </c>
      <c r="AM78" s="420" t="s">
        <v>193</v>
      </c>
      <c r="AN78" s="423" t="s">
        <v>193</v>
      </c>
      <c r="AO78" s="319" t="s">
        <v>141</v>
      </c>
      <c r="AP78" s="411"/>
      <c r="AQ78" s="411"/>
    </row>
    <row r="79" spans="1:43" s="230" customFormat="1" ht="75" customHeight="1" x14ac:dyDescent="0.25">
      <c r="A79" s="465" t="s">
        <v>826</v>
      </c>
      <c r="B79" s="465" t="s">
        <v>221</v>
      </c>
      <c r="C79" s="466" t="s">
        <v>201</v>
      </c>
      <c r="D79" s="408" t="s">
        <v>192</v>
      </c>
      <c r="E79" s="319" t="s">
        <v>103</v>
      </c>
      <c r="F79" s="622" t="s">
        <v>254</v>
      </c>
      <c r="G79" s="622">
        <v>45111</v>
      </c>
      <c r="H79" s="642"/>
      <c r="I79" s="648" t="s">
        <v>193</v>
      </c>
      <c r="J79" s="622">
        <f>Complete[[#This Row],[Sub/Open of Bids]]</f>
        <v>45132</v>
      </c>
      <c r="K79" s="622">
        <v>45132</v>
      </c>
      <c r="L79" s="643"/>
      <c r="M79" s="622" t="s">
        <v>193</v>
      </c>
      <c r="N79" s="622" t="s">
        <v>193</v>
      </c>
      <c r="O79" s="622">
        <v>45135</v>
      </c>
      <c r="P79" s="643"/>
      <c r="Q79" s="643"/>
      <c r="R79" s="643"/>
      <c r="S79" s="622" t="s">
        <v>193</v>
      </c>
      <c r="T79" s="622">
        <v>45148</v>
      </c>
      <c r="U79" s="622">
        <v>45149</v>
      </c>
      <c r="V79" s="409"/>
      <c r="W79" s="788"/>
      <c r="X79" s="622"/>
      <c r="Y79" s="622"/>
      <c r="Z79" s="402" t="s">
        <v>175</v>
      </c>
      <c r="AA79" s="390">
        <f>IF(Complete[[#This Row],[Procurement Project]]="","",SUM(Complete[[#This Row],[MOOE]]+Complete[[#This Row],[CO]]))</f>
        <v>9470</v>
      </c>
      <c r="AB79" s="395">
        <v>9470</v>
      </c>
      <c r="AC79" s="396"/>
      <c r="AD79" s="390">
        <f>IF(Complete[[#This Row],[Procurement Project]]="","",SUM(Complete[[#This Row],[MOOE2]]+Complete[[#This Row],[CO3]]))</f>
        <v>9445</v>
      </c>
      <c r="AE79" s="397">
        <v>9445</v>
      </c>
      <c r="AF79" s="317"/>
      <c r="AG79" s="430"/>
      <c r="AH79" s="400" t="s">
        <v>758</v>
      </c>
      <c r="AI79" s="421" t="s">
        <v>193</v>
      </c>
      <c r="AJ79" s="421" t="s">
        <v>193</v>
      </c>
      <c r="AK79" s="421" t="s">
        <v>193</v>
      </c>
      <c r="AL79" s="421" t="s">
        <v>193</v>
      </c>
      <c r="AM79" s="420" t="s">
        <v>193</v>
      </c>
      <c r="AN79" s="423" t="s">
        <v>193</v>
      </c>
      <c r="AO79" s="319" t="s">
        <v>1403</v>
      </c>
      <c r="AP79" s="411"/>
      <c r="AQ79" s="411"/>
    </row>
    <row r="80" spans="1:43" s="230" customFormat="1" ht="75" customHeight="1" x14ac:dyDescent="0.25">
      <c r="A80" s="465" t="s">
        <v>827</v>
      </c>
      <c r="B80" s="465" t="s">
        <v>255</v>
      </c>
      <c r="C80" s="466" t="s">
        <v>201</v>
      </c>
      <c r="D80" s="408" t="s">
        <v>192</v>
      </c>
      <c r="E80" s="319" t="s">
        <v>103</v>
      </c>
      <c r="F80" s="622" t="s">
        <v>193</v>
      </c>
      <c r="G80" s="622">
        <v>45111</v>
      </c>
      <c r="H80" s="642"/>
      <c r="I80" s="648" t="s">
        <v>193</v>
      </c>
      <c r="J80" s="622">
        <f>Complete[[#This Row],[Sub/Open of Bids]]</f>
        <v>45132</v>
      </c>
      <c r="K80" s="622">
        <v>45132</v>
      </c>
      <c r="L80" s="643"/>
      <c r="M80" s="622" t="s">
        <v>193</v>
      </c>
      <c r="N80" s="622" t="s">
        <v>193</v>
      </c>
      <c r="O80" s="622">
        <v>45135</v>
      </c>
      <c r="P80" s="643"/>
      <c r="Q80" s="643"/>
      <c r="R80" s="643"/>
      <c r="S80" s="622">
        <v>45142</v>
      </c>
      <c r="T80" s="622">
        <v>45148</v>
      </c>
      <c r="U80" s="622">
        <v>45149</v>
      </c>
      <c r="V80" s="409"/>
      <c r="W80" s="788"/>
      <c r="X80" s="622">
        <v>45156</v>
      </c>
      <c r="Y80" s="622">
        <f>Complete[[#This Row],[Delivery/ Completion]]</f>
        <v>45156</v>
      </c>
      <c r="Z80" s="402" t="s">
        <v>175</v>
      </c>
      <c r="AA80" s="390">
        <f>IF(Complete[[#This Row],[Procurement Project]]="","",SUM(Complete[[#This Row],[MOOE]]+Complete[[#This Row],[CO]]))</f>
        <v>56511</v>
      </c>
      <c r="AB80" s="395">
        <v>56511</v>
      </c>
      <c r="AC80" s="396"/>
      <c r="AD80" s="390">
        <f>IF(Complete[[#This Row],[Procurement Project]]="","",SUM(Complete[[#This Row],[MOOE2]]+Complete[[#This Row],[CO3]]))</f>
        <v>56322</v>
      </c>
      <c r="AE80" s="397">
        <v>56322</v>
      </c>
      <c r="AF80" s="317"/>
      <c r="AG80" s="430"/>
      <c r="AH80" s="400" t="s">
        <v>758</v>
      </c>
      <c r="AI80" s="421" t="s">
        <v>193</v>
      </c>
      <c r="AJ80" s="421" t="s">
        <v>193</v>
      </c>
      <c r="AK80" s="421" t="s">
        <v>193</v>
      </c>
      <c r="AL80" s="421" t="s">
        <v>193</v>
      </c>
      <c r="AM80" s="420" t="s">
        <v>193</v>
      </c>
      <c r="AN80" s="423" t="s">
        <v>193</v>
      </c>
      <c r="AO80" s="319" t="s">
        <v>141</v>
      </c>
      <c r="AP80" s="411"/>
      <c r="AQ80" s="411"/>
    </row>
    <row r="81" spans="1:43" s="230" customFormat="1" ht="75" customHeight="1" x14ac:dyDescent="0.25">
      <c r="A81" s="465" t="s">
        <v>828</v>
      </c>
      <c r="B81" s="499" t="s">
        <v>224</v>
      </c>
      <c r="C81" s="486" t="s">
        <v>198</v>
      </c>
      <c r="D81" s="408" t="s">
        <v>192</v>
      </c>
      <c r="E81" s="488" t="s">
        <v>103</v>
      </c>
      <c r="F81" s="622" t="s">
        <v>193</v>
      </c>
      <c r="G81" s="622">
        <v>45111</v>
      </c>
      <c r="H81" s="642"/>
      <c r="I81" s="648" t="s">
        <v>193</v>
      </c>
      <c r="J81" s="622">
        <f>Complete[[#This Row],[Sub/Open of Bids]]</f>
        <v>45132</v>
      </c>
      <c r="K81" s="622">
        <v>45132</v>
      </c>
      <c r="L81" s="643"/>
      <c r="M81" s="622" t="s">
        <v>193</v>
      </c>
      <c r="N81" s="622" t="s">
        <v>193</v>
      </c>
      <c r="O81" s="622">
        <v>45135</v>
      </c>
      <c r="P81" s="643"/>
      <c r="Q81" s="643"/>
      <c r="R81" s="643"/>
      <c r="S81" s="622" t="s">
        <v>193</v>
      </c>
      <c r="T81" s="622">
        <v>45148</v>
      </c>
      <c r="U81" s="622">
        <v>45149</v>
      </c>
      <c r="V81" s="490"/>
      <c r="W81" s="793"/>
      <c r="X81" s="622">
        <v>45187</v>
      </c>
      <c r="Y81" s="622">
        <f>Complete[[#This Row],[Delivery/ Completion]]</f>
        <v>45187</v>
      </c>
      <c r="Z81" s="402" t="s">
        <v>175</v>
      </c>
      <c r="AA81" s="492">
        <f>IF(Complete[[#This Row],[Procurement Project]]="","",SUM(Complete[[#This Row],[MOOE]]+Complete[[#This Row],[CO]]))</f>
        <v>13050</v>
      </c>
      <c r="AB81" s="493">
        <v>13050</v>
      </c>
      <c r="AC81" s="494"/>
      <c r="AD81" s="492">
        <f>IF(Complete[[#This Row],[Procurement Project]]="","",SUM(Complete[[#This Row],[MOOE2]]+Complete[[#This Row],[CO3]]))</f>
        <v>12975</v>
      </c>
      <c r="AE81" s="495">
        <v>12975</v>
      </c>
      <c r="AF81" s="496"/>
      <c r="AG81" s="497"/>
      <c r="AH81" s="400" t="s">
        <v>758</v>
      </c>
      <c r="AI81" s="421" t="s">
        <v>193</v>
      </c>
      <c r="AJ81" s="421" t="s">
        <v>193</v>
      </c>
      <c r="AK81" s="421" t="s">
        <v>193</v>
      </c>
      <c r="AL81" s="421" t="s">
        <v>193</v>
      </c>
      <c r="AM81" s="420" t="s">
        <v>193</v>
      </c>
      <c r="AN81" s="423" t="s">
        <v>193</v>
      </c>
      <c r="AO81" s="319" t="s">
        <v>141</v>
      </c>
      <c r="AP81" s="498"/>
      <c r="AQ81" s="498"/>
    </row>
    <row r="82" spans="1:43" s="230" customFormat="1" ht="75" customHeight="1" x14ac:dyDescent="0.25">
      <c r="A82" s="465" t="s">
        <v>829</v>
      </c>
      <c r="B82" s="499" t="s">
        <v>253</v>
      </c>
      <c r="C82" s="486" t="s">
        <v>222</v>
      </c>
      <c r="D82" s="408" t="s">
        <v>192</v>
      </c>
      <c r="E82" s="488" t="s">
        <v>103</v>
      </c>
      <c r="F82" s="622" t="s">
        <v>193</v>
      </c>
      <c r="G82" s="622">
        <v>45111</v>
      </c>
      <c r="H82" s="642"/>
      <c r="I82" s="648" t="s">
        <v>193</v>
      </c>
      <c r="J82" s="622">
        <f>Complete[[#This Row],[Sub/Open of Bids]]</f>
        <v>45132</v>
      </c>
      <c r="K82" s="622">
        <v>45132</v>
      </c>
      <c r="L82" s="643"/>
      <c r="M82" s="622" t="s">
        <v>193</v>
      </c>
      <c r="N82" s="622" t="s">
        <v>193</v>
      </c>
      <c r="O82" s="622">
        <v>45135</v>
      </c>
      <c r="P82" s="643"/>
      <c r="Q82" s="643"/>
      <c r="R82" s="643"/>
      <c r="S82" s="622">
        <v>45142</v>
      </c>
      <c r="T82" s="622">
        <v>45149</v>
      </c>
      <c r="U82" s="622">
        <v>45153</v>
      </c>
      <c r="V82" s="490"/>
      <c r="W82" s="793"/>
      <c r="X82" s="622">
        <v>45156</v>
      </c>
      <c r="Y82" s="622">
        <f>Complete[[#This Row],[Delivery/ Completion]]</f>
        <v>45156</v>
      </c>
      <c r="Z82" s="402" t="s">
        <v>175</v>
      </c>
      <c r="AA82" s="492">
        <f>IF(Complete[[#This Row],[Procurement Project]]="","",SUM(Complete[[#This Row],[MOOE]]+Complete[[#This Row],[CO]]))</f>
        <v>69640</v>
      </c>
      <c r="AB82" s="493">
        <v>69640</v>
      </c>
      <c r="AC82" s="494"/>
      <c r="AD82" s="492">
        <f>IF(Complete[[#This Row],[Procurement Project]]="","",SUM(Complete[[#This Row],[MOOE2]]+Complete[[#This Row],[CO3]]))</f>
        <v>69634</v>
      </c>
      <c r="AE82" s="495">
        <v>69634</v>
      </c>
      <c r="AF82" s="496"/>
      <c r="AG82" s="497"/>
      <c r="AH82" s="400" t="s">
        <v>758</v>
      </c>
      <c r="AI82" s="421" t="s">
        <v>193</v>
      </c>
      <c r="AJ82" s="421" t="s">
        <v>193</v>
      </c>
      <c r="AK82" s="421" t="s">
        <v>193</v>
      </c>
      <c r="AL82" s="421" t="s">
        <v>193</v>
      </c>
      <c r="AM82" s="420" t="s">
        <v>193</v>
      </c>
      <c r="AN82" s="423" t="s">
        <v>193</v>
      </c>
      <c r="AO82" s="319" t="s">
        <v>141</v>
      </c>
      <c r="AP82" s="498"/>
      <c r="AQ82" s="498"/>
    </row>
    <row r="83" spans="1:43" s="230" customFormat="1" ht="75" customHeight="1" x14ac:dyDescent="0.25">
      <c r="A83" s="465" t="s">
        <v>830</v>
      </c>
      <c r="B83" s="499" t="s">
        <v>238</v>
      </c>
      <c r="C83" s="486" t="s">
        <v>228</v>
      </c>
      <c r="D83" s="408" t="s">
        <v>192</v>
      </c>
      <c r="E83" s="488" t="s">
        <v>103</v>
      </c>
      <c r="F83" s="622" t="s">
        <v>193</v>
      </c>
      <c r="G83" s="622">
        <v>45111</v>
      </c>
      <c r="H83" s="642"/>
      <c r="I83" s="648" t="s">
        <v>193</v>
      </c>
      <c r="J83" s="622">
        <f>Complete[[#This Row],[Sub/Open of Bids]]</f>
        <v>45132</v>
      </c>
      <c r="K83" s="622">
        <v>45132</v>
      </c>
      <c r="L83" s="643"/>
      <c r="M83" s="622" t="s">
        <v>193</v>
      </c>
      <c r="N83" s="622" t="s">
        <v>193</v>
      </c>
      <c r="O83" s="622">
        <v>45135</v>
      </c>
      <c r="P83" s="643"/>
      <c r="Q83" s="643"/>
      <c r="R83" s="643"/>
      <c r="S83" s="622">
        <v>45141</v>
      </c>
      <c r="T83" s="622">
        <v>45154</v>
      </c>
      <c r="U83" s="622">
        <v>45160</v>
      </c>
      <c r="V83" s="490"/>
      <c r="W83" s="793"/>
      <c r="X83" s="622">
        <v>45169</v>
      </c>
      <c r="Y83" s="622">
        <f>Complete[[#This Row],[Delivery/ Completion]]</f>
        <v>45169</v>
      </c>
      <c r="Z83" s="402" t="s">
        <v>175</v>
      </c>
      <c r="AA83" s="492">
        <f>IF(Complete[[#This Row],[Procurement Project]]="","",SUM(Complete[[#This Row],[MOOE]]+Complete[[#This Row],[CO]]))</f>
        <v>104448</v>
      </c>
      <c r="AB83" s="493">
        <v>104448</v>
      </c>
      <c r="AC83" s="494"/>
      <c r="AD83" s="492">
        <f>IF(Complete[[#This Row],[Procurement Project]]="","",SUM(Complete[[#This Row],[MOOE2]]+Complete[[#This Row],[CO3]]))</f>
        <v>100795</v>
      </c>
      <c r="AE83" s="495">
        <v>100795</v>
      </c>
      <c r="AF83" s="496"/>
      <c r="AG83" s="497"/>
      <c r="AH83" s="400" t="s">
        <v>758</v>
      </c>
      <c r="AI83" s="421" t="s">
        <v>193</v>
      </c>
      <c r="AJ83" s="421" t="s">
        <v>193</v>
      </c>
      <c r="AK83" s="421" t="s">
        <v>193</v>
      </c>
      <c r="AL83" s="421" t="s">
        <v>193</v>
      </c>
      <c r="AM83" s="420" t="s">
        <v>193</v>
      </c>
      <c r="AN83" s="423" t="s">
        <v>193</v>
      </c>
      <c r="AO83" s="319" t="s">
        <v>141</v>
      </c>
      <c r="AP83" s="498"/>
      <c r="AQ83" s="498"/>
    </row>
    <row r="84" spans="1:43" s="230" customFormat="1" ht="75" customHeight="1" x14ac:dyDescent="0.25">
      <c r="A84" s="465" t="s">
        <v>831</v>
      </c>
      <c r="B84" s="499" t="s">
        <v>256</v>
      </c>
      <c r="C84" s="486" t="s">
        <v>201</v>
      </c>
      <c r="D84" s="408" t="s">
        <v>192</v>
      </c>
      <c r="E84" s="488" t="s">
        <v>103</v>
      </c>
      <c r="F84" s="622" t="s">
        <v>193</v>
      </c>
      <c r="G84" s="622">
        <v>45104</v>
      </c>
      <c r="H84" s="642"/>
      <c r="I84" s="648" t="s">
        <v>193</v>
      </c>
      <c r="J84" s="622">
        <f>Complete[[#This Row],[Sub/Open of Bids]]</f>
        <v>45132</v>
      </c>
      <c r="K84" s="622">
        <v>45132</v>
      </c>
      <c r="L84" s="643"/>
      <c r="M84" s="622" t="s">
        <v>193</v>
      </c>
      <c r="N84" s="622" t="s">
        <v>193</v>
      </c>
      <c r="O84" s="622">
        <v>45135</v>
      </c>
      <c r="P84" s="643"/>
      <c r="Q84" s="643"/>
      <c r="R84" s="643"/>
      <c r="S84" s="622" t="s">
        <v>193</v>
      </c>
      <c r="T84" s="622">
        <v>45154</v>
      </c>
      <c r="U84" s="622">
        <v>45160</v>
      </c>
      <c r="V84" s="490"/>
      <c r="W84" s="793"/>
      <c r="X84" s="622">
        <v>45208</v>
      </c>
      <c r="Y84" s="622">
        <f>Complete[[#This Row],[Delivery/ Completion]]</f>
        <v>45208</v>
      </c>
      <c r="Z84" s="402" t="s">
        <v>175</v>
      </c>
      <c r="AA84" s="492">
        <f>IF(Complete[[#This Row],[Procurement Project]]="","",SUM(Complete[[#This Row],[MOOE]]+Complete[[#This Row],[CO]]))</f>
        <v>4212</v>
      </c>
      <c r="AB84" s="493">
        <v>4212</v>
      </c>
      <c r="AC84" s="494"/>
      <c r="AD84" s="492">
        <f>IF(Complete[[#This Row],[Procurement Project]]="","",SUM(Complete[[#This Row],[MOOE2]]+Complete[[#This Row],[CO3]]))</f>
        <v>4142</v>
      </c>
      <c r="AE84" s="495">
        <v>4142</v>
      </c>
      <c r="AF84" s="496"/>
      <c r="AG84" s="497"/>
      <c r="AH84" s="400" t="s">
        <v>758</v>
      </c>
      <c r="AI84" s="421" t="s">
        <v>193</v>
      </c>
      <c r="AJ84" s="421" t="s">
        <v>193</v>
      </c>
      <c r="AK84" s="421" t="s">
        <v>193</v>
      </c>
      <c r="AL84" s="421" t="s">
        <v>193</v>
      </c>
      <c r="AM84" s="420" t="s">
        <v>193</v>
      </c>
      <c r="AN84" s="423" t="s">
        <v>193</v>
      </c>
      <c r="AO84" s="319" t="s">
        <v>141</v>
      </c>
      <c r="AP84" s="498"/>
      <c r="AQ84" s="498"/>
    </row>
    <row r="85" spans="1:43" s="230" customFormat="1" ht="75" customHeight="1" x14ac:dyDescent="0.25">
      <c r="A85" s="465" t="s">
        <v>832</v>
      </c>
      <c r="B85" s="499" t="s">
        <v>257</v>
      </c>
      <c r="C85" s="486" t="s">
        <v>239</v>
      </c>
      <c r="D85" s="408" t="s">
        <v>192</v>
      </c>
      <c r="E85" s="488" t="s">
        <v>103</v>
      </c>
      <c r="F85" s="622">
        <v>45104</v>
      </c>
      <c r="G85" s="622">
        <v>45111</v>
      </c>
      <c r="H85" s="642"/>
      <c r="I85" s="648" t="s">
        <v>193</v>
      </c>
      <c r="J85" s="622">
        <f>Complete[[#This Row],[Sub/Open of Bids]]</f>
        <v>45132</v>
      </c>
      <c r="K85" s="622">
        <v>45132</v>
      </c>
      <c r="L85" s="643"/>
      <c r="M85" s="622" t="s">
        <v>193</v>
      </c>
      <c r="N85" s="622" t="s">
        <v>193</v>
      </c>
      <c r="O85" s="622">
        <v>45135</v>
      </c>
      <c r="P85" s="643"/>
      <c r="Q85" s="643"/>
      <c r="R85" s="643"/>
      <c r="S85" s="622" t="s">
        <v>193</v>
      </c>
      <c r="T85" s="622">
        <v>45149</v>
      </c>
      <c r="U85" s="622">
        <v>45153</v>
      </c>
      <c r="V85" s="490"/>
      <c r="W85" s="793"/>
      <c r="X85" s="622">
        <v>45169</v>
      </c>
      <c r="Y85" s="622">
        <f>Complete[[#This Row],[Delivery/ Completion]]</f>
        <v>45169</v>
      </c>
      <c r="Z85" s="402" t="s">
        <v>175</v>
      </c>
      <c r="AA85" s="492">
        <f>IF(Complete[[#This Row],[Procurement Project]]="","",SUM(Complete[[#This Row],[MOOE]]+Complete[[#This Row],[CO]]))</f>
        <v>7717</v>
      </c>
      <c r="AB85" s="493">
        <v>7717</v>
      </c>
      <c r="AC85" s="494"/>
      <c r="AD85" s="492">
        <f>IF(Complete[[#This Row],[Procurement Project]]="","",SUM(Complete[[#This Row],[MOOE2]]+Complete[[#This Row],[CO3]]))</f>
        <v>7680</v>
      </c>
      <c r="AE85" s="495">
        <v>7680</v>
      </c>
      <c r="AF85" s="496"/>
      <c r="AG85" s="497"/>
      <c r="AH85" s="400" t="s">
        <v>758</v>
      </c>
      <c r="AI85" s="421" t="s">
        <v>193</v>
      </c>
      <c r="AJ85" s="421" t="s">
        <v>193</v>
      </c>
      <c r="AK85" s="421" t="s">
        <v>193</v>
      </c>
      <c r="AL85" s="421" t="s">
        <v>193</v>
      </c>
      <c r="AM85" s="420" t="s">
        <v>193</v>
      </c>
      <c r="AN85" s="423" t="s">
        <v>193</v>
      </c>
      <c r="AO85" s="319" t="s">
        <v>141</v>
      </c>
      <c r="AP85" s="498"/>
      <c r="AQ85" s="498"/>
    </row>
    <row r="86" spans="1:43" s="230" customFormat="1" ht="75" customHeight="1" x14ac:dyDescent="0.25">
      <c r="A86" s="465" t="s">
        <v>833</v>
      </c>
      <c r="B86" s="499" t="s">
        <v>258</v>
      </c>
      <c r="C86" s="486" t="s">
        <v>201</v>
      </c>
      <c r="D86" s="408" t="s">
        <v>192</v>
      </c>
      <c r="E86" s="488" t="s">
        <v>103</v>
      </c>
      <c r="F86" s="622" t="s">
        <v>193</v>
      </c>
      <c r="G86" s="622">
        <v>45111</v>
      </c>
      <c r="H86" s="642"/>
      <c r="I86" s="648" t="s">
        <v>193</v>
      </c>
      <c r="J86" s="622">
        <f>Complete[[#This Row],[Sub/Open of Bids]]</f>
        <v>45132</v>
      </c>
      <c r="K86" s="622">
        <v>45132</v>
      </c>
      <c r="L86" s="643"/>
      <c r="M86" s="622" t="s">
        <v>193</v>
      </c>
      <c r="N86" s="622" t="s">
        <v>193</v>
      </c>
      <c r="O86" s="622">
        <v>45135</v>
      </c>
      <c r="P86" s="643"/>
      <c r="Q86" s="643"/>
      <c r="R86" s="643"/>
      <c r="S86" s="622" t="s">
        <v>193</v>
      </c>
      <c r="T86" s="622">
        <v>45160</v>
      </c>
      <c r="U86" s="622">
        <v>45161</v>
      </c>
      <c r="V86" s="490"/>
      <c r="W86" s="793"/>
      <c r="X86" s="622">
        <v>45208</v>
      </c>
      <c r="Y86" s="622">
        <f>Complete[[#This Row],[Delivery/ Completion]]</f>
        <v>45208</v>
      </c>
      <c r="Z86" s="402" t="s">
        <v>175</v>
      </c>
      <c r="AA86" s="492">
        <f>IF(Complete[[#This Row],[Procurement Project]]="","",SUM(Complete[[#This Row],[MOOE]]+Complete[[#This Row],[CO]]))</f>
        <v>21801</v>
      </c>
      <c r="AB86" s="493">
        <v>21801</v>
      </c>
      <c r="AC86" s="494"/>
      <c r="AD86" s="492">
        <f>IF(Complete[[#This Row],[Procurement Project]]="","",SUM(Complete[[#This Row],[MOOE2]]+Complete[[#This Row],[CO3]]))</f>
        <v>21701.5</v>
      </c>
      <c r="AE86" s="495">
        <v>21701.5</v>
      </c>
      <c r="AF86" s="496"/>
      <c r="AG86" s="497"/>
      <c r="AH86" s="400" t="s">
        <v>758</v>
      </c>
      <c r="AI86" s="421" t="s">
        <v>193</v>
      </c>
      <c r="AJ86" s="421" t="s">
        <v>193</v>
      </c>
      <c r="AK86" s="421" t="s">
        <v>193</v>
      </c>
      <c r="AL86" s="421" t="s">
        <v>193</v>
      </c>
      <c r="AM86" s="420" t="s">
        <v>193</v>
      </c>
      <c r="AN86" s="423" t="s">
        <v>193</v>
      </c>
      <c r="AO86" s="319" t="s">
        <v>141</v>
      </c>
      <c r="AP86" s="498"/>
      <c r="AQ86" s="498"/>
    </row>
    <row r="87" spans="1:43" s="230" customFormat="1" ht="75" customHeight="1" x14ac:dyDescent="0.25">
      <c r="A87" s="465" t="s">
        <v>834</v>
      </c>
      <c r="B87" s="499" t="s">
        <v>257</v>
      </c>
      <c r="C87" s="486" t="s">
        <v>248</v>
      </c>
      <c r="D87" s="408" t="s">
        <v>192</v>
      </c>
      <c r="E87" s="488" t="s">
        <v>103</v>
      </c>
      <c r="F87" s="622" t="s">
        <v>193</v>
      </c>
      <c r="G87" s="622">
        <v>45111</v>
      </c>
      <c r="H87" s="642"/>
      <c r="I87" s="648" t="s">
        <v>193</v>
      </c>
      <c r="J87" s="622">
        <f>Complete[[#This Row],[Sub/Open of Bids]]</f>
        <v>45132</v>
      </c>
      <c r="K87" s="622">
        <v>45132</v>
      </c>
      <c r="L87" s="643"/>
      <c r="M87" s="622" t="s">
        <v>193</v>
      </c>
      <c r="N87" s="622" t="s">
        <v>193</v>
      </c>
      <c r="O87" s="622">
        <v>45135</v>
      </c>
      <c r="P87" s="643"/>
      <c r="Q87" s="643"/>
      <c r="R87" s="643"/>
      <c r="S87" s="622" t="s">
        <v>193</v>
      </c>
      <c r="T87" s="622">
        <v>45154</v>
      </c>
      <c r="U87" s="622">
        <v>45161</v>
      </c>
      <c r="V87" s="490"/>
      <c r="W87" s="793"/>
      <c r="X87" s="622">
        <v>45174</v>
      </c>
      <c r="Y87" s="622">
        <f>Complete[[#This Row],[Delivery/ Completion]]</f>
        <v>45174</v>
      </c>
      <c r="Z87" s="402" t="s">
        <v>175</v>
      </c>
      <c r="AA87" s="492">
        <f>IF(Complete[[#This Row],[Procurement Project]]="","",SUM(Complete[[#This Row],[MOOE]]+Complete[[#This Row],[CO]]))</f>
        <v>25390</v>
      </c>
      <c r="AB87" s="493">
        <v>25390</v>
      </c>
      <c r="AC87" s="494"/>
      <c r="AD87" s="492">
        <f>IF(Complete[[#This Row],[Procurement Project]]="","",SUM(Complete[[#This Row],[MOOE2]]+Complete[[#This Row],[CO3]]))</f>
        <v>25301</v>
      </c>
      <c r="AE87" s="495">
        <v>25301</v>
      </c>
      <c r="AF87" s="496"/>
      <c r="AG87" s="497"/>
      <c r="AH87" s="400" t="s">
        <v>758</v>
      </c>
      <c r="AI87" s="421" t="s">
        <v>193</v>
      </c>
      <c r="AJ87" s="421" t="s">
        <v>193</v>
      </c>
      <c r="AK87" s="421" t="s">
        <v>193</v>
      </c>
      <c r="AL87" s="421" t="s">
        <v>193</v>
      </c>
      <c r="AM87" s="420" t="s">
        <v>193</v>
      </c>
      <c r="AN87" s="423" t="s">
        <v>193</v>
      </c>
      <c r="AO87" s="319" t="s">
        <v>141</v>
      </c>
      <c r="AP87" s="498"/>
      <c r="AQ87" s="498"/>
    </row>
    <row r="88" spans="1:43" s="230" customFormat="1" ht="75" customHeight="1" x14ac:dyDescent="0.25">
      <c r="A88" s="465" t="s">
        <v>835</v>
      </c>
      <c r="B88" s="499" t="s">
        <v>257</v>
      </c>
      <c r="C88" s="486" t="s">
        <v>248</v>
      </c>
      <c r="D88" s="408" t="s">
        <v>192</v>
      </c>
      <c r="E88" s="488" t="s">
        <v>103</v>
      </c>
      <c r="F88" s="622" t="s">
        <v>193</v>
      </c>
      <c r="G88" s="622">
        <v>45111</v>
      </c>
      <c r="H88" s="642"/>
      <c r="I88" s="648" t="s">
        <v>193</v>
      </c>
      <c r="J88" s="622">
        <f>Complete[[#This Row],[Sub/Open of Bids]]</f>
        <v>45132</v>
      </c>
      <c r="K88" s="622">
        <v>45132</v>
      </c>
      <c r="L88" s="643"/>
      <c r="M88" s="622" t="s">
        <v>193</v>
      </c>
      <c r="N88" s="622" t="s">
        <v>193</v>
      </c>
      <c r="O88" s="622">
        <v>45135</v>
      </c>
      <c r="P88" s="643"/>
      <c r="Q88" s="643"/>
      <c r="R88" s="643"/>
      <c r="S88" s="622">
        <v>45141</v>
      </c>
      <c r="T88" s="622">
        <v>45149</v>
      </c>
      <c r="U88" s="622">
        <v>45152</v>
      </c>
      <c r="V88" s="490"/>
      <c r="W88" s="793"/>
      <c r="X88" s="622">
        <v>45160</v>
      </c>
      <c r="Y88" s="622">
        <f>Complete[[#This Row],[Delivery/ Completion]]</f>
        <v>45160</v>
      </c>
      <c r="Z88" s="402" t="s">
        <v>175</v>
      </c>
      <c r="AA88" s="492">
        <f>IF(Complete[[#This Row],[Procurement Project]]="","",SUM(Complete[[#This Row],[MOOE]]+Complete[[#This Row],[CO]]))</f>
        <v>69138</v>
      </c>
      <c r="AB88" s="493">
        <v>69138</v>
      </c>
      <c r="AC88" s="494"/>
      <c r="AD88" s="492">
        <f>IF(Complete[[#This Row],[Procurement Project]]="","",SUM(Complete[[#This Row],[MOOE2]]+Complete[[#This Row],[CO3]]))</f>
        <v>68770</v>
      </c>
      <c r="AE88" s="495">
        <v>68770</v>
      </c>
      <c r="AF88" s="496"/>
      <c r="AG88" s="497"/>
      <c r="AH88" s="400" t="s">
        <v>758</v>
      </c>
      <c r="AI88" s="421" t="s">
        <v>193</v>
      </c>
      <c r="AJ88" s="421" t="s">
        <v>193</v>
      </c>
      <c r="AK88" s="421" t="s">
        <v>193</v>
      </c>
      <c r="AL88" s="421" t="s">
        <v>193</v>
      </c>
      <c r="AM88" s="420" t="s">
        <v>193</v>
      </c>
      <c r="AN88" s="423" t="s">
        <v>193</v>
      </c>
      <c r="AO88" s="319" t="s">
        <v>141</v>
      </c>
      <c r="AP88" s="498"/>
      <c r="AQ88" s="498"/>
    </row>
    <row r="89" spans="1:43" s="230" customFormat="1" ht="75" customHeight="1" x14ac:dyDescent="0.25">
      <c r="A89" s="465" t="s">
        <v>836</v>
      </c>
      <c r="B89" s="499" t="s">
        <v>223</v>
      </c>
      <c r="C89" s="486" t="s">
        <v>212</v>
      </c>
      <c r="D89" s="408" t="s">
        <v>192</v>
      </c>
      <c r="E89" s="488" t="s">
        <v>103</v>
      </c>
      <c r="F89" s="622" t="s">
        <v>193</v>
      </c>
      <c r="G89" s="622">
        <v>45099</v>
      </c>
      <c r="H89" s="642"/>
      <c r="I89" s="648" t="s">
        <v>193</v>
      </c>
      <c r="J89" s="622">
        <f>Complete[[#This Row],[Sub/Open of Bids]]</f>
        <v>45132</v>
      </c>
      <c r="K89" s="622">
        <v>45132</v>
      </c>
      <c r="L89" s="643"/>
      <c r="M89" s="622" t="s">
        <v>193</v>
      </c>
      <c r="N89" s="622" t="s">
        <v>193</v>
      </c>
      <c r="O89" s="622">
        <v>45135</v>
      </c>
      <c r="P89" s="643"/>
      <c r="Q89" s="643"/>
      <c r="R89" s="643"/>
      <c r="S89" s="622" t="s">
        <v>193</v>
      </c>
      <c r="T89" s="622">
        <v>45148</v>
      </c>
      <c r="U89" s="622">
        <v>45149</v>
      </c>
      <c r="V89" s="490"/>
      <c r="W89" s="793"/>
      <c r="X89" s="622">
        <v>45160</v>
      </c>
      <c r="Y89" s="622">
        <f>Complete[[#This Row],[Delivery/ Completion]]</f>
        <v>45160</v>
      </c>
      <c r="Z89" s="402" t="s">
        <v>175</v>
      </c>
      <c r="AA89" s="492">
        <f>IF(Complete[[#This Row],[Procurement Project]]="","",SUM(Complete[[#This Row],[MOOE]]+Complete[[#This Row],[CO]]))</f>
        <v>42360</v>
      </c>
      <c r="AB89" s="493">
        <v>42360</v>
      </c>
      <c r="AC89" s="494"/>
      <c r="AD89" s="492">
        <f>IF(Complete[[#This Row],[Procurement Project]]="","",SUM(Complete[[#This Row],[MOOE2]]+Complete[[#This Row],[CO3]]))</f>
        <v>40200</v>
      </c>
      <c r="AE89" s="495">
        <v>40200</v>
      </c>
      <c r="AF89" s="496"/>
      <c r="AG89" s="497"/>
      <c r="AH89" s="400" t="s">
        <v>758</v>
      </c>
      <c r="AI89" s="421" t="s">
        <v>193</v>
      </c>
      <c r="AJ89" s="421" t="s">
        <v>193</v>
      </c>
      <c r="AK89" s="421" t="s">
        <v>193</v>
      </c>
      <c r="AL89" s="421" t="s">
        <v>193</v>
      </c>
      <c r="AM89" s="420" t="s">
        <v>193</v>
      </c>
      <c r="AN89" s="423" t="s">
        <v>193</v>
      </c>
      <c r="AO89" s="319" t="s">
        <v>141</v>
      </c>
      <c r="AP89" s="498"/>
      <c r="AQ89" s="498"/>
    </row>
    <row r="90" spans="1:43" s="230" customFormat="1" ht="75" customHeight="1" x14ac:dyDescent="0.25">
      <c r="A90" s="465" t="s">
        <v>837</v>
      </c>
      <c r="B90" s="499" t="s">
        <v>259</v>
      </c>
      <c r="C90" s="486" t="s">
        <v>212</v>
      </c>
      <c r="D90" s="408" t="s">
        <v>192</v>
      </c>
      <c r="E90" s="488" t="s">
        <v>103</v>
      </c>
      <c r="F90" s="622">
        <v>45032</v>
      </c>
      <c r="G90" s="622">
        <v>45111</v>
      </c>
      <c r="H90" s="642"/>
      <c r="I90" s="648" t="s">
        <v>193</v>
      </c>
      <c r="J90" s="622">
        <f>Complete[[#This Row],[Sub/Open of Bids]]</f>
        <v>45132</v>
      </c>
      <c r="K90" s="622">
        <v>45132</v>
      </c>
      <c r="L90" s="643"/>
      <c r="M90" s="622" t="s">
        <v>193</v>
      </c>
      <c r="N90" s="622" t="s">
        <v>193</v>
      </c>
      <c r="O90" s="622">
        <v>45135</v>
      </c>
      <c r="P90" s="643"/>
      <c r="Q90" s="643"/>
      <c r="R90" s="643"/>
      <c r="S90" s="622" t="s">
        <v>193</v>
      </c>
      <c r="T90" s="622">
        <v>45149</v>
      </c>
      <c r="U90" s="622">
        <v>45153</v>
      </c>
      <c r="V90" s="490"/>
      <c r="W90" s="793"/>
      <c r="X90" s="622">
        <v>45160</v>
      </c>
      <c r="Y90" s="622">
        <f>Complete[[#This Row],[Delivery/ Completion]]</f>
        <v>45160</v>
      </c>
      <c r="Z90" s="402" t="s">
        <v>175</v>
      </c>
      <c r="AA90" s="492">
        <f>IF(Complete[[#This Row],[Procurement Project]]="","",SUM(Complete[[#This Row],[MOOE]]+Complete[[#This Row],[CO]]))</f>
        <v>39830</v>
      </c>
      <c r="AB90" s="493">
        <v>39830</v>
      </c>
      <c r="AC90" s="494"/>
      <c r="AD90" s="492">
        <f>IF(Complete[[#This Row],[Procurement Project]]="","",SUM(Complete[[#This Row],[MOOE2]]+Complete[[#This Row],[CO3]]))</f>
        <v>39290</v>
      </c>
      <c r="AE90" s="495">
        <v>39290</v>
      </c>
      <c r="AF90" s="496"/>
      <c r="AG90" s="497"/>
      <c r="AH90" s="400" t="s">
        <v>758</v>
      </c>
      <c r="AI90" s="421" t="s">
        <v>193</v>
      </c>
      <c r="AJ90" s="421" t="s">
        <v>193</v>
      </c>
      <c r="AK90" s="421" t="s">
        <v>193</v>
      </c>
      <c r="AL90" s="421" t="s">
        <v>193</v>
      </c>
      <c r="AM90" s="420" t="s">
        <v>193</v>
      </c>
      <c r="AN90" s="423" t="s">
        <v>193</v>
      </c>
      <c r="AO90" s="319" t="s">
        <v>141</v>
      </c>
      <c r="AP90" s="498"/>
      <c r="AQ90" s="498"/>
    </row>
    <row r="91" spans="1:43" s="230" customFormat="1" ht="75" customHeight="1" x14ac:dyDescent="0.25">
      <c r="A91" s="465" t="s">
        <v>838</v>
      </c>
      <c r="B91" s="499" t="s">
        <v>253</v>
      </c>
      <c r="C91" s="486" t="s">
        <v>199</v>
      </c>
      <c r="D91" s="408" t="s">
        <v>192</v>
      </c>
      <c r="E91" s="488" t="s">
        <v>103</v>
      </c>
      <c r="F91" s="622" t="s">
        <v>193</v>
      </c>
      <c r="G91" s="622">
        <v>45111</v>
      </c>
      <c r="H91" s="642"/>
      <c r="I91" s="648" t="s">
        <v>193</v>
      </c>
      <c r="J91" s="622">
        <f>Complete[[#This Row],[Sub/Open of Bids]]</f>
        <v>45132</v>
      </c>
      <c r="K91" s="622">
        <v>45132</v>
      </c>
      <c r="L91" s="643"/>
      <c r="M91" s="622" t="s">
        <v>193</v>
      </c>
      <c r="N91" s="622" t="s">
        <v>193</v>
      </c>
      <c r="O91" s="622">
        <v>45135</v>
      </c>
      <c r="P91" s="643"/>
      <c r="Q91" s="643"/>
      <c r="R91" s="643"/>
      <c r="S91" s="622">
        <v>45143</v>
      </c>
      <c r="T91" s="622">
        <v>45154</v>
      </c>
      <c r="U91" s="622">
        <v>45156</v>
      </c>
      <c r="V91" s="490"/>
      <c r="W91" s="793"/>
      <c r="X91" s="622">
        <v>45168</v>
      </c>
      <c r="Y91" s="622">
        <f>Complete[[#This Row],[Delivery/ Completion]]</f>
        <v>45168</v>
      </c>
      <c r="Z91" s="402" t="s">
        <v>175</v>
      </c>
      <c r="AA91" s="492">
        <f>IF(Complete[[#This Row],[Procurement Project]]="","",SUM(Complete[[#This Row],[MOOE]]+Complete[[#This Row],[CO]]))</f>
        <v>321370</v>
      </c>
      <c r="AB91" s="493"/>
      <c r="AC91" s="494">
        <v>321370</v>
      </c>
      <c r="AD91" s="492">
        <f>IF(Complete[[#This Row],[Procurement Project]]="","",SUM(Complete[[#This Row],[MOOE2]]+Complete[[#This Row],[CO3]]))</f>
        <v>316870</v>
      </c>
      <c r="AE91" s="495"/>
      <c r="AF91" s="496">
        <v>316870</v>
      </c>
      <c r="AG91" s="497"/>
      <c r="AH91" s="400" t="s">
        <v>758</v>
      </c>
      <c r="AI91" s="421" t="s">
        <v>193</v>
      </c>
      <c r="AJ91" s="421" t="s">
        <v>193</v>
      </c>
      <c r="AK91" s="421" t="s">
        <v>193</v>
      </c>
      <c r="AL91" s="421" t="s">
        <v>193</v>
      </c>
      <c r="AM91" s="420" t="s">
        <v>193</v>
      </c>
      <c r="AN91" s="423" t="s">
        <v>193</v>
      </c>
      <c r="AO91" s="319" t="s">
        <v>141</v>
      </c>
      <c r="AP91" s="498"/>
      <c r="AQ91" s="498"/>
    </row>
    <row r="92" spans="1:43" s="230" customFormat="1" ht="75" customHeight="1" x14ac:dyDescent="0.25">
      <c r="A92" s="465" t="s">
        <v>839</v>
      </c>
      <c r="B92" s="499" t="s">
        <v>238</v>
      </c>
      <c r="C92" s="486" t="s">
        <v>212</v>
      </c>
      <c r="D92" s="408" t="s">
        <v>192</v>
      </c>
      <c r="E92" s="488" t="s">
        <v>103</v>
      </c>
      <c r="F92" s="622" t="s">
        <v>193</v>
      </c>
      <c r="G92" s="622">
        <v>45111</v>
      </c>
      <c r="H92" s="642"/>
      <c r="I92" s="648" t="s">
        <v>193</v>
      </c>
      <c r="J92" s="622">
        <f>Complete[[#This Row],[Sub/Open of Bids]]</f>
        <v>45132</v>
      </c>
      <c r="K92" s="622">
        <v>45132</v>
      </c>
      <c r="L92" s="643"/>
      <c r="M92" s="622" t="s">
        <v>193</v>
      </c>
      <c r="N92" s="622" t="s">
        <v>193</v>
      </c>
      <c r="O92" s="622">
        <v>45135</v>
      </c>
      <c r="P92" s="643"/>
      <c r="Q92" s="643"/>
      <c r="R92" s="643"/>
      <c r="S92" s="622">
        <v>45142</v>
      </c>
      <c r="T92" s="622">
        <v>45148</v>
      </c>
      <c r="U92" s="622">
        <v>45149</v>
      </c>
      <c r="V92" s="490"/>
      <c r="W92" s="793"/>
      <c r="X92" s="622">
        <v>45161</v>
      </c>
      <c r="Y92" s="622">
        <f>Complete[[#This Row],[Delivery/ Completion]]</f>
        <v>45161</v>
      </c>
      <c r="Z92" s="402" t="s">
        <v>175</v>
      </c>
      <c r="AA92" s="492">
        <f>IF(Complete[[#This Row],[Procurement Project]]="","",SUM(Complete[[#This Row],[MOOE]]+Complete[[#This Row],[CO]]))</f>
        <v>100396</v>
      </c>
      <c r="AB92" s="493">
        <v>100396</v>
      </c>
      <c r="AC92" s="494"/>
      <c r="AD92" s="492">
        <f>IF(Complete[[#This Row],[Procurement Project]]="","",SUM(Complete[[#This Row],[MOOE2]]+Complete[[#This Row],[CO3]]))</f>
        <v>100353</v>
      </c>
      <c r="AE92" s="495">
        <v>100353</v>
      </c>
      <c r="AF92" s="496"/>
      <c r="AG92" s="497"/>
      <c r="AH92" s="400" t="s">
        <v>758</v>
      </c>
      <c r="AI92" s="421" t="s">
        <v>193</v>
      </c>
      <c r="AJ92" s="421" t="s">
        <v>193</v>
      </c>
      <c r="AK92" s="421" t="s">
        <v>193</v>
      </c>
      <c r="AL92" s="421" t="s">
        <v>193</v>
      </c>
      <c r="AM92" s="420" t="s">
        <v>193</v>
      </c>
      <c r="AN92" s="423" t="s">
        <v>193</v>
      </c>
      <c r="AO92" s="319" t="s">
        <v>141</v>
      </c>
      <c r="AP92" s="498"/>
      <c r="AQ92" s="498"/>
    </row>
    <row r="93" spans="1:43" s="230" customFormat="1" ht="75" customHeight="1" x14ac:dyDescent="0.25">
      <c r="A93" s="465" t="s">
        <v>840</v>
      </c>
      <c r="B93" s="499" t="s">
        <v>218</v>
      </c>
      <c r="C93" s="486" t="s">
        <v>234</v>
      </c>
      <c r="D93" s="408" t="s">
        <v>192</v>
      </c>
      <c r="E93" s="488" t="s">
        <v>103</v>
      </c>
      <c r="F93" s="622" t="s">
        <v>193</v>
      </c>
      <c r="G93" s="622">
        <v>45020</v>
      </c>
      <c r="H93" s="642"/>
      <c r="I93" s="648" t="s">
        <v>193</v>
      </c>
      <c r="J93" s="622">
        <f>Complete[[#This Row],[Sub/Open of Bids]]</f>
        <v>45132</v>
      </c>
      <c r="K93" s="622">
        <v>45132</v>
      </c>
      <c r="L93" s="643"/>
      <c r="M93" s="622" t="s">
        <v>193</v>
      </c>
      <c r="N93" s="622" t="s">
        <v>193</v>
      </c>
      <c r="O93" s="622">
        <v>45135</v>
      </c>
      <c r="P93" s="643"/>
      <c r="Q93" s="643"/>
      <c r="R93" s="643"/>
      <c r="S93" s="622">
        <v>45142</v>
      </c>
      <c r="T93" s="622">
        <v>45149</v>
      </c>
      <c r="U93" s="622">
        <v>45154</v>
      </c>
      <c r="V93" s="490"/>
      <c r="W93" s="793"/>
      <c r="X93" s="622">
        <v>45217</v>
      </c>
      <c r="Y93" s="622">
        <f>Complete[[#This Row],[Delivery/ Completion]]</f>
        <v>45217</v>
      </c>
      <c r="Z93" s="402" t="s">
        <v>175</v>
      </c>
      <c r="AA93" s="492">
        <f>IF(Complete[[#This Row],[Procurement Project]]="","",SUM(Complete[[#This Row],[MOOE]]+Complete[[#This Row],[CO]]))</f>
        <v>230510</v>
      </c>
      <c r="AB93" s="493">
        <v>230510</v>
      </c>
      <c r="AC93" s="494"/>
      <c r="AD93" s="492">
        <f>IF(Complete[[#This Row],[Procurement Project]]="","",SUM(Complete[[#This Row],[MOOE2]]+Complete[[#This Row],[CO3]]))</f>
        <v>230411</v>
      </c>
      <c r="AE93" s="495">
        <v>230411</v>
      </c>
      <c r="AF93" s="496"/>
      <c r="AG93" s="497"/>
      <c r="AH93" s="400" t="s">
        <v>758</v>
      </c>
      <c r="AI93" s="421" t="s">
        <v>193</v>
      </c>
      <c r="AJ93" s="421" t="s">
        <v>193</v>
      </c>
      <c r="AK93" s="421" t="s">
        <v>193</v>
      </c>
      <c r="AL93" s="421" t="s">
        <v>193</v>
      </c>
      <c r="AM93" s="420" t="s">
        <v>193</v>
      </c>
      <c r="AN93" s="423" t="s">
        <v>193</v>
      </c>
      <c r="AO93" s="319" t="s">
        <v>141</v>
      </c>
      <c r="AP93" s="498"/>
      <c r="AQ93" s="498"/>
    </row>
    <row r="94" spans="1:43" s="230" customFormat="1" ht="75" customHeight="1" x14ac:dyDescent="0.25">
      <c r="A94" s="465" t="s">
        <v>841</v>
      </c>
      <c r="B94" s="499" t="s">
        <v>224</v>
      </c>
      <c r="C94" s="486" t="s">
        <v>248</v>
      </c>
      <c r="D94" s="408" t="s">
        <v>192</v>
      </c>
      <c r="E94" s="488" t="s">
        <v>103</v>
      </c>
      <c r="F94" s="622">
        <v>45048</v>
      </c>
      <c r="G94" s="622">
        <v>45111</v>
      </c>
      <c r="H94" s="642"/>
      <c r="I94" s="648" t="s">
        <v>193</v>
      </c>
      <c r="J94" s="622">
        <f>Complete[[#This Row],[Sub/Open of Bids]]</f>
        <v>45132</v>
      </c>
      <c r="K94" s="622">
        <v>45132</v>
      </c>
      <c r="L94" s="643"/>
      <c r="M94" s="622" t="s">
        <v>193</v>
      </c>
      <c r="N94" s="622" t="s">
        <v>193</v>
      </c>
      <c r="O94" s="622">
        <v>45135</v>
      </c>
      <c r="P94" s="643"/>
      <c r="Q94" s="643"/>
      <c r="R94" s="643"/>
      <c r="S94" s="622" t="s">
        <v>193</v>
      </c>
      <c r="T94" s="622">
        <v>45148</v>
      </c>
      <c r="U94" s="622">
        <v>45149</v>
      </c>
      <c r="V94" s="490"/>
      <c r="W94" s="793"/>
      <c r="X94" s="622">
        <v>45160</v>
      </c>
      <c r="Y94" s="622">
        <f>Complete[[#This Row],[Delivery/ Completion]]</f>
        <v>45160</v>
      </c>
      <c r="Z94" s="402" t="s">
        <v>175</v>
      </c>
      <c r="AA94" s="492">
        <f>IF(Complete[[#This Row],[Procurement Project]]="","",SUM(Complete[[#This Row],[MOOE]]+Complete[[#This Row],[CO]]))</f>
        <v>47045</v>
      </c>
      <c r="AB94" s="493">
        <v>47045</v>
      </c>
      <c r="AC94" s="494"/>
      <c r="AD94" s="492">
        <f>IF(Complete[[#This Row],[Procurement Project]]="","",SUM(Complete[[#This Row],[MOOE2]]+Complete[[#This Row],[CO3]]))</f>
        <v>45044</v>
      </c>
      <c r="AE94" s="495">
        <v>45044</v>
      </c>
      <c r="AF94" s="496"/>
      <c r="AG94" s="497"/>
      <c r="AH94" s="400" t="s">
        <v>758</v>
      </c>
      <c r="AI94" s="421" t="s">
        <v>193</v>
      </c>
      <c r="AJ94" s="421" t="s">
        <v>193</v>
      </c>
      <c r="AK94" s="421" t="s">
        <v>193</v>
      </c>
      <c r="AL94" s="421" t="s">
        <v>193</v>
      </c>
      <c r="AM94" s="420" t="s">
        <v>193</v>
      </c>
      <c r="AN94" s="423" t="s">
        <v>193</v>
      </c>
      <c r="AO94" s="319" t="s">
        <v>141</v>
      </c>
      <c r="AP94" s="498"/>
      <c r="AQ94" s="498"/>
    </row>
    <row r="95" spans="1:43" s="230" customFormat="1" ht="75" customHeight="1" x14ac:dyDescent="0.25">
      <c r="A95" s="465" t="s">
        <v>842</v>
      </c>
      <c r="B95" s="499" t="s">
        <v>238</v>
      </c>
      <c r="C95" s="486" t="s">
        <v>232</v>
      </c>
      <c r="D95" s="408" t="s">
        <v>192</v>
      </c>
      <c r="E95" s="488" t="s">
        <v>103</v>
      </c>
      <c r="F95" s="622">
        <v>45048</v>
      </c>
      <c r="G95" s="622">
        <v>45111</v>
      </c>
      <c r="H95" s="642"/>
      <c r="I95" s="648" t="s">
        <v>193</v>
      </c>
      <c r="J95" s="622">
        <f>Complete[[#This Row],[Sub/Open of Bids]]</f>
        <v>45132</v>
      </c>
      <c r="K95" s="622">
        <v>45132</v>
      </c>
      <c r="L95" s="643"/>
      <c r="M95" s="622" t="s">
        <v>193</v>
      </c>
      <c r="N95" s="622" t="s">
        <v>193</v>
      </c>
      <c r="O95" s="622">
        <v>45135</v>
      </c>
      <c r="P95" s="643"/>
      <c r="Q95" s="643"/>
      <c r="R95" s="643"/>
      <c r="S95" s="622" t="s">
        <v>193</v>
      </c>
      <c r="T95" s="622">
        <v>45146</v>
      </c>
      <c r="U95" s="622">
        <v>45147</v>
      </c>
      <c r="V95" s="490"/>
      <c r="W95" s="793"/>
      <c r="X95" s="622">
        <v>45152</v>
      </c>
      <c r="Y95" s="622">
        <f>Complete[[#This Row],[Delivery/ Completion]]</f>
        <v>45152</v>
      </c>
      <c r="Z95" s="402" t="s">
        <v>175</v>
      </c>
      <c r="AA95" s="492">
        <f>IF(Complete[[#This Row],[Procurement Project]]="","",SUM(Complete[[#This Row],[MOOE]]+Complete[[#This Row],[CO]]))</f>
        <v>47045</v>
      </c>
      <c r="AB95" s="493">
        <v>47045</v>
      </c>
      <c r="AC95" s="494"/>
      <c r="AD95" s="492">
        <f>IF(Complete[[#This Row],[Procurement Project]]="","",SUM(Complete[[#This Row],[MOOE2]]+Complete[[#This Row],[CO3]]))</f>
        <v>45044</v>
      </c>
      <c r="AE95" s="495">
        <v>45044</v>
      </c>
      <c r="AF95" s="496"/>
      <c r="AG95" s="497"/>
      <c r="AH95" s="400" t="s">
        <v>758</v>
      </c>
      <c r="AI95" s="421" t="s">
        <v>193</v>
      </c>
      <c r="AJ95" s="421" t="s">
        <v>193</v>
      </c>
      <c r="AK95" s="421" t="s">
        <v>193</v>
      </c>
      <c r="AL95" s="421" t="s">
        <v>193</v>
      </c>
      <c r="AM95" s="420" t="s">
        <v>193</v>
      </c>
      <c r="AN95" s="423" t="s">
        <v>193</v>
      </c>
      <c r="AO95" s="319" t="s">
        <v>141</v>
      </c>
      <c r="AP95" s="498"/>
      <c r="AQ95" s="498"/>
    </row>
    <row r="96" spans="1:43" s="230" customFormat="1" ht="75" customHeight="1" x14ac:dyDescent="0.25">
      <c r="A96" s="465" t="s">
        <v>843</v>
      </c>
      <c r="B96" s="499" t="s">
        <v>225</v>
      </c>
      <c r="C96" s="486" t="s">
        <v>198</v>
      </c>
      <c r="D96" s="408" t="s">
        <v>192</v>
      </c>
      <c r="E96" s="488" t="s">
        <v>103</v>
      </c>
      <c r="F96" s="622" t="s">
        <v>193</v>
      </c>
      <c r="G96" s="622">
        <v>45111</v>
      </c>
      <c r="H96" s="642"/>
      <c r="I96" s="648" t="s">
        <v>193</v>
      </c>
      <c r="J96" s="622">
        <f>Complete[[#This Row],[Sub/Open of Bids]]</f>
        <v>45132</v>
      </c>
      <c r="K96" s="622">
        <v>45132</v>
      </c>
      <c r="L96" s="643"/>
      <c r="M96" s="622" t="s">
        <v>193</v>
      </c>
      <c r="N96" s="622" t="s">
        <v>193</v>
      </c>
      <c r="O96" s="622">
        <v>45135</v>
      </c>
      <c r="P96" s="643"/>
      <c r="Q96" s="643"/>
      <c r="R96" s="643"/>
      <c r="S96" s="622">
        <v>45142</v>
      </c>
      <c r="T96" s="622">
        <v>45149</v>
      </c>
      <c r="U96" s="622">
        <v>45153</v>
      </c>
      <c r="V96" s="490"/>
      <c r="W96" s="793"/>
      <c r="X96" s="622"/>
      <c r="Y96" s="622"/>
      <c r="Z96" s="402" t="s">
        <v>175</v>
      </c>
      <c r="AA96" s="492">
        <f>IF(Complete[[#This Row],[Procurement Project]]="","",SUM(Complete[[#This Row],[MOOE]]+Complete[[#This Row],[CO]]))</f>
        <v>149940</v>
      </c>
      <c r="AB96" s="493">
        <v>149940</v>
      </c>
      <c r="AC96" s="494"/>
      <c r="AD96" s="492">
        <f>IF(Complete[[#This Row],[Procurement Project]]="","",SUM(Complete[[#This Row],[MOOE2]]+Complete[[#This Row],[CO3]]))</f>
        <v>139230</v>
      </c>
      <c r="AE96" s="495">
        <v>139230</v>
      </c>
      <c r="AF96" s="496"/>
      <c r="AG96" s="497"/>
      <c r="AH96" s="400" t="s">
        <v>758</v>
      </c>
      <c r="AI96" s="421" t="s">
        <v>193</v>
      </c>
      <c r="AJ96" s="421" t="s">
        <v>193</v>
      </c>
      <c r="AK96" s="421" t="s">
        <v>193</v>
      </c>
      <c r="AL96" s="421" t="s">
        <v>193</v>
      </c>
      <c r="AM96" s="420" t="s">
        <v>193</v>
      </c>
      <c r="AN96" s="423" t="s">
        <v>193</v>
      </c>
      <c r="AO96" s="319" t="s">
        <v>1403</v>
      </c>
      <c r="AP96" s="498"/>
      <c r="AQ96" s="498"/>
    </row>
    <row r="97" spans="1:43" s="569" customFormat="1" ht="75" customHeight="1" x14ac:dyDescent="0.25">
      <c r="A97" s="553" t="s">
        <v>844</v>
      </c>
      <c r="B97" s="553" t="s">
        <v>218</v>
      </c>
      <c r="C97" s="554" t="s">
        <v>260</v>
      </c>
      <c r="D97" s="555" t="s">
        <v>192</v>
      </c>
      <c r="E97" s="556" t="s">
        <v>103</v>
      </c>
      <c r="F97" s="649" t="s">
        <v>193</v>
      </c>
      <c r="G97" s="649">
        <v>45111</v>
      </c>
      <c r="H97" s="650"/>
      <c r="I97" s="651" t="s">
        <v>193</v>
      </c>
      <c r="J97" s="622">
        <f>Complete[[#This Row],[Sub/Open of Bids]]</f>
        <v>45132</v>
      </c>
      <c r="K97" s="649">
        <v>45132</v>
      </c>
      <c r="L97" s="652"/>
      <c r="M97" s="649" t="s">
        <v>193</v>
      </c>
      <c r="N97" s="649" t="s">
        <v>193</v>
      </c>
      <c r="O97" s="649">
        <v>45135</v>
      </c>
      <c r="P97" s="652"/>
      <c r="Q97" s="652"/>
      <c r="R97" s="652"/>
      <c r="S97" s="649">
        <v>45142</v>
      </c>
      <c r="T97" s="649">
        <v>45160</v>
      </c>
      <c r="U97" s="649">
        <v>45161</v>
      </c>
      <c r="V97" s="558"/>
      <c r="W97" s="794"/>
      <c r="X97" s="649">
        <v>45212</v>
      </c>
      <c r="Y97" s="649">
        <f>Complete[[#This Row],[Delivery/ Completion]]</f>
        <v>45212</v>
      </c>
      <c r="Z97" s="559" t="s">
        <v>175</v>
      </c>
      <c r="AA97" s="560">
        <f>IF(Complete[[#This Row],[Procurement Project]]="","",SUM(Complete[[#This Row],[MOOE]]+Complete[[#This Row],[CO]]))</f>
        <v>87933.5</v>
      </c>
      <c r="AB97" s="561">
        <v>87933.5</v>
      </c>
      <c r="AC97" s="562"/>
      <c r="AD97" s="560">
        <f>IF(Complete[[#This Row],[Procurement Project]]="","",SUM(Complete[[#This Row],[MOOE2]]+Complete[[#This Row],[CO3]]))</f>
        <v>87833.5</v>
      </c>
      <c r="AE97" s="561">
        <v>87833.5</v>
      </c>
      <c r="AF97" s="563"/>
      <c r="AG97" s="564"/>
      <c r="AH97" s="565" t="s">
        <v>758</v>
      </c>
      <c r="AI97" s="557" t="s">
        <v>193</v>
      </c>
      <c r="AJ97" s="557" t="s">
        <v>193</v>
      </c>
      <c r="AK97" s="557" t="s">
        <v>193</v>
      </c>
      <c r="AL97" s="557" t="s">
        <v>193</v>
      </c>
      <c r="AM97" s="566" t="s">
        <v>193</v>
      </c>
      <c r="AN97" s="567" t="s">
        <v>193</v>
      </c>
      <c r="AO97" s="556" t="s">
        <v>141</v>
      </c>
      <c r="AP97" s="568"/>
      <c r="AQ97" s="568"/>
    </row>
    <row r="98" spans="1:43" s="230" customFormat="1" ht="75" customHeight="1" x14ac:dyDescent="0.25">
      <c r="A98" s="465" t="s">
        <v>845</v>
      </c>
      <c r="B98" s="499" t="s">
        <v>218</v>
      </c>
      <c r="C98" s="486" t="s">
        <v>260</v>
      </c>
      <c r="D98" s="408" t="s">
        <v>192</v>
      </c>
      <c r="E98" s="488" t="s">
        <v>103</v>
      </c>
      <c r="F98" s="622" t="s">
        <v>193</v>
      </c>
      <c r="G98" s="622">
        <v>45111</v>
      </c>
      <c r="H98" s="642"/>
      <c r="I98" s="648" t="s">
        <v>193</v>
      </c>
      <c r="J98" s="622">
        <f>Complete[[#This Row],[Sub/Open of Bids]]</f>
        <v>45132</v>
      </c>
      <c r="K98" s="622">
        <v>45132</v>
      </c>
      <c r="L98" s="643"/>
      <c r="M98" s="622" t="s">
        <v>193</v>
      </c>
      <c r="N98" s="622" t="s">
        <v>193</v>
      </c>
      <c r="O98" s="622">
        <v>45135</v>
      </c>
      <c r="P98" s="643"/>
      <c r="Q98" s="643"/>
      <c r="R98" s="643"/>
      <c r="S98" s="622">
        <v>45142</v>
      </c>
      <c r="T98" s="622">
        <v>45160</v>
      </c>
      <c r="U98" s="622">
        <v>45161</v>
      </c>
      <c r="V98" s="490"/>
      <c r="W98" s="793"/>
      <c r="X98" s="622">
        <v>45212</v>
      </c>
      <c r="Y98" s="622">
        <f>Complete[[#This Row],[Delivery/ Completion]]</f>
        <v>45212</v>
      </c>
      <c r="Z98" s="402" t="s">
        <v>175</v>
      </c>
      <c r="AA98" s="492">
        <f>IF(Complete[[#This Row],[Procurement Project]]="","",SUM(Complete[[#This Row],[MOOE]]+Complete[[#This Row],[CO]]))</f>
        <v>87933.5</v>
      </c>
      <c r="AB98" s="493">
        <v>87933.5</v>
      </c>
      <c r="AC98" s="494"/>
      <c r="AD98" s="492">
        <f>IF(Complete[[#This Row],[Procurement Project]]="","",SUM(Complete[[#This Row],[MOOE2]]+Complete[[#This Row],[CO3]]))</f>
        <v>87833.5</v>
      </c>
      <c r="AE98" s="495">
        <v>87833.5</v>
      </c>
      <c r="AF98" s="496"/>
      <c r="AG98" s="497"/>
      <c r="AH98" s="400" t="s">
        <v>758</v>
      </c>
      <c r="AI98" s="421" t="s">
        <v>193</v>
      </c>
      <c r="AJ98" s="421" t="s">
        <v>193</v>
      </c>
      <c r="AK98" s="421" t="s">
        <v>193</v>
      </c>
      <c r="AL98" s="421" t="s">
        <v>193</v>
      </c>
      <c r="AM98" s="420" t="s">
        <v>193</v>
      </c>
      <c r="AN98" s="423" t="s">
        <v>193</v>
      </c>
      <c r="AO98" s="556" t="s">
        <v>141</v>
      </c>
      <c r="AP98" s="498"/>
      <c r="AQ98" s="498"/>
    </row>
    <row r="99" spans="1:43" s="230" customFormat="1" ht="75" customHeight="1" x14ac:dyDescent="0.25">
      <c r="A99" s="465" t="s">
        <v>846</v>
      </c>
      <c r="B99" s="499" t="s">
        <v>218</v>
      </c>
      <c r="C99" s="486" t="s">
        <v>260</v>
      </c>
      <c r="D99" s="408" t="s">
        <v>192</v>
      </c>
      <c r="E99" s="488" t="s">
        <v>103</v>
      </c>
      <c r="F99" s="622" t="s">
        <v>193</v>
      </c>
      <c r="G99" s="622">
        <v>45111</v>
      </c>
      <c r="H99" s="642"/>
      <c r="I99" s="648" t="s">
        <v>193</v>
      </c>
      <c r="J99" s="622">
        <f>Complete[[#This Row],[Sub/Open of Bids]]</f>
        <v>45132</v>
      </c>
      <c r="K99" s="622">
        <v>45132</v>
      </c>
      <c r="L99" s="643"/>
      <c r="M99" s="622" t="s">
        <v>193</v>
      </c>
      <c r="N99" s="622" t="s">
        <v>193</v>
      </c>
      <c r="O99" s="622">
        <v>45135</v>
      </c>
      <c r="P99" s="643"/>
      <c r="Q99" s="643"/>
      <c r="R99" s="643"/>
      <c r="S99" s="622">
        <v>45142</v>
      </c>
      <c r="T99" s="622">
        <v>45160</v>
      </c>
      <c r="U99" s="622">
        <v>45161</v>
      </c>
      <c r="V99" s="490"/>
      <c r="W99" s="793"/>
      <c r="X99" s="622">
        <v>45212</v>
      </c>
      <c r="Y99" s="622">
        <f>Complete[[#This Row],[Delivery/ Completion]]</f>
        <v>45212</v>
      </c>
      <c r="Z99" s="402" t="s">
        <v>175</v>
      </c>
      <c r="AA99" s="492">
        <f>IF(Complete[[#This Row],[Procurement Project]]="","",SUM(Complete[[#This Row],[MOOE]]+Complete[[#This Row],[CO]]))</f>
        <v>87933.5</v>
      </c>
      <c r="AB99" s="493">
        <v>87933.5</v>
      </c>
      <c r="AC99" s="494"/>
      <c r="AD99" s="492">
        <f>IF(Complete[[#This Row],[Procurement Project]]="","",SUM(Complete[[#This Row],[MOOE2]]+Complete[[#This Row],[CO3]]))</f>
        <v>87833.5</v>
      </c>
      <c r="AE99" s="495">
        <v>87833.5</v>
      </c>
      <c r="AF99" s="496"/>
      <c r="AG99" s="497"/>
      <c r="AH99" s="400" t="s">
        <v>758</v>
      </c>
      <c r="AI99" s="421" t="s">
        <v>193</v>
      </c>
      <c r="AJ99" s="421" t="s">
        <v>193</v>
      </c>
      <c r="AK99" s="421" t="s">
        <v>193</v>
      </c>
      <c r="AL99" s="421" t="s">
        <v>193</v>
      </c>
      <c r="AM99" s="420" t="s">
        <v>193</v>
      </c>
      <c r="AN99" s="423" t="s">
        <v>193</v>
      </c>
      <c r="AO99" s="556" t="s">
        <v>141</v>
      </c>
      <c r="AP99" s="498"/>
      <c r="AQ99" s="498"/>
    </row>
    <row r="100" spans="1:43" s="230" customFormat="1" ht="75" customHeight="1" x14ac:dyDescent="0.25">
      <c r="A100" s="465" t="s">
        <v>847</v>
      </c>
      <c r="B100" s="499" t="s">
        <v>218</v>
      </c>
      <c r="C100" s="486" t="s">
        <v>260</v>
      </c>
      <c r="D100" s="408" t="s">
        <v>192</v>
      </c>
      <c r="E100" s="488" t="s">
        <v>103</v>
      </c>
      <c r="F100" s="622" t="s">
        <v>193</v>
      </c>
      <c r="G100" s="622">
        <v>45111</v>
      </c>
      <c r="H100" s="642"/>
      <c r="I100" s="648" t="s">
        <v>193</v>
      </c>
      <c r="J100" s="622">
        <f>Complete[[#This Row],[Sub/Open of Bids]]</f>
        <v>45132</v>
      </c>
      <c r="K100" s="622">
        <v>45132</v>
      </c>
      <c r="L100" s="643"/>
      <c r="M100" s="622" t="s">
        <v>193</v>
      </c>
      <c r="N100" s="622" t="s">
        <v>193</v>
      </c>
      <c r="O100" s="622">
        <v>45135</v>
      </c>
      <c r="P100" s="643"/>
      <c r="Q100" s="643"/>
      <c r="R100" s="643"/>
      <c r="S100" s="622">
        <v>45142</v>
      </c>
      <c r="T100" s="622">
        <v>45160</v>
      </c>
      <c r="U100" s="622">
        <v>45161</v>
      </c>
      <c r="V100" s="490"/>
      <c r="W100" s="793"/>
      <c r="X100" s="622">
        <v>45212</v>
      </c>
      <c r="Y100" s="622">
        <f>Complete[[#This Row],[Delivery/ Completion]]</f>
        <v>45212</v>
      </c>
      <c r="Z100" s="402" t="s">
        <v>175</v>
      </c>
      <c r="AA100" s="492">
        <f>IF(Complete[[#This Row],[Procurement Project]]="","",SUM(Complete[[#This Row],[MOOE]]+Complete[[#This Row],[CO]]))</f>
        <v>87933.5</v>
      </c>
      <c r="AB100" s="493">
        <v>87933.5</v>
      </c>
      <c r="AC100" s="494"/>
      <c r="AD100" s="492">
        <f>IF(Complete[[#This Row],[Procurement Project]]="","",SUM(Complete[[#This Row],[MOOE2]]+Complete[[#This Row],[CO3]]))</f>
        <v>87833.5</v>
      </c>
      <c r="AE100" s="495">
        <v>87833.5</v>
      </c>
      <c r="AF100" s="496"/>
      <c r="AG100" s="497"/>
      <c r="AH100" s="400" t="s">
        <v>758</v>
      </c>
      <c r="AI100" s="421" t="s">
        <v>193</v>
      </c>
      <c r="AJ100" s="421" t="s">
        <v>193</v>
      </c>
      <c r="AK100" s="421" t="s">
        <v>193</v>
      </c>
      <c r="AL100" s="421" t="s">
        <v>193</v>
      </c>
      <c r="AM100" s="420" t="s">
        <v>193</v>
      </c>
      <c r="AN100" s="423" t="s">
        <v>193</v>
      </c>
      <c r="AO100" s="556" t="s">
        <v>141</v>
      </c>
      <c r="AP100" s="498"/>
      <c r="AQ100" s="498"/>
    </row>
    <row r="101" spans="1:43" s="230" customFormat="1" ht="75" customHeight="1" x14ac:dyDescent="0.25">
      <c r="A101" s="465" t="s">
        <v>848</v>
      </c>
      <c r="B101" s="499" t="s">
        <v>223</v>
      </c>
      <c r="C101" s="486" t="s">
        <v>212</v>
      </c>
      <c r="D101" s="408" t="s">
        <v>192</v>
      </c>
      <c r="E101" s="488" t="s">
        <v>103</v>
      </c>
      <c r="F101" s="622" t="s">
        <v>193</v>
      </c>
      <c r="G101" s="622">
        <v>45097</v>
      </c>
      <c r="H101" s="642"/>
      <c r="I101" s="648" t="s">
        <v>193</v>
      </c>
      <c r="J101" s="622">
        <f>Complete[[#This Row],[Sub/Open of Bids]]</f>
        <v>45132</v>
      </c>
      <c r="K101" s="622">
        <v>45132</v>
      </c>
      <c r="L101" s="643"/>
      <c r="M101" s="622" t="s">
        <v>193</v>
      </c>
      <c r="N101" s="622" t="s">
        <v>193</v>
      </c>
      <c r="O101" s="622">
        <v>45135</v>
      </c>
      <c r="P101" s="643"/>
      <c r="Q101" s="643"/>
      <c r="R101" s="643"/>
      <c r="S101" s="622" t="s">
        <v>193</v>
      </c>
      <c r="T101" s="622">
        <v>45148</v>
      </c>
      <c r="U101" s="622">
        <v>45149</v>
      </c>
      <c r="V101" s="490"/>
      <c r="W101" s="793"/>
      <c r="X101" s="622">
        <v>45270</v>
      </c>
      <c r="Y101" s="622">
        <f>Complete[[#This Row],[Delivery/ Completion]]</f>
        <v>45270</v>
      </c>
      <c r="Z101" s="402" t="s">
        <v>175</v>
      </c>
      <c r="AA101" s="492">
        <f>IF(Complete[[#This Row],[Procurement Project]]="","",SUM(Complete[[#This Row],[MOOE]]+Complete[[#This Row],[CO]]))</f>
        <v>25200</v>
      </c>
      <c r="AB101" s="493">
        <v>25200</v>
      </c>
      <c r="AC101" s="494"/>
      <c r="AD101" s="492">
        <f>IF(Complete[[#This Row],[Procurement Project]]="","",SUM(Complete[[#This Row],[MOOE2]]+Complete[[#This Row],[CO3]]))</f>
        <v>25020</v>
      </c>
      <c r="AE101" s="495">
        <v>25020</v>
      </c>
      <c r="AF101" s="496"/>
      <c r="AG101" s="497"/>
      <c r="AH101" s="400" t="s">
        <v>758</v>
      </c>
      <c r="AI101" s="421" t="s">
        <v>193</v>
      </c>
      <c r="AJ101" s="421" t="s">
        <v>193</v>
      </c>
      <c r="AK101" s="421" t="s">
        <v>193</v>
      </c>
      <c r="AL101" s="421" t="s">
        <v>193</v>
      </c>
      <c r="AM101" s="420" t="s">
        <v>193</v>
      </c>
      <c r="AN101" s="423" t="s">
        <v>193</v>
      </c>
      <c r="AO101" s="556" t="s">
        <v>141</v>
      </c>
      <c r="AP101" s="498"/>
      <c r="AQ101" s="498"/>
    </row>
    <row r="102" spans="1:43" s="230" customFormat="1" ht="75" customHeight="1" x14ac:dyDescent="0.25">
      <c r="A102" s="465" t="s">
        <v>849</v>
      </c>
      <c r="B102" s="499" t="s">
        <v>225</v>
      </c>
      <c r="C102" s="486" t="s">
        <v>231</v>
      </c>
      <c r="D102" s="408" t="s">
        <v>192</v>
      </c>
      <c r="E102" s="488" t="s">
        <v>103</v>
      </c>
      <c r="F102" s="622" t="s">
        <v>193</v>
      </c>
      <c r="G102" s="622">
        <v>45099</v>
      </c>
      <c r="H102" s="642"/>
      <c r="I102" s="648" t="s">
        <v>193</v>
      </c>
      <c r="J102" s="622">
        <f>Complete[[#This Row],[Sub/Open of Bids]]</f>
        <v>45132</v>
      </c>
      <c r="K102" s="622">
        <v>45132</v>
      </c>
      <c r="L102" s="643"/>
      <c r="M102" s="622" t="s">
        <v>193</v>
      </c>
      <c r="N102" s="622" t="s">
        <v>193</v>
      </c>
      <c r="O102" s="622">
        <v>45135</v>
      </c>
      <c r="P102" s="643"/>
      <c r="Q102" s="643"/>
      <c r="R102" s="643"/>
      <c r="S102" s="622" t="s">
        <v>193</v>
      </c>
      <c r="T102" s="622">
        <v>45148</v>
      </c>
      <c r="U102" s="622">
        <v>45149</v>
      </c>
      <c r="V102" s="490"/>
      <c r="W102" s="793"/>
      <c r="X102" s="622">
        <v>45167</v>
      </c>
      <c r="Y102" s="622">
        <f>Complete[[#This Row],[Delivery/ Completion]]</f>
        <v>45167</v>
      </c>
      <c r="Z102" s="402" t="s">
        <v>175</v>
      </c>
      <c r="AA102" s="492">
        <f>IF(Complete[[#This Row],[Procurement Project]]="","",SUM(Complete[[#This Row],[MOOE]]+Complete[[#This Row],[CO]]))</f>
        <v>19320</v>
      </c>
      <c r="AB102" s="493">
        <v>19320</v>
      </c>
      <c r="AC102" s="494"/>
      <c r="AD102" s="492">
        <f>IF(Complete[[#This Row],[Procurement Project]]="","",SUM(Complete[[#This Row],[MOOE2]]+Complete[[#This Row],[CO3]]))</f>
        <v>18630</v>
      </c>
      <c r="AE102" s="495">
        <v>18630</v>
      </c>
      <c r="AF102" s="496"/>
      <c r="AG102" s="497"/>
      <c r="AH102" s="400" t="s">
        <v>758</v>
      </c>
      <c r="AI102" s="421" t="s">
        <v>193</v>
      </c>
      <c r="AJ102" s="421" t="s">
        <v>193</v>
      </c>
      <c r="AK102" s="421" t="s">
        <v>193</v>
      </c>
      <c r="AL102" s="421" t="s">
        <v>193</v>
      </c>
      <c r="AM102" s="420" t="s">
        <v>193</v>
      </c>
      <c r="AN102" s="423" t="s">
        <v>193</v>
      </c>
      <c r="AO102" s="556" t="s">
        <v>141</v>
      </c>
      <c r="AP102" s="498"/>
      <c r="AQ102" s="498"/>
    </row>
    <row r="103" spans="1:43" s="230" customFormat="1" ht="75" customHeight="1" x14ac:dyDescent="0.25">
      <c r="A103" s="465" t="s">
        <v>850</v>
      </c>
      <c r="B103" s="499" t="s">
        <v>218</v>
      </c>
      <c r="C103" s="486" t="s">
        <v>248</v>
      </c>
      <c r="D103" s="408" t="s">
        <v>192</v>
      </c>
      <c r="E103" s="488" t="s">
        <v>103</v>
      </c>
      <c r="F103" s="622" t="s">
        <v>193</v>
      </c>
      <c r="G103" s="622">
        <v>45111</v>
      </c>
      <c r="H103" s="642"/>
      <c r="I103" s="648" t="s">
        <v>193</v>
      </c>
      <c r="J103" s="622">
        <f>Complete[[#This Row],[Sub/Open of Bids]]</f>
        <v>45132</v>
      </c>
      <c r="K103" s="622">
        <v>45132</v>
      </c>
      <c r="L103" s="643"/>
      <c r="M103" s="622" t="s">
        <v>193</v>
      </c>
      <c r="N103" s="622" t="s">
        <v>193</v>
      </c>
      <c r="O103" s="622">
        <v>45135</v>
      </c>
      <c r="P103" s="643"/>
      <c r="Q103" s="643"/>
      <c r="R103" s="643"/>
      <c r="S103" s="622">
        <v>45147</v>
      </c>
      <c r="T103" s="622">
        <v>45154</v>
      </c>
      <c r="U103" s="622">
        <v>45161</v>
      </c>
      <c r="V103" s="490"/>
      <c r="W103" s="793"/>
      <c r="X103" s="622">
        <v>45271</v>
      </c>
      <c r="Y103" s="622">
        <f>Complete[[#This Row],[Delivery/ Completion]]</f>
        <v>45271</v>
      </c>
      <c r="Z103" s="402" t="s">
        <v>175</v>
      </c>
      <c r="AA103" s="492">
        <f>IF(Complete[[#This Row],[Procurement Project]]="","",SUM(Complete[[#This Row],[MOOE]]+Complete[[#This Row],[CO]]))</f>
        <v>281300</v>
      </c>
      <c r="AB103" s="493">
        <v>281300</v>
      </c>
      <c r="AC103" s="494"/>
      <c r="AD103" s="492">
        <f>IF(Complete[[#This Row],[Procurement Project]]="","",SUM(Complete[[#This Row],[MOOE2]]+Complete[[#This Row],[CO3]]))</f>
        <v>280569</v>
      </c>
      <c r="AE103" s="495">
        <v>280569</v>
      </c>
      <c r="AF103" s="496"/>
      <c r="AG103" s="497"/>
      <c r="AH103" s="400" t="s">
        <v>758</v>
      </c>
      <c r="AI103" s="421" t="s">
        <v>193</v>
      </c>
      <c r="AJ103" s="421" t="s">
        <v>193</v>
      </c>
      <c r="AK103" s="421" t="s">
        <v>193</v>
      </c>
      <c r="AL103" s="421" t="s">
        <v>193</v>
      </c>
      <c r="AM103" s="420" t="s">
        <v>193</v>
      </c>
      <c r="AN103" s="423" t="s">
        <v>193</v>
      </c>
      <c r="AO103" s="556" t="s">
        <v>141</v>
      </c>
      <c r="AP103" s="498"/>
      <c r="AQ103" s="498"/>
    </row>
    <row r="104" spans="1:43" s="230" customFormat="1" ht="75" customHeight="1" x14ac:dyDescent="0.25">
      <c r="A104" s="465" t="s">
        <v>851</v>
      </c>
      <c r="B104" s="499" t="s">
        <v>225</v>
      </c>
      <c r="C104" s="486" t="s">
        <v>201</v>
      </c>
      <c r="D104" s="408" t="s">
        <v>192</v>
      </c>
      <c r="E104" s="488" t="s">
        <v>103</v>
      </c>
      <c r="F104" s="622">
        <v>45104</v>
      </c>
      <c r="G104" s="622">
        <v>45124</v>
      </c>
      <c r="H104" s="642"/>
      <c r="I104" s="648" t="s">
        <v>193</v>
      </c>
      <c r="J104" s="622">
        <f>Complete[[#This Row],[Sub/Open of Bids]]</f>
        <v>45132</v>
      </c>
      <c r="K104" s="622">
        <v>45132</v>
      </c>
      <c r="L104" s="643"/>
      <c r="M104" s="622" t="s">
        <v>193</v>
      </c>
      <c r="N104" s="622" t="s">
        <v>193</v>
      </c>
      <c r="O104" s="622">
        <v>45135</v>
      </c>
      <c r="P104" s="643"/>
      <c r="Q104" s="643"/>
      <c r="R104" s="643"/>
      <c r="S104" s="622" t="s">
        <v>193</v>
      </c>
      <c r="T104" s="622">
        <v>45149</v>
      </c>
      <c r="U104" s="622">
        <v>45153</v>
      </c>
      <c r="V104" s="490"/>
      <c r="W104" s="793"/>
      <c r="X104" s="622">
        <v>45154</v>
      </c>
      <c r="Y104" s="622">
        <f>Complete[[#This Row],[Delivery/ Completion]]</f>
        <v>45154</v>
      </c>
      <c r="Z104" s="402" t="s">
        <v>175</v>
      </c>
      <c r="AA104" s="492">
        <f>IF(Complete[[#This Row],[Procurement Project]]="","",SUM(Complete[[#This Row],[MOOE]]+Complete[[#This Row],[CO]]))</f>
        <v>1792</v>
      </c>
      <c r="AB104" s="493">
        <v>1792</v>
      </c>
      <c r="AC104" s="494"/>
      <c r="AD104" s="492">
        <f>IF(Complete[[#This Row],[Procurement Project]]="","",SUM(Complete[[#This Row],[MOOE2]]+Complete[[#This Row],[CO3]]))</f>
        <v>1664</v>
      </c>
      <c r="AE104" s="495">
        <v>1664</v>
      </c>
      <c r="AF104" s="496"/>
      <c r="AG104" s="497"/>
      <c r="AH104" s="400" t="s">
        <v>758</v>
      </c>
      <c r="AI104" s="421" t="s">
        <v>193</v>
      </c>
      <c r="AJ104" s="421" t="s">
        <v>193</v>
      </c>
      <c r="AK104" s="421" t="s">
        <v>193</v>
      </c>
      <c r="AL104" s="421" t="s">
        <v>193</v>
      </c>
      <c r="AM104" s="420" t="s">
        <v>193</v>
      </c>
      <c r="AN104" s="423" t="s">
        <v>193</v>
      </c>
      <c r="AO104" s="556" t="s">
        <v>141</v>
      </c>
      <c r="AP104" s="498"/>
      <c r="AQ104" s="498"/>
    </row>
    <row r="105" spans="1:43" s="230" customFormat="1" ht="75" customHeight="1" x14ac:dyDescent="0.25">
      <c r="A105" s="465" t="s">
        <v>852</v>
      </c>
      <c r="B105" s="499" t="s">
        <v>237</v>
      </c>
      <c r="C105" s="486" t="s">
        <v>199</v>
      </c>
      <c r="D105" s="408" t="s">
        <v>192</v>
      </c>
      <c r="E105" s="488" t="s">
        <v>103</v>
      </c>
      <c r="F105" s="622" t="s">
        <v>193</v>
      </c>
      <c r="G105" s="622">
        <v>45124</v>
      </c>
      <c r="H105" s="642"/>
      <c r="I105" s="648" t="s">
        <v>193</v>
      </c>
      <c r="J105" s="622">
        <f>Complete[[#This Row],[Sub/Open of Bids]]</f>
        <v>45132</v>
      </c>
      <c r="K105" s="622">
        <v>45132</v>
      </c>
      <c r="L105" s="643"/>
      <c r="M105" s="622" t="s">
        <v>193</v>
      </c>
      <c r="N105" s="622" t="s">
        <v>193</v>
      </c>
      <c r="O105" s="622">
        <v>45135</v>
      </c>
      <c r="P105" s="643"/>
      <c r="Q105" s="643"/>
      <c r="R105" s="643"/>
      <c r="S105" s="622" t="s">
        <v>193</v>
      </c>
      <c r="T105" s="622">
        <v>45154</v>
      </c>
      <c r="U105" s="622">
        <v>45160</v>
      </c>
      <c r="V105" s="490"/>
      <c r="W105" s="793"/>
      <c r="X105" s="622"/>
      <c r="Y105" s="622"/>
      <c r="Z105" s="402" t="s">
        <v>175</v>
      </c>
      <c r="AA105" s="492">
        <f>IF(Complete[[#This Row],[Procurement Project]]="","",SUM(Complete[[#This Row],[MOOE]]+Complete[[#This Row],[CO]]))</f>
        <v>5600</v>
      </c>
      <c r="AB105" s="493">
        <v>5600</v>
      </c>
      <c r="AC105" s="494"/>
      <c r="AD105" s="492">
        <f>IF(Complete[[#This Row],[Procurement Project]]="","",SUM(Complete[[#This Row],[MOOE2]]+Complete[[#This Row],[CO3]]))</f>
        <v>5560</v>
      </c>
      <c r="AE105" s="495">
        <v>5560</v>
      </c>
      <c r="AF105" s="496"/>
      <c r="AG105" s="497"/>
      <c r="AH105" s="400" t="s">
        <v>758</v>
      </c>
      <c r="AI105" s="421" t="s">
        <v>193</v>
      </c>
      <c r="AJ105" s="421" t="s">
        <v>193</v>
      </c>
      <c r="AK105" s="421" t="s">
        <v>193</v>
      </c>
      <c r="AL105" s="421" t="s">
        <v>193</v>
      </c>
      <c r="AM105" s="420" t="s">
        <v>193</v>
      </c>
      <c r="AN105" s="423" t="s">
        <v>193</v>
      </c>
      <c r="AO105" s="319" t="s">
        <v>1403</v>
      </c>
      <c r="AP105" s="498"/>
      <c r="AQ105" s="498"/>
    </row>
    <row r="106" spans="1:43" s="230" customFormat="1" ht="75" customHeight="1" x14ac:dyDescent="0.25">
      <c r="A106" s="465" t="s">
        <v>853</v>
      </c>
      <c r="B106" s="499" t="s">
        <v>225</v>
      </c>
      <c r="C106" s="486" t="s">
        <v>213</v>
      </c>
      <c r="D106" s="408" t="s">
        <v>192</v>
      </c>
      <c r="E106" s="488" t="s">
        <v>103</v>
      </c>
      <c r="F106" s="622" t="s">
        <v>193</v>
      </c>
      <c r="G106" s="622">
        <v>45124</v>
      </c>
      <c r="H106" s="642"/>
      <c r="I106" s="648" t="s">
        <v>193</v>
      </c>
      <c r="J106" s="622">
        <f>Complete[[#This Row],[Sub/Open of Bids]]</f>
        <v>45132</v>
      </c>
      <c r="K106" s="622">
        <v>45132</v>
      </c>
      <c r="L106" s="643"/>
      <c r="M106" s="622" t="s">
        <v>193</v>
      </c>
      <c r="N106" s="622" t="s">
        <v>193</v>
      </c>
      <c r="O106" s="622">
        <v>45135</v>
      </c>
      <c r="P106" s="643"/>
      <c r="Q106" s="643"/>
      <c r="R106" s="643"/>
      <c r="S106" s="622" t="s">
        <v>193</v>
      </c>
      <c r="T106" s="622">
        <v>45160</v>
      </c>
      <c r="U106" s="622">
        <v>45161</v>
      </c>
      <c r="V106" s="490"/>
      <c r="W106" s="793"/>
      <c r="X106" s="622">
        <v>45188</v>
      </c>
      <c r="Y106" s="622">
        <f>Complete[[#This Row],[Delivery/ Completion]]</f>
        <v>45188</v>
      </c>
      <c r="Z106" s="402" t="s">
        <v>175</v>
      </c>
      <c r="AA106" s="492">
        <f>IF(Complete[[#This Row],[Procurement Project]]="","",SUM(Complete[[#This Row],[MOOE]]+Complete[[#This Row],[CO]]))</f>
        <v>2800</v>
      </c>
      <c r="AB106" s="493">
        <v>2800</v>
      </c>
      <c r="AC106" s="494"/>
      <c r="AD106" s="492">
        <f>IF(Complete[[#This Row],[Procurement Project]]="","",SUM(Complete[[#This Row],[MOOE2]]+Complete[[#This Row],[CO3]]))</f>
        <v>2600</v>
      </c>
      <c r="AE106" s="495">
        <v>2600</v>
      </c>
      <c r="AF106" s="496"/>
      <c r="AG106" s="497"/>
      <c r="AH106" s="400" t="s">
        <v>758</v>
      </c>
      <c r="AI106" s="421" t="s">
        <v>193</v>
      </c>
      <c r="AJ106" s="421" t="s">
        <v>193</v>
      </c>
      <c r="AK106" s="421" t="s">
        <v>193</v>
      </c>
      <c r="AL106" s="421" t="s">
        <v>193</v>
      </c>
      <c r="AM106" s="420" t="s">
        <v>193</v>
      </c>
      <c r="AN106" s="423" t="s">
        <v>193</v>
      </c>
      <c r="AO106" s="488" t="s">
        <v>141</v>
      </c>
      <c r="AP106" s="498"/>
      <c r="AQ106" s="498"/>
    </row>
    <row r="107" spans="1:43" s="230" customFormat="1" ht="75" customHeight="1" x14ac:dyDescent="0.25">
      <c r="A107" s="465" t="s">
        <v>854</v>
      </c>
      <c r="B107" s="499" t="s">
        <v>261</v>
      </c>
      <c r="C107" s="486" t="s">
        <v>199</v>
      </c>
      <c r="D107" s="408" t="s">
        <v>192</v>
      </c>
      <c r="E107" s="488" t="s">
        <v>103</v>
      </c>
      <c r="F107" s="622">
        <v>45034</v>
      </c>
      <c r="G107" s="622">
        <v>45111</v>
      </c>
      <c r="H107" s="642"/>
      <c r="I107" s="648" t="s">
        <v>193</v>
      </c>
      <c r="J107" s="622">
        <f>Complete[[#This Row],[Sub/Open of Bids]]</f>
        <v>45132</v>
      </c>
      <c r="K107" s="622">
        <v>45132</v>
      </c>
      <c r="L107" s="643"/>
      <c r="M107" s="622" t="s">
        <v>193</v>
      </c>
      <c r="N107" s="622" t="s">
        <v>193</v>
      </c>
      <c r="O107" s="622">
        <v>45135</v>
      </c>
      <c r="P107" s="643"/>
      <c r="Q107" s="643"/>
      <c r="R107" s="643"/>
      <c r="S107" s="622" t="s">
        <v>193</v>
      </c>
      <c r="T107" s="622">
        <v>45148</v>
      </c>
      <c r="U107" s="622">
        <v>45149</v>
      </c>
      <c r="V107" s="490"/>
      <c r="W107" s="793"/>
      <c r="X107" s="622">
        <v>45271</v>
      </c>
      <c r="Y107" s="622">
        <f>Complete[[#This Row],[Delivery/ Completion]]</f>
        <v>45271</v>
      </c>
      <c r="Z107" s="402" t="s">
        <v>175</v>
      </c>
      <c r="AA107" s="492">
        <f>IF(Complete[[#This Row],[Procurement Project]]="","",SUM(Complete[[#This Row],[MOOE]]+Complete[[#This Row],[CO]]))</f>
        <v>9000</v>
      </c>
      <c r="AB107" s="493">
        <v>9000</v>
      </c>
      <c r="AC107" s="494"/>
      <c r="AD107" s="492">
        <f>IF(Complete[[#This Row],[Procurement Project]]="","",SUM(Complete[[#This Row],[MOOE2]]+Complete[[#This Row],[CO3]]))</f>
        <v>9000</v>
      </c>
      <c r="AE107" s="495">
        <v>9000</v>
      </c>
      <c r="AF107" s="496"/>
      <c r="AG107" s="497"/>
      <c r="AH107" s="400" t="s">
        <v>758</v>
      </c>
      <c r="AI107" s="421" t="s">
        <v>193</v>
      </c>
      <c r="AJ107" s="421" t="s">
        <v>193</v>
      </c>
      <c r="AK107" s="421" t="s">
        <v>193</v>
      </c>
      <c r="AL107" s="421" t="s">
        <v>193</v>
      </c>
      <c r="AM107" s="420" t="s">
        <v>193</v>
      </c>
      <c r="AN107" s="423" t="s">
        <v>193</v>
      </c>
      <c r="AO107" s="488" t="s">
        <v>141</v>
      </c>
      <c r="AP107" s="498"/>
      <c r="AQ107" s="498"/>
    </row>
    <row r="108" spans="1:43" s="230" customFormat="1" ht="75" customHeight="1" x14ac:dyDescent="0.25">
      <c r="A108" s="465" t="s">
        <v>855</v>
      </c>
      <c r="B108" s="499" t="s">
        <v>261</v>
      </c>
      <c r="C108" s="486" t="s">
        <v>199</v>
      </c>
      <c r="D108" s="487" t="s">
        <v>192</v>
      </c>
      <c r="E108" s="488" t="s">
        <v>103</v>
      </c>
      <c r="F108" s="622">
        <v>45099</v>
      </c>
      <c r="G108" s="622">
        <v>45111</v>
      </c>
      <c r="H108" s="642"/>
      <c r="I108" s="648" t="s">
        <v>193</v>
      </c>
      <c r="J108" s="622">
        <f>Complete[[#This Row],[Sub/Open of Bids]]</f>
        <v>45132</v>
      </c>
      <c r="K108" s="622">
        <v>45132</v>
      </c>
      <c r="L108" s="643"/>
      <c r="M108" s="622" t="s">
        <v>193</v>
      </c>
      <c r="N108" s="622" t="s">
        <v>193</v>
      </c>
      <c r="O108" s="622">
        <v>45135</v>
      </c>
      <c r="P108" s="643"/>
      <c r="Q108" s="643"/>
      <c r="R108" s="643"/>
      <c r="S108" s="622" t="s">
        <v>193</v>
      </c>
      <c r="T108" s="622">
        <v>45149</v>
      </c>
      <c r="U108" s="622">
        <v>45154</v>
      </c>
      <c r="V108" s="490"/>
      <c r="W108" s="793"/>
      <c r="X108" s="622">
        <v>45271</v>
      </c>
      <c r="Y108" s="622">
        <f>Complete[[#This Row],[Delivery/ Completion]]</f>
        <v>45271</v>
      </c>
      <c r="Z108" s="402" t="s">
        <v>175</v>
      </c>
      <c r="AA108" s="492">
        <f>IF(Complete[[#This Row],[Procurement Project]]="","",SUM(Complete[[#This Row],[MOOE]]+Complete[[#This Row],[CO]]))</f>
        <v>9000</v>
      </c>
      <c r="AB108" s="493">
        <v>9000</v>
      </c>
      <c r="AC108" s="494"/>
      <c r="AD108" s="492">
        <f>IF(Complete[[#This Row],[Procurement Project]]="","",SUM(Complete[[#This Row],[MOOE2]]+Complete[[#This Row],[CO3]]))</f>
        <v>9000</v>
      </c>
      <c r="AE108" s="495">
        <v>9000</v>
      </c>
      <c r="AF108" s="496"/>
      <c r="AG108" s="497"/>
      <c r="AH108" s="400" t="s">
        <v>758</v>
      </c>
      <c r="AI108" s="421" t="s">
        <v>193</v>
      </c>
      <c r="AJ108" s="421" t="s">
        <v>193</v>
      </c>
      <c r="AK108" s="421" t="s">
        <v>193</v>
      </c>
      <c r="AL108" s="421" t="s">
        <v>193</v>
      </c>
      <c r="AM108" s="420" t="s">
        <v>193</v>
      </c>
      <c r="AN108" s="423" t="s">
        <v>193</v>
      </c>
      <c r="AO108" s="488" t="s">
        <v>141</v>
      </c>
      <c r="AP108" s="498"/>
      <c r="AQ108" s="498"/>
    </row>
    <row r="109" spans="1:43" s="230" customFormat="1" ht="75" customHeight="1" x14ac:dyDescent="0.25">
      <c r="A109" s="465" t="s">
        <v>856</v>
      </c>
      <c r="B109" s="499" t="s">
        <v>225</v>
      </c>
      <c r="C109" s="486" t="s">
        <v>212</v>
      </c>
      <c r="D109" s="487" t="s">
        <v>192</v>
      </c>
      <c r="E109" s="488" t="s">
        <v>103</v>
      </c>
      <c r="F109" s="622" t="s">
        <v>193</v>
      </c>
      <c r="G109" s="622">
        <v>45124</v>
      </c>
      <c r="H109" s="642"/>
      <c r="I109" s="648" t="s">
        <v>193</v>
      </c>
      <c r="J109" s="622">
        <f>Complete[[#This Row],[Sub/Open of Bids]]</f>
        <v>45132</v>
      </c>
      <c r="K109" s="622">
        <v>45132</v>
      </c>
      <c r="L109" s="643"/>
      <c r="M109" s="622" t="s">
        <v>193</v>
      </c>
      <c r="N109" s="622" t="s">
        <v>193</v>
      </c>
      <c r="O109" s="622">
        <v>45135</v>
      </c>
      <c r="P109" s="643"/>
      <c r="Q109" s="643"/>
      <c r="R109" s="643"/>
      <c r="S109" s="622">
        <v>45142</v>
      </c>
      <c r="T109" s="622">
        <v>45148</v>
      </c>
      <c r="U109" s="622">
        <v>45149</v>
      </c>
      <c r="V109" s="490"/>
      <c r="W109" s="793"/>
      <c r="X109" s="622">
        <v>45261</v>
      </c>
      <c r="Y109" s="622">
        <f>Complete[[#This Row],[Delivery/ Completion]]</f>
        <v>45261</v>
      </c>
      <c r="Z109" s="402" t="s">
        <v>175</v>
      </c>
      <c r="AA109" s="492">
        <f>IF(Complete[[#This Row],[Procurement Project]]="","",SUM(Complete[[#This Row],[MOOE]]+Complete[[#This Row],[CO]]))</f>
        <v>56000</v>
      </c>
      <c r="AB109" s="493">
        <v>56000</v>
      </c>
      <c r="AC109" s="494"/>
      <c r="AD109" s="492">
        <f>IF(Complete[[#This Row],[Procurement Project]]="","",SUM(Complete[[#This Row],[MOOE2]]+Complete[[#This Row],[CO3]]))</f>
        <v>52000</v>
      </c>
      <c r="AE109" s="495">
        <v>52000</v>
      </c>
      <c r="AF109" s="496"/>
      <c r="AG109" s="497"/>
      <c r="AH109" s="400" t="s">
        <v>758</v>
      </c>
      <c r="AI109" s="421" t="s">
        <v>193</v>
      </c>
      <c r="AJ109" s="421" t="s">
        <v>193</v>
      </c>
      <c r="AK109" s="421" t="s">
        <v>193</v>
      </c>
      <c r="AL109" s="421" t="s">
        <v>193</v>
      </c>
      <c r="AM109" s="420" t="s">
        <v>193</v>
      </c>
      <c r="AN109" s="423" t="s">
        <v>193</v>
      </c>
      <c r="AO109" s="488" t="s">
        <v>141</v>
      </c>
      <c r="AP109" s="498"/>
      <c r="AQ109" s="498"/>
    </row>
    <row r="110" spans="1:43" s="230" customFormat="1" ht="75" customHeight="1" x14ac:dyDescent="0.25">
      <c r="A110" s="465" t="s">
        <v>857</v>
      </c>
      <c r="B110" s="499" t="s">
        <v>252</v>
      </c>
      <c r="C110" s="486" t="s">
        <v>262</v>
      </c>
      <c r="D110" s="487" t="s">
        <v>192</v>
      </c>
      <c r="E110" s="488" t="s">
        <v>103</v>
      </c>
      <c r="F110" s="622" t="s">
        <v>193</v>
      </c>
      <c r="G110" s="622">
        <v>45124</v>
      </c>
      <c r="H110" s="642"/>
      <c r="I110" s="648" t="s">
        <v>193</v>
      </c>
      <c r="J110" s="622">
        <f>Complete[[#This Row],[Sub/Open of Bids]]</f>
        <v>45132</v>
      </c>
      <c r="K110" s="622">
        <v>45132</v>
      </c>
      <c r="L110" s="643"/>
      <c r="M110" s="622" t="s">
        <v>193</v>
      </c>
      <c r="N110" s="622" t="s">
        <v>193</v>
      </c>
      <c r="O110" s="622">
        <v>45135</v>
      </c>
      <c r="P110" s="643"/>
      <c r="Q110" s="643"/>
      <c r="R110" s="643"/>
      <c r="S110" s="622">
        <v>45142</v>
      </c>
      <c r="T110" s="622">
        <v>45149</v>
      </c>
      <c r="U110" s="622">
        <v>45153</v>
      </c>
      <c r="V110" s="490"/>
      <c r="W110" s="793"/>
      <c r="X110" s="622">
        <v>45203</v>
      </c>
      <c r="Y110" s="622">
        <f>Complete[[#This Row],[Delivery/ Completion]]</f>
        <v>45203</v>
      </c>
      <c r="Z110" s="402" t="s">
        <v>175</v>
      </c>
      <c r="AA110" s="492">
        <f>IF(Complete[[#This Row],[Procurement Project]]="","",SUM(Complete[[#This Row],[MOOE]]+Complete[[#This Row],[CO]]))</f>
        <v>89600</v>
      </c>
      <c r="AB110" s="493">
        <v>89600</v>
      </c>
      <c r="AC110" s="494"/>
      <c r="AD110" s="492">
        <f>IF(Complete[[#This Row],[Procurement Project]]="","",SUM(Complete[[#This Row],[MOOE2]]+Complete[[#This Row],[CO3]]))</f>
        <v>86400</v>
      </c>
      <c r="AE110" s="495">
        <v>86400</v>
      </c>
      <c r="AF110" s="496"/>
      <c r="AG110" s="497"/>
      <c r="AH110" s="400" t="s">
        <v>758</v>
      </c>
      <c r="AI110" s="421" t="s">
        <v>193</v>
      </c>
      <c r="AJ110" s="421" t="s">
        <v>193</v>
      </c>
      <c r="AK110" s="421" t="s">
        <v>193</v>
      </c>
      <c r="AL110" s="421" t="s">
        <v>193</v>
      </c>
      <c r="AM110" s="420" t="s">
        <v>193</v>
      </c>
      <c r="AN110" s="423" t="s">
        <v>193</v>
      </c>
      <c r="AO110" s="488" t="s">
        <v>141</v>
      </c>
      <c r="AP110" s="498"/>
      <c r="AQ110" s="498"/>
    </row>
    <row r="111" spans="1:43" s="230" customFormat="1" ht="75" customHeight="1" x14ac:dyDescent="0.25">
      <c r="A111" s="465" t="s">
        <v>858</v>
      </c>
      <c r="B111" s="499" t="s">
        <v>257</v>
      </c>
      <c r="C111" s="486" t="s">
        <v>212</v>
      </c>
      <c r="D111" s="487" t="s">
        <v>192</v>
      </c>
      <c r="E111" s="488" t="s">
        <v>103</v>
      </c>
      <c r="F111" s="622" t="s">
        <v>193</v>
      </c>
      <c r="G111" s="622">
        <v>45124</v>
      </c>
      <c r="H111" s="642"/>
      <c r="I111" s="648" t="s">
        <v>193</v>
      </c>
      <c r="J111" s="622">
        <f>Complete[[#This Row],[Sub/Open of Bids]]</f>
        <v>45132</v>
      </c>
      <c r="K111" s="622">
        <v>45132</v>
      </c>
      <c r="L111" s="643"/>
      <c r="M111" s="622" t="s">
        <v>193</v>
      </c>
      <c r="N111" s="622" t="s">
        <v>193</v>
      </c>
      <c r="O111" s="622">
        <v>45135</v>
      </c>
      <c r="P111" s="643"/>
      <c r="Q111" s="643"/>
      <c r="R111" s="643"/>
      <c r="S111" s="622" t="s">
        <v>193</v>
      </c>
      <c r="T111" s="622">
        <v>45148</v>
      </c>
      <c r="U111" s="622">
        <v>45149</v>
      </c>
      <c r="V111" s="490"/>
      <c r="W111" s="793"/>
      <c r="X111" s="622">
        <v>45153</v>
      </c>
      <c r="Y111" s="622">
        <f>Complete[[#This Row],[Delivery/ Completion]]</f>
        <v>45153</v>
      </c>
      <c r="Z111" s="402" t="s">
        <v>175</v>
      </c>
      <c r="AA111" s="492">
        <v>15240</v>
      </c>
      <c r="AB111" s="493">
        <v>15240</v>
      </c>
      <c r="AC111" s="494"/>
      <c r="AD111" s="492">
        <f>IF(Complete[[#This Row],[Procurement Project]]="","",SUM(Complete[[#This Row],[MOOE2]]+Complete[[#This Row],[CO3]]))</f>
        <v>14829</v>
      </c>
      <c r="AE111" s="495">
        <v>14829</v>
      </c>
      <c r="AF111" s="496"/>
      <c r="AG111" s="497"/>
      <c r="AH111" s="400" t="s">
        <v>758</v>
      </c>
      <c r="AI111" s="421" t="s">
        <v>193</v>
      </c>
      <c r="AJ111" s="421" t="s">
        <v>193</v>
      </c>
      <c r="AK111" s="421" t="s">
        <v>193</v>
      </c>
      <c r="AL111" s="421" t="s">
        <v>193</v>
      </c>
      <c r="AM111" s="420" t="s">
        <v>193</v>
      </c>
      <c r="AN111" s="423" t="s">
        <v>193</v>
      </c>
      <c r="AO111" s="488" t="s">
        <v>141</v>
      </c>
      <c r="AP111" s="498"/>
      <c r="AQ111" s="498"/>
    </row>
    <row r="112" spans="1:43" s="230" customFormat="1" ht="75" customHeight="1" x14ac:dyDescent="0.25">
      <c r="A112" s="465" t="s">
        <v>859</v>
      </c>
      <c r="B112" s="499" t="s">
        <v>263</v>
      </c>
      <c r="C112" s="486" t="s">
        <v>212</v>
      </c>
      <c r="D112" s="487" t="s">
        <v>192</v>
      </c>
      <c r="E112" s="488" t="s">
        <v>103</v>
      </c>
      <c r="F112" s="622" t="s">
        <v>193</v>
      </c>
      <c r="G112" s="622">
        <v>45124</v>
      </c>
      <c r="H112" s="642"/>
      <c r="I112" s="648" t="s">
        <v>193</v>
      </c>
      <c r="J112" s="622">
        <f>Complete[[#This Row],[Sub/Open of Bids]]</f>
        <v>45132</v>
      </c>
      <c r="K112" s="622">
        <v>45132</v>
      </c>
      <c r="L112" s="643"/>
      <c r="M112" s="622" t="s">
        <v>193</v>
      </c>
      <c r="N112" s="622" t="s">
        <v>193</v>
      </c>
      <c r="O112" s="622">
        <v>45135</v>
      </c>
      <c r="P112" s="643"/>
      <c r="Q112" s="643"/>
      <c r="R112" s="643"/>
      <c r="S112" s="622" t="s">
        <v>193</v>
      </c>
      <c r="T112" s="622">
        <v>45146</v>
      </c>
      <c r="U112" s="622">
        <v>45147</v>
      </c>
      <c r="V112" s="490"/>
      <c r="W112" s="793"/>
      <c r="X112" s="622">
        <v>45160</v>
      </c>
      <c r="Y112" s="622">
        <f>Complete[[#This Row],[Delivery/ Completion]]</f>
        <v>45160</v>
      </c>
      <c r="Z112" s="402" t="s">
        <v>175</v>
      </c>
      <c r="AA112" s="492">
        <v>9258</v>
      </c>
      <c r="AB112" s="493">
        <v>9258</v>
      </c>
      <c r="AC112" s="494"/>
      <c r="AD112" s="492">
        <f>IF(Complete[[#This Row],[Procurement Project]]="","",SUM(Complete[[#This Row],[MOOE2]]+Complete[[#This Row],[CO3]]))</f>
        <v>9251</v>
      </c>
      <c r="AE112" s="495">
        <v>9251</v>
      </c>
      <c r="AF112" s="496"/>
      <c r="AG112" s="497"/>
      <c r="AH112" s="400" t="s">
        <v>758</v>
      </c>
      <c r="AI112" s="421" t="s">
        <v>193</v>
      </c>
      <c r="AJ112" s="421" t="s">
        <v>193</v>
      </c>
      <c r="AK112" s="421" t="s">
        <v>193</v>
      </c>
      <c r="AL112" s="421" t="s">
        <v>193</v>
      </c>
      <c r="AM112" s="420" t="s">
        <v>193</v>
      </c>
      <c r="AN112" s="423" t="s">
        <v>193</v>
      </c>
      <c r="AO112" s="488" t="s">
        <v>141</v>
      </c>
      <c r="AP112" s="498"/>
      <c r="AQ112" s="498"/>
    </row>
    <row r="113" spans="1:43" s="230" customFormat="1" ht="75" customHeight="1" x14ac:dyDescent="0.25">
      <c r="A113" s="465" t="s">
        <v>860</v>
      </c>
      <c r="B113" s="499" t="s">
        <v>264</v>
      </c>
      <c r="C113" s="486" t="s">
        <v>199</v>
      </c>
      <c r="D113" s="487" t="s">
        <v>192</v>
      </c>
      <c r="E113" s="488" t="s">
        <v>103</v>
      </c>
      <c r="F113" s="622" t="s">
        <v>193</v>
      </c>
      <c r="G113" s="622">
        <v>45124</v>
      </c>
      <c r="H113" s="642"/>
      <c r="I113" s="648" t="s">
        <v>193</v>
      </c>
      <c r="J113" s="622">
        <f>Complete[[#This Row],[Sub/Open of Bids]]</f>
        <v>45132</v>
      </c>
      <c r="K113" s="622">
        <v>45132</v>
      </c>
      <c r="L113" s="643"/>
      <c r="M113" s="622" t="s">
        <v>193</v>
      </c>
      <c r="N113" s="622" t="s">
        <v>193</v>
      </c>
      <c r="O113" s="622">
        <v>45135</v>
      </c>
      <c r="P113" s="643"/>
      <c r="Q113" s="643"/>
      <c r="R113" s="643"/>
      <c r="S113" s="622" t="s">
        <v>193</v>
      </c>
      <c r="T113" s="622">
        <v>45152</v>
      </c>
      <c r="U113" s="622">
        <v>45154</v>
      </c>
      <c r="V113" s="490"/>
      <c r="W113" s="793"/>
      <c r="X113" s="622">
        <v>45167</v>
      </c>
      <c r="Y113" s="622">
        <f>Complete[[#This Row],[Delivery/ Completion]]</f>
        <v>45167</v>
      </c>
      <c r="Z113" s="402" t="s">
        <v>175</v>
      </c>
      <c r="AA113" s="492">
        <f>Complete[[#This Row],[MOOE]]+Complete[[#This Row],[CO]]</f>
        <v>6000</v>
      </c>
      <c r="AB113" s="493">
        <v>6000</v>
      </c>
      <c r="AC113" s="494"/>
      <c r="AD113" s="492">
        <f>IF(Complete[[#This Row],[Procurement Project]]="","",SUM(Complete[[#This Row],[MOOE2]]+Complete[[#This Row],[CO3]]))</f>
        <v>5994</v>
      </c>
      <c r="AE113" s="495">
        <v>5994</v>
      </c>
      <c r="AF113" s="496"/>
      <c r="AG113" s="497"/>
      <c r="AH113" s="400" t="s">
        <v>758</v>
      </c>
      <c r="AI113" s="421" t="s">
        <v>193</v>
      </c>
      <c r="AJ113" s="421" t="s">
        <v>193</v>
      </c>
      <c r="AK113" s="421" t="s">
        <v>193</v>
      </c>
      <c r="AL113" s="421" t="s">
        <v>193</v>
      </c>
      <c r="AM113" s="420" t="s">
        <v>193</v>
      </c>
      <c r="AN113" s="423" t="s">
        <v>193</v>
      </c>
      <c r="AO113" s="488" t="s">
        <v>141</v>
      </c>
      <c r="AP113" s="498"/>
      <c r="AQ113" s="498"/>
    </row>
    <row r="114" spans="1:43" s="230" customFormat="1" ht="75" customHeight="1" x14ac:dyDescent="0.25">
      <c r="A114" s="465" t="s">
        <v>861</v>
      </c>
      <c r="B114" s="499" t="s">
        <v>257</v>
      </c>
      <c r="C114" s="486" t="s">
        <v>199</v>
      </c>
      <c r="D114" s="487" t="s">
        <v>192</v>
      </c>
      <c r="E114" s="488" t="s">
        <v>103</v>
      </c>
      <c r="F114" s="622" t="s">
        <v>193</v>
      </c>
      <c r="G114" s="622">
        <v>45124</v>
      </c>
      <c r="H114" s="642"/>
      <c r="I114" s="648" t="s">
        <v>193</v>
      </c>
      <c r="J114" s="622">
        <f>Complete[[#This Row],[Sub/Open of Bids]]</f>
        <v>45132</v>
      </c>
      <c r="K114" s="622">
        <v>45132</v>
      </c>
      <c r="L114" s="643"/>
      <c r="M114" s="622" t="s">
        <v>193</v>
      </c>
      <c r="N114" s="622" t="s">
        <v>193</v>
      </c>
      <c r="O114" s="622">
        <v>45135</v>
      </c>
      <c r="P114" s="643"/>
      <c r="Q114" s="643"/>
      <c r="R114" s="643"/>
      <c r="S114" s="622" t="s">
        <v>193</v>
      </c>
      <c r="T114" s="622">
        <v>45152</v>
      </c>
      <c r="U114" s="622">
        <v>45154</v>
      </c>
      <c r="V114" s="490"/>
      <c r="W114" s="793"/>
      <c r="X114" s="622">
        <v>45160</v>
      </c>
      <c r="Y114" s="622">
        <f>Complete[[#This Row],[Delivery/ Completion]]</f>
        <v>45160</v>
      </c>
      <c r="Z114" s="402" t="s">
        <v>175</v>
      </c>
      <c r="AA114" s="492">
        <v>4625</v>
      </c>
      <c r="AB114" s="493">
        <v>4625</v>
      </c>
      <c r="AC114" s="494"/>
      <c r="AD114" s="492">
        <f>IF(Complete[[#This Row],[Procurement Project]]="","",SUM(Complete[[#This Row],[MOOE2]]+Complete[[#This Row],[CO3]]))</f>
        <v>4625</v>
      </c>
      <c r="AE114" s="495">
        <v>4625</v>
      </c>
      <c r="AF114" s="496"/>
      <c r="AG114" s="497"/>
      <c r="AH114" s="400" t="s">
        <v>758</v>
      </c>
      <c r="AI114" s="421" t="s">
        <v>193</v>
      </c>
      <c r="AJ114" s="421" t="s">
        <v>193</v>
      </c>
      <c r="AK114" s="421" t="s">
        <v>193</v>
      </c>
      <c r="AL114" s="421" t="s">
        <v>193</v>
      </c>
      <c r="AM114" s="420" t="s">
        <v>193</v>
      </c>
      <c r="AN114" s="423" t="s">
        <v>193</v>
      </c>
      <c r="AO114" s="488" t="s">
        <v>141</v>
      </c>
      <c r="AP114" s="498"/>
      <c r="AQ114" s="498"/>
    </row>
    <row r="115" spans="1:43" s="230" customFormat="1" ht="75" customHeight="1" x14ac:dyDescent="0.25">
      <c r="A115" s="465" t="s">
        <v>862</v>
      </c>
      <c r="B115" s="499" t="s">
        <v>265</v>
      </c>
      <c r="C115" s="486" t="s">
        <v>199</v>
      </c>
      <c r="D115" s="487" t="s">
        <v>192</v>
      </c>
      <c r="E115" s="488" t="s">
        <v>103</v>
      </c>
      <c r="F115" s="622" t="s">
        <v>193</v>
      </c>
      <c r="G115" s="622">
        <v>45124</v>
      </c>
      <c r="H115" s="642"/>
      <c r="I115" s="648" t="s">
        <v>193</v>
      </c>
      <c r="J115" s="622">
        <f>Complete[[#This Row],[Sub/Open of Bids]]</f>
        <v>45132</v>
      </c>
      <c r="K115" s="622">
        <v>45132</v>
      </c>
      <c r="L115" s="643"/>
      <c r="M115" s="622" t="s">
        <v>193</v>
      </c>
      <c r="N115" s="622" t="s">
        <v>193</v>
      </c>
      <c r="O115" s="622">
        <v>45135</v>
      </c>
      <c r="P115" s="643"/>
      <c r="Q115" s="643"/>
      <c r="R115" s="643"/>
      <c r="S115" s="622" t="s">
        <v>193</v>
      </c>
      <c r="T115" s="622">
        <v>45154</v>
      </c>
      <c r="U115" s="622">
        <v>45155</v>
      </c>
      <c r="V115" s="490"/>
      <c r="W115" s="793"/>
      <c r="X115" s="622">
        <v>45162</v>
      </c>
      <c r="Y115" s="622">
        <f>Complete[[#This Row],[Delivery/ Completion]]</f>
        <v>45162</v>
      </c>
      <c r="Z115" s="402" t="s">
        <v>175</v>
      </c>
      <c r="AA115" s="492">
        <v>18000</v>
      </c>
      <c r="AB115" s="493">
        <v>18000</v>
      </c>
      <c r="AC115" s="494"/>
      <c r="AD115" s="492">
        <f>IF(Complete[[#This Row],[Procurement Project]]="","",SUM(Complete[[#This Row],[MOOE2]]+Complete[[#This Row],[CO3]]))</f>
        <v>17800</v>
      </c>
      <c r="AE115" s="495">
        <v>17800</v>
      </c>
      <c r="AF115" s="496"/>
      <c r="AG115" s="497"/>
      <c r="AH115" s="400" t="s">
        <v>758</v>
      </c>
      <c r="AI115" s="421" t="s">
        <v>193</v>
      </c>
      <c r="AJ115" s="421" t="s">
        <v>193</v>
      </c>
      <c r="AK115" s="421" t="s">
        <v>193</v>
      </c>
      <c r="AL115" s="421" t="s">
        <v>193</v>
      </c>
      <c r="AM115" s="420" t="s">
        <v>193</v>
      </c>
      <c r="AN115" s="423" t="s">
        <v>193</v>
      </c>
      <c r="AO115" s="488" t="s">
        <v>141</v>
      </c>
      <c r="AP115" s="498"/>
      <c r="AQ115" s="498"/>
    </row>
    <row r="116" spans="1:43" s="230" customFormat="1" ht="75" customHeight="1" x14ac:dyDescent="0.25">
      <c r="A116" s="465" t="s">
        <v>863</v>
      </c>
      <c r="B116" s="499" t="s">
        <v>257</v>
      </c>
      <c r="C116" s="486" t="s">
        <v>266</v>
      </c>
      <c r="D116" s="408" t="s">
        <v>192</v>
      </c>
      <c r="E116" s="488" t="s">
        <v>103</v>
      </c>
      <c r="F116" s="622" t="s">
        <v>193</v>
      </c>
      <c r="G116" s="622">
        <v>45124</v>
      </c>
      <c r="H116" s="642"/>
      <c r="I116" s="648" t="s">
        <v>193</v>
      </c>
      <c r="J116" s="622">
        <f>Complete[[#This Row],[Sub/Open of Bids]]</f>
        <v>45132</v>
      </c>
      <c r="K116" s="622">
        <v>45132</v>
      </c>
      <c r="L116" s="643"/>
      <c r="M116" s="622" t="s">
        <v>193</v>
      </c>
      <c r="N116" s="622" t="s">
        <v>193</v>
      </c>
      <c r="O116" s="622">
        <v>45135</v>
      </c>
      <c r="P116" s="643"/>
      <c r="Q116" s="643"/>
      <c r="R116" s="643"/>
      <c r="S116" s="622">
        <v>45142</v>
      </c>
      <c r="T116" s="622">
        <v>45148</v>
      </c>
      <c r="U116" s="622">
        <v>45149</v>
      </c>
      <c r="V116" s="490"/>
      <c r="W116" s="793"/>
      <c r="X116" s="622">
        <v>45153</v>
      </c>
      <c r="Y116" s="622">
        <f>Complete[[#This Row],[Delivery/ Completion]]</f>
        <v>45153</v>
      </c>
      <c r="Z116" s="402" t="s">
        <v>175</v>
      </c>
      <c r="AA116" s="492">
        <v>98950</v>
      </c>
      <c r="AB116" s="493">
        <v>98950</v>
      </c>
      <c r="AC116" s="494"/>
      <c r="AD116" s="492">
        <f>IF(Complete[[#This Row],[Procurement Project]]="","",SUM(Complete[[#This Row],[MOOE2]]+Complete[[#This Row],[CO3]]))</f>
        <v>98341</v>
      </c>
      <c r="AE116" s="495">
        <v>98341</v>
      </c>
      <c r="AF116" s="496"/>
      <c r="AG116" s="497"/>
      <c r="AH116" s="400" t="s">
        <v>758</v>
      </c>
      <c r="AI116" s="421" t="s">
        <v>193</v>
      </c>
      <c r="AJ116" s="421" t="s">
        <v>193</v>
      </c>
      <c r="AK116" s="421" t="s">
        <v>193</v>
      </c>
      <c r="AL116" s="421" t="s">
        <v>193</v>
      </c>
      <c r="AM116" s="420" t="s">
        <v>193</v>
      </c>
      <c r="AN116" s="423" t="s">
        <v>193</v>
      </c>
      <c r="AO116" s="488" t="s">
        <v>141</v>
      </c>
      <c r="AP116" s="498"/>
      <c r="AQ116" s="498"/>
    </row>
    <row r="117" spans="1:43" s="230" customFormat="1" ht="75" customHeight="1" x14ac:dyDescent="0.25">
      <c r="A117" s="465" t="s">
        <v>864</v>
      </c>
      <c r="B117" s="499" t="s">
        <v>221</v>
      </c>
      <c r="C117" s="486" t="s">
        <v>213</v>
      </c>
      <c r="D117" s="408" t="s">
        <v>192</v>
      </c>
      <c r="E117" s="488" t="s">
        <v>103</v>
      </c>
      <c r="F117" s="622" t="s">
        <v>193</v>
      </c>
      <c r="G117" s="622">
        <v>45124</v>
      </c>
      <c r="H117" s="642"/>
      <c r="I117" s="648" t="s">
        <v>193</v>
      </c>
      <c r="J117" s="622">
        <f>Complete[[#This Row],[Sub/Open of Bids]]</f>
        <v>45132</v>
      </c>
      <c r="K117" s="622">
        <v>45132</v>
      </c>
      <c r="L117" s="643"/>
      <c r="M117" s="622" t="s">
        <v>193</v>
      </c>
      <c r="N117" s="622" t="s">
        <v>193</v>
      </c>
      <c r="O117" s="622">
        <v>45135</v>
      </c>
      <c r="P117" s="643"/>
      <c r="Q117" s="643"/>
      <c r="R117" s="643"/>
      <c r="S117" s="622">
        <v>45142</v>
      </c>
      <c r="T117" s="622">
        <v>45160</v>
      </c>
      <c r="U117" s="622">
        <v>45161</v>
      </c>
      <c r="V117" s="490"/>
      <c r="W117" s="793"/>
      <c r="X117" s="622">
        <v>45174</v>
      </c>
      <c r="Y117" s="622">
        <f>Complete[[#This Row],[Delivery/ Completion]]</f>
        <v>45174</v>
      </c>
      <c r="Z117" s="402" t="s">
        <v>175</v>
      </c>
      <c r="AA117" s="492">
        <v>225744</v>
      </c>
      <c r="AB117" s="493">
        <v>225744</v>
      </c>
      <c r="AC117" s="494"/>
      <c r="AD117" s="492">
        <f>IF(Complete[[#This Row],[Procurement Project]]="","",SUM(Complete[[#This Row],[MOOE2]]+Complete[[#This Row],[CO3]]))</f>
        <v>225039</v>
      </c>
      <c r="AE117" s="495">
        <v>225039</v>
      </c>
      <c r="AF117" s="496"/>
      <c r="AG117" s="497"/>
      <c r="AH117" s="400" t="s">
        <v>758</v>
      </c>
      <c r="AI117" s="421" t="s">
        <v>193</v>
      </c>
      <c r="AJ117" s="421" t="s">
        <v>193</v>
      </c>
      <c r="AK117" s="421" t="s">
        <v>193</v>
      </c>
      <c r="AL117" s="421" t="s">
        <v>193</v>
      </c>
      <c r="AM117" s="420" t="s">
        <v>193</v>
      </c>
      <c r="AN117" s="423" t="s">
        <v>193</v>
      </c>
      <c r="AO117" s="488" t="s">
        <v>141</v>
      </c>
      <c r="AP117" s="498"/>
      <c r="AQ117" s="498"/>
    </row>
    <row r="118" spans="1:43" s="230" customFormat="1" ht="75" customHeight="1" x14ac:dyDescent="0.25">
      <c r="A118" s="465" t="s">
        <v>865</v>
      </c>
      <c r="B118" s="499" t="s">
        <v>221</v>
      </c>
      <c r="C118" s="486" t="s">
        <v>250</v>
      </c>
      <c r="D118" s="408" t="s">
        <v>192</v>
      </c>
      <c r="E118" s="488" t="s">
        <v>103</v>
      </c>
      <c r="F118" s="622" t="s">
        <v>193</v>
      </c>
      <c r="G118" s="622">
        <v>45124</v>
      </c>
      <c r="H118" s="642"/>
      <c r="I118" s="648" t="s">
        <v>193</v>
      </c>
      <c r="J118" s="622">
        <f>Complete[[#This Row],[Sub/Open of Bids]]</f>
        <v>45132</v>
      </c>
      <c r="K118" s="622">
        <v>45132</v>
      </c>
      <c r="L118" s="643"/>
      <c r="M118" s="622" t="s">
        <v>193</v>
      </c>
      <c r="N118" s="622" t="s">
        <v>193</v>
      </c>
      <c r="O118" s="622">
        <v>45135</v>
      </c>
      <c r="P118" s="643"/>
      <c r="Q118" s="643"/>
      <c r="R118" s="643"/>
      <c r="S118" s="622" t="s">
        <v>193</v>
      </c>
      <c r="T118" s="622">
        <v>45149</v>
      </c>
      <c r="U118" s="622">
        <v>45152</v>
      </c>
      <c r="V118" s="490"/>
      <c r="W118" s="793"/>
      <c r="X118" s="622">
        <v>45160</v>
      </c>
      <c r="Y118" s="622">
        <f>Complete[[#This Row],[Delivery/ Completion]]</f>
        <v>45160</v>
      </c>
      <c r="Z118" s="402" t="s">
        <v>175</v>
      </c>
      <c r="AA118" s="492">
        <v>15760</v>
      </c>
      <c r="AB118" s="493">
        <v>15760</v>
      </c>
      <c r="AC118" s="494"/>
      <c r="AD118" s="492">
        <f>IF(Complete[[#This Row],[Procurement Project]]="","",SUM(Complete[[#This Row],[MOOE2]]+Complete[[#This Row],[CO3]]))</f>
        <v>15680</v>
      </c>
      <c r="AE118" s="495">
        <v>15680</v>
      </c>
      <c r="AF118" s="496"/>
      <c r="AG118" s="497"/>
      <c r="AH118" s="400" t="s">
        <v>758</v>
      </c>
      <c r="AI118" s="421" t="s">
        <v>193</v>
      </c>
      <c r="AJ118" s="421" t="s">
        <v>193</v>
      </c>
      <c r="AK118" s="421" t="s">
        <v>193</v>
      </c>
      <c r="AL118" s="421" t="s">
        <v>193</v>
      </c>
      <c r="AM118" s="420" t="s">
        <v>193</v>
      </c>
      <c r="AN118" s="423" t="s">
        <v>193</v>
      </c>
      <c r="AO118" s="488" t="s">
        <v>141</v>
      </c>
      <c r="AP118" s="498"/>
      <c r="AQ118" s="498"/>
    </row>
    <row r="119" spans="1:43" s="230" customFormat="1" ht="75" customHeight="1" x14ac:dyDescent="0.25">
      <c r="A119" s="465" t="s">
        <v>866</v>
      </c>
      <c r="B119" s="499" t="s">
        <v>257</v>
      </c>
      <c r="C119" s="486" t="s">
        <v>250</v>
      </c>
      <c r="D119" s="408" t="s">
        <v>192</v>
      </c>
      <c r="E119" s="488" t="s">
        <v>103</v>
      </c>
      <c r="F119" s="622" t="s">
        <v>193</v>
      </c>
      <c r="G119" s="622">
        <v>45124</v>
      </c>
      <c r="H119" s="642"/>
      <c r="I119" s="648" t="s">
        <v>193</v>
      </c>
      <c r="J119" s="622">
        <f>Complete[[#This Row],[Sub/Open of Bids]]</f>
        <v>45132</v>
      </c>
      <c r="K119" s="622">
        <v>45132</v>
      </c>
      <c r="L119" s="643"/>
      <c r="M119" s="622" t="s">
        <v>193</v>
      </c>
      <c r="N119" s="622" t="s">
        <v>193</v>
      </c>
      <c r="O119" s="622">
        <v>45135</v>
      </c>
      <c r="P119" s="643"/>
      <c r="Q119" s="643"/>
      <c r="R119" s="643"/>
      <c r="S119" s="622" t="s">
        <v>193</v>
      </c>
      <c r="T119" s="622">
        <v>45149</v>
      </c>
      <c r="U119" s="622">
        <v>45152</v>
      </c>
      <c r="V119" s="490"/>
      <c r="W119" s="793"/>
      <c r="X119" s="622">
        <v>45160</v>
      </c>
      <c r="Y119" s="622">
        <f>Complete[[#This Row],[Delivery/ Completion]]</f>
        <v>45160</v>
      </c>
      <c r="Z119" s="402" t="s">
        <v>175</v>
      </c>
      <c r="AA119" s="492">
        <v>23626</v>
      </c>
      <c r="AB119" s="493">
        <v>23626</v>
      </c>
      <c r="AC119" s="494"/>
      <c r="AD119" s="492">
        <f>IF(Complete[[#This Row],[Procurement Project]]="","",SUM(Complete[[#This Row],[MOOE2]]+Complete[[#This Row],[CO3]]))</f>
        <v>23061</v>
      </c>
      <c r="AE119" s="495">
        <v>23061</v>
      </c>
      <c r="AF119" s="496"/>
      <c r="AG119" s="497"/>
      <c r="AH119" s="400" t="s">
        <v>758</v>
      </c>
      <c r="AI119" s="421" t="s">
        <v>193</v>
      </c>
      <c r="AJ119" s="421" t="s">
        <v>193</v>
      </c>
      <c r="AK119" s="421" t="s">
        <v>193</v>
      </c>
      <c r="AL119" s="421" t="s">
        <v>193</v>
      </c>
      <c r="AM119" s="420" t="s">
        <v>193</v>
      </c>
      <c r="AN119" s="423" t="s">
        <v>193</v>
      </c>
      <c r="AO119" s="488" t="s">
        <v>141</v>
      </c>
      <c r="AP119" s="498"/>
      <c r="AQ119" s="498"/>
    </row>
    <row r="120" spans="1:43" s="230" customFormat="1" ht="75" customHeight="1" x14ac:dyDescent="0.25">
      <c r="A120" s="465" t="s">
        <v>867</v>
      </c>
      <c r="B120" s="499" t="s">
        <v>238</v>
      </c>
      <c r="C120" s="486" t="s">
        <v>199</v>
      </c>
      <c r="D120" s="408" t="s">
        <v>192</v>
      </c>
      <c r="E120" s="488" t="s">
        <v>103</v>
      </c>
      <c r="F120" s="622" t="s">
        <v>193</v>
      </c>
      <c r="G120" s="622">
        <v>45124</v>
      </c>
      <c r="H120" s="642"/>
      <c r="I120" s="648" t="s">
        <v>193</v>
      </c>
      <c r="J120" s="622">
        <f>Complete[[#This Row],[Sub/Open of Bids]]</f>
        <v>45132</v>
      </c>
      <c r="K120" s="622">
        <v>45132</v>
      </c>
      <c r="L120" s="643"/>
      <c r="M120" s="622" t="s">
        <v>193</v>
      </c>
      <c r="N120" s="622" t="s">
        <v>193</v>
      </c>
      <c r="O120" s="622">
        <v>45135</v>
      </c>
      <c r="P120" s="643"/>
      <c r="Q120" s="643"/>
      <c r="R120" s="643"/>
      <c r="S120" s="622" t="s">
        <v>193</v>
      </c>
      <c r="T120" s="622">
        <v>45154</v>
      </c>
      <c r="U120" s="622">
        <v>45155</v>
      </c>
      <c r="V120" s="490"/>
      <c r="W120" s="793"/>
      <c r="X120" s="622">
        <v>45160</v>
      </c>
      <c r="Y120" s="622">
        <f>Complete[[#This Row],[Delivery/ Completion]]</f>
        <v>45160</v>
      </c>
      <c r="Z120" s="402" t="s">
        <v>175</v>
      </c>
      <c r="AA120" s="492">
        <v>3696</v>
      </c>
      <c r="AB120" s="493">
        <v>3696</v>
      </c>
      <c r="AC120" s="494"/>
      <c r="AD120" s="492">
        <f>IF(Complete[[#This Row],[Procurement Project]]="","",SUM(Complete[[#This Row],[MOOE2]]+Complete[[#This Row],[CO3]]))</f>
        <v>3300</v>
      </c>
      <c r="AE120" s="495">
        <v>3300</v>
      </c>
      <c r="AF120" s="496"/>
      <c r="AG120" s="497"/>
      <c r="AH120" s="400" t="s">
        <v>758</v>
      </c>
      <c r="AI120" s="421" t="s">
        <v>193</v>
      </c>
      <c r="AJ120" s="421" t="s">
        <v>193</v>
      </c>
      <c r="AK120" s="421" t="s">
        <v>193</v>
      </c>
      <c r="AL120" s="421" t="s">
        <v>193</v>
      </c>
      <c r="AM120" s="420" t="s">
        <v>193</v>
      </c>
      <c r="AN120" s="423" t="s">
        <v>193</v>
      </c>
      <c r="AO120" s="488" t="s">
        <v>141</v>
      </c>
      <c r="AP120" s="498"/>
      <c r="AQ120" s="498"/>
    </row>
    <row r="121" spans="1:43" s="230" customFormat="1" ht="75" customHeight="1" x14ac:dyDescent="0.25">
      <c r="A121" s="465" t="s">
        <v>868</v>
      </c>
      <c r="B121" s="499" t="s">
        <v>257</v>
      </c>
      <c r="C121" s="486" t="s">
        <v>198</v>
      </c>
      <c r="D121" s="408" t="s">
        <v>192</v>
      </c>
      <c r="E121" s="488" t="s">
        <v>103</v>
      </c>
      <c r="F121" s="622" t="s">
        <v>193</v>
      </c>
      <c r="G121" s="622">
        <v>45124</v>
      </c>
      <c r="H121" s="642"/>
      <c r="I121" s="648" t="s">
        <v>193</v>
      </c>
      <c r="J121" s="622">
        <f>Complete[[#This Row],[Sub/Open of Bids]]</f>
        <v>45132</v>
      </c>
      <c r="K121" s="622">
        <v>45132</v>
      </c>
      <c r="L121" s="643"/>
      <c r="M121" s="622" t="s">
        <v>193</v>
      </c>
      <c r="N121" s="622" t="s">
        <v>193</v>
      </c>
      <c r="O121" s="622">
        <v>45135</v>
      </c>
      <c r="P121" s="643"/>
      <c r="Q121" s="643"/>
      <c r="R121" s="643"/>
      <c r="S121" s="622">
        <v>45141</v>
      </c>
      <c r="T121" s="622">
        <v>45148</v>
      </c>
      <c r="U121" s="622">
        <v>45149</v>
      </c>
      <c r="V121" s="490"/>
      <c r="W121" s="793"/>
      <c r="X121" s="622">
        <v>45152</v>
      </c>
      <c r="Y121" s="622">
        <f>Complete[[#This Row],[Delivery/ Completion]]</f>
        <v>45152</v>
      </c>
      <c r="Z121" s="402" t="s">
        <v>175</v>
      </c>
      <c r="AA121" s="492">
        <f>IF(Complete[[#This Row],[Procurement Project]]="","",SUM(Complete[[#This Row],[MOOE]]+Complete[[#This Row],[CO]]))</f>
        <v>64210</v>
      </c>
      <c r="AB121" s="493">
        <v>64210</v>
      </c>
      <c r="AC121" s="494"/>
      <c r="AD121" s="492">
        <f>IF(Complete[[#This Row],[Procurement Project]]="","",SUM(Complete[[#This Row],[MOOE2]]+Complete[[#This Row],[CO3]]))</f>
        <v>64210</v>
      </c>
      <c r="AE121" s="495">
        <v>64210</v>
      </c>
      <c r="AF121" s="496"/>
      <c r="AG121" s="497"/>
      <c r="AH121" s="400" t="s">
        <v>758</v>
      </c>
      <c r="AI121" s="421" t="s">
        <v>193</v>
      </c>
      <c r="AJ121" s="421" t="s">
        <v>193</v>
      </c>
      <c r="AK121" s="421" t="s">
        <v>193</v>
      </c>
      <c r="AL121" s="421" t="s">
        <v>193</v>
      </c>
      <c r="AM121" s="420" t="s">
        <v>193</v>
      </c>
      <c r="AN121" s="423" t="s">
        <v>193</v>
      </c>
      <c r="AO121" s="488" t="s">
        <v>141</v>
      </c>
      <c r="AP121" s="498"/>
      <c r="AQ121" s="498"/>
    </row>
    <row r="122" spans="1:43" s="230" customFormat="1" ht="75" customHeight="1" x14ac:dyDescent="0.25">
      <c r="A122" s="465" t="s">
        <v>869</v>
      </c>
      <c r="B122" s="499" t="s">
        <v>223</v>
      </c>
      <c r="C122" s="486" t="s">
        <v>198</v>
      </c>
      <c r="D122" s="408" t="s">
        <v>192</v>
      </c>
      <c r="E122" s="488" t="s">
        <v>103</v>
      </c>
      <c r="F122" s="622" t="s">
        <v>193</v>
      </c>
      <c r="G122" s="622">
        <v>45124</v>
      </c>
      <c r="H122" s="642"/>
      <c r="I122" s="648" t="s">
        <v>193</v>
      </c>
      <c r="J122" s="622">
        <f>Complete[[#This Row],[Sub/Open of Bids]]</f>
        <v>45132</v>
      </c>
      <c r="K122" s="622">
        <v>45132</v>
      </c>
      <c r="L122" s="643"/>
      <c r="M122" s="622" t="s">
        <v>193</v>
      </c>
      <c r="N122" s="622" t="s">
        <v>193</v>
      </c>
      <c r="O122" s="622">
        <v>45135</v>
      </c>
      <c r="P122" s="643"/>
      <c r="Q122" s="643"/>
      <c r="R122" s="643"/>
      <c r="S122" s="622">
        <v>45142</v>
      </c>
      <c r="T122" s="622">
        <v>45149</v>
      </c>
      <c r="U122" s="622">
        <v>45153</v>
      </c>
      <c r="V122" s="490"/>
      <c r="W122" s="793"/>
      <c r="X122" s="622">
        <v>45254</v>
      </c>
      <c r="Y122" s="622">
        <f>Complete[[#This Row],[Delivery/ Completion]]</f>
        <v>45254</v>
      </c>
      <c r="Z122" s="402" t="s">
        <v>175</v>
      </c>
      <c r="AA122" s="492">
        <f>IF(Complete[[#This Row],[Procurement Project]]="","",SUM(Complete[[#This Row],[MOOE]]+Complete[[#This Row],[CO]]))</f>
        <v>270000</v>
      </c>
      <c r="AB122" s="493">
        <v>270000</v>
      </c>
      <c r="AC122" s="494"/>
      <c r="AD122" s="492">
        <f>IF(Complete[[#This Row],[Procurement Project]]="","",SUM(Complete[[#This Row],[MOOE2]]+Complete[[#This Row],[CO3]]))</f>
        <v>269250</v>
      </c>
      <c r="AE122" s="495">
        <v>269250</v>
      </c>
      <c r="AF122" s="496"/>
      <c r="AG122" s="497"/>
      <c r="AH122" s="400" t="s">
        <v>758</v>
      </c>
      <c r="AI122" s="421" t="s">
        <v>193</v>
      </c>
      <c r="AJ122" s="421" t="s">
        <v>193</v>
      </c>
      <c r="AK122" s="421" t="s">
        <v>193</v>
      </c>
      <c r="AL122" s="421" t="s">
        <v>193</v>
      </c>
      <c r="AM122" s="420" t="s">
        <v>193</v>
      </c>
      <c r="AN122" s="423" t="s">
        <v>193</v>
      </c>
      <c r="AO122" s="488" t="s">
        <v>141</v>
      </c>
      <c r="AP122" s="498"/>
      <c r="AQ122" s="498"/>
    </row>
    <row r="123" spans="1:43" s="230" customFormat="1" ht="75" customHeight="1" x14ac:dyDescent="0.25">
      <c r="A123" s="465" t="s">
        <v>870</v>
      </c>
      <c r="B123" s="465" t="s">
        <v>267</v>
      </c>
      <c r="C123" s="486" t="s">
        <v>234</v>
      </c>
      <c r="D123" s="408" t="s">
        <v>192</v>
      </c>
      <c r="E123" s="488" t="s">
        <v>91</v>
      </c>
      <c r="F123" s="622" t="s">
        <v>193</v>
      </c>
      <c r="G123" s="622">
        <v>45099</v>
      </c>
      <c r="H123" s="642"/>
      <c r="I123" s="648" t="s">
        <v>193</v>
      </c>
      <c r="J123" s="622">
        <f>Complete[[#This Row],[Sub/Open of Bids]]</f>
        <v>45132</v>
      </c>
      <c r="K123" s="622">
        <v>45132</v>
      </c>
      <c r="L123" s="643"/>
      <c r="M123" s="622" t="s">
        <v>193</v>
      </c>
      <c r="N123" s="622" t="s">
        <v>193</v>
      </c>
      <c r="O123" s="622">
        <v>45135</v>
      </c>
      <c r="P123" s="643"/>
      <c r="Q123" s="643"/>
      <c r="R123" s="643"/>
      <c r="S123" s="622" t="s">
        <v>193</v>
      </c>
      <c r="T123" s="622">
        <v>45160</v>
      </c>
      <c r="U123" s="622">
        <v>45162</v>
      </c>
      <c r="V123" s="490"/>
      <c r="W123" s="793"/>
      <c r="X123" s="622">
        <v>45201</v>
      </c>
      <c r="Y123" s="622">
        <f>Complete[[#This Row],[Delivery/ Completion]]</f>
        <v>45201</v>
      </c>
      <c r="Z123" s="402" t="s">
        <v>175</v>
      </c>
      <c r="AA123" s="492">
        <f>IF(Complete[[#This Row],[Procurement Project]]="","",SUM(Complete[[#This Row],[MOOE]]+Complete[[#This Row],[CO]]))</f>
        <v>17053</v>
      </c>
      <c r="AB123" s="493">
        <v>17053</v>
      </c>
      <c r="AC123" s="494"/>
      <c r="AD123" s="492">
        <f>IF(Complete[[#This Row],[Procurement Project]]="","",SUM(Complete[[#This Row],[MOOE2]]+Complete[[#This Row],[CO3]]))</f>
        <v>17053</v>
      </c>
      <c r="AE123" s="495">
        <v>17053</v>
      </c>
      <c r="AF123" s="496"/>
      <c r="AG123" s="497"/>
      <c r="AH123" s="400" t="s">
        <v>758</v>
      </c>
      <c r="AI123" s="421" t="s">
        <v>193</v>
      </c>
      <c r="AJ123" s="421" t="s">
        <v>193</v>
      </c>
      <c r="AK123" s="421" t="s">
        <v>193</v>
      </c>
      <c r="AL123" s="421" t="s">
        <v>193</v>
      </c>
      <c r="AM123" s="420" t="s">
        <v>193</v>
      </c>
      <c r="AN123" s="423" t="s">
        <v>193</v>
      </c>
      <c r="AO123" s="488" t="s">
        <v>141</v>
      </c>
      <c r="AP123" s="498"/>
      <c r="AQ123" s="498"/>
    </row>
    <row r="124" spans="1:43" s="230" customFormat="1" ht="75" customHeight="1" x14ac:dyDescent="0.25">
      <c r="A124" s="465" t="s">
        <v>871</v>
      </c>
      <c r="B124" s="499" t="s">
        <v>253</v>
      </c>
      <c r="C124" s="486" t="s">
        <v>266</v>
      </c>
      <c r="D124" s="408" t="s">
        <v>192</v>
      </c>
      <c r="E124" s="488" t="s">
        <v>91</v>
      </c>
      <c r="F124" s="622" t="s">
        <v>193</v>
      </c>
      <c r="G124" s="622">
        <v>45111</v>
      </c>
      <c r="H124" s="642"/>
      <c r="I124" s="648" t="s">
        <v>193</v>
      </c>
      <c r="J124" s="622">
        <f>Complete[[#This Row],[Sub/Open of Bids]]</f>
        <v>45132</v>
      </c>
      <c r="K124" s="622">
        <v>45132</v>
      </c>
      <c r="L124" s="643"/>
      <c r="M124" s="622" t="s">
        <v>193</v>
      </c>
      <c r="N124" s="622" t="s">
        <v>193</v>
      </c>
      <c r="O124" s="622">
        <v>45135</v>
      </c>
      <c r="P124" s="643"/>
      <c r="Q124" s="643"/>
      <c r="R124" s="643"/>
      <c r="S124" s="622" t="s">
        <v>193</v>
      </c>
      <c r="T124" s="622">
        <v>45148</v>
      </c>
      <c r="U124" s="622">
        <v>45153</v>
      </c>
      <c r="V124" s="490"/>
      <c r="W124" s="793"/>
      <c r="X124" s="622">
        <v>45167</v>
      </c>
      <c r="Y124" s="622">
        <f>Complete[[#This Row],[Delivery/ Completion]]</f>
        <v>45167</v>
      </c>
      <c r="Z124" s="402" t="s">
        <v>175</v>
      </c>
      <c r="AA124" s="492">
        <f>IF(Complete[[#This Row],[Procurement Project]]="","",SUM(Complete[[#This Row],[MOOE]]+Complete[[#This Row],[CO]]))</f>
        <v>19000</v>
      </c>
      <c r="AB124" s="493">
        <v>19000</v>
      </c>
      <c r="AC124" s="494"/>
      <c r="AD124" s="492">
        <f>IF(Complete[[#This Row],[Procurement Project]]="","",SUM(Complete[[#This Row],[MOOE2]]+Complete[[#This Row],[CO3]]))</f>
        <v>18000</v>
      </c>
      <c r="AE124" s="495">
        <v>18000</v>
      </c>
      <c r="AF124" s="496"/>
      <c r="AG124" s="497"/>
      <c r="AH124" s="400" t="s">
        <v>758</v>
      </c>
      <c r="AI124" s="421" t="s">
        <v>193</v>
      </c>
      <c r="AJ124" s="421" t="s">
        <v>193</v>
      </c>
      <c r="AK124" s="421" t="s">
        <v>193</v>
      </c>
      <c r="AL124" s="421" t="s">
        <v>193</v>
      </c>
      <c r="AM124" s="420" t="s">
        <v>193</v>
      </c>
      <c r="AN124" s="423" t="s">
        <v>193</v>
      </c>
      <c r="AO124" s="488" t="s">
        <v>141</v>
      </c>
      <c r="AP124" s="498"/>
      <c r="AQ124" s="498"/>
    </row>
    <row r="125" spans="1:43" s="230" customFormat="1" ht="75" customHeight="1" x14ac:dyDescent="0.25">
      <c r="A125" s="465" t="s">
        <v>872</v>
      </c>
      <c r="B125" s="499" t="s">
        <v>268</v>
      </c>
      <c r="C125" s="486" t="s">
        <v>201</v>
      </c>
      <c r="D125" s="408" t="s">
        <v>192</v>
      </c>
      <c r="E125" s="488" t="s">
        <v>91</v>
      </c>
      <c r="F125" s="622">
        <v>45104</v>
      </c>
      <c r="G125" s="622">
        <v>45111</v>
      </c>
      <c r="H125" s="642"/>
      <c r="I125" s="648" t="s">
        <v>193</v>
      </c>
      <c r="J125" s="622">
        <f>Complete[[#This Row],[Sub/Open of Bids]]</f>
        <v>45132</v>
      </c>
      <c r="K125" s="622">
        <v>45132</v>
      </c>
      <c r="L125" s="643"/>
      <c r="M125" s="622" t="s">
        <v>193</v>
      </c>
      <c r="N125" s="622" t="s">
        <v>193</v>
      </c>
      <c r="O125" s="622">
        <v>45135</v>
      </c>
      <c r="P125" s="643"/>
      <c r="Q125" s="643"/>
      <c r="R125" s="643"/>
      <c r="S125" s="622" t="s">
        <v>193</v>
      </c>
      <c r="T125" s="622">
        <v>45148</v>
      </c>
      <c r="U125" s="622">
        <v>45153</v>
      </c>
      <c r="V125" s="490"/>
      <c r="W125" s="793"/>
      <c r="X125" s="622"/>
      <c r="Y125" s="622"/>
      <c r="Z125" s="402" t="s">
        <v>175</v>
      </c>
      <c r="AA125" s="492">
        <f>IF(Complete[[#This Row],[Procurement Project]]="","",SUM(Complete[[#This Row],[MOOE]]+Complete[[#This Row],[CO]]))</f>
        <v>45075</v>
      </c>
      <c r="AB125" s="493">
        <v>45075</v>
      </c>
      <c r="AC125" s="494"/>
      <c r="AD125" s="492">
        <f>IF(Complete[[#This Row],[Procurement Project]]="","",SUM(Complete[[#This Row],[MOOE2]]+Complete[[#This Row],[CO3]]))</f>
        <v>45075</v>
      </c>
      <c r="AE125" s="495">
        <v>45075</v>
      </c>
      <c r="AF125" s="496"/>
      <c r="AG125" s="497"/>
      <c r="AH125" s="400" t="s">
        <v>758</v>
      </c>
      <c r="AI125" s="421" t="s">
        <v>193</v>
      </c>
      <c r="AJ125" s="421" t="s">
        <v>193</v>
      </c>
      <c r="AK125" s="421" t="s">
        <v>193</v>
      </c>
      <c r="AL125" s="421" t="s">
        <v>193</v>
      </c>
      <c r="AM125" s="420" t="s">
        <v>193</v>
      </c>
      <c r="AN125" s="423" t="s">
        <v>193</v>
      </c>
      <c r="AO125" s="319" t="s">
        <v>1403</v>
      </c>
      <c r="AP125" s="498"/>
      <c r="AQ125" s="498"/>
    </row>
    <row r="126" spans="1:43" s="230" customFormat="1" ht="75" customHeight="1" x14ac:dyDescent="0.25">
      <c r="A126" s="465" t="s">
        <v>873</v>
      </c>
      <c r="B126" s="499" t="s">
        <v>268</v>
      </c>
      <c r="C126" s="486" t="s">
        <v>248</v>
      </c>
      <c r="D126" s="408" t="s">
        <v>192</v>
      </c>
      <c r="E126" s="488" t="s">
        <v>91</v>
      </c>
      <c r="F126" s="622">
        <v>45104</v>
      </c>
      <c r="G126" s="622">
        <v>45111</v>
      </c>
      <c r="H126" s="642"/>
      <c r="I126" s="648" t="s">
        <v>193</v>
      </c>
      <c r="J126" s="622">
        <f>Complete[[#This Row],[Sub/Open of Bids]]</f>
        <v>45132</v>
      </c>
      <c r="K126" s="622">
        <v>45132</v>
      </c>
      <c r="L126" s="643"/>
      <c r="M126" s="622" t="s">
        <v>193</v>
      </c>
      <c r="N126" s="622" t="s">
        <v>193</v>
      </c>
      <c r="O126" s="622">
        <v>45135</v>
      </c>
      <c r="P126" s="643"/>
      <c r="Q126" s="643"/>
      <c r="R126" s="643"/>
      <c r="S126" s="622" t="s">
        <v>193</v>
      </c>
      <c r="T126" s="622">
        <v>45154</v>
      </c>
      <c r="U126" s="622">
        <v>45155</v>
      </c>
      <c r="V126" s="490"/>
      <c r="W126" s="793"/>
      <c r="X126" s="622">
        <v>45260</v>
      </c>
      <c r="Y126" s="622">
        <f>Complete[[#This Row],[Delivery/ Completion]]</f>
        <v>45260</v>
      </c>
      <c r="Z126" s="402" t="s">
        <v>175</v>
      </c>
      <c r="AA126" s="492">
        <f>IF(Complete[[#This Row],[Procurement Project]]="","",SUM(Complete[[#This Row],[MOOE]]+Complete[[#This Row],[CO]]))</f>
        <v>39655</v>
      </c>
      <c r="AB126" s="493">
        <v>39655</v>
      </c>
      <c r="AC126" s="494"/>
      <c r="AD126" s="492">
        <f>IF(Complete[[#This Row],[Procurement Project]]="","",SUM(Complete[[#This Row],[MOOE2]]+Complete[[#This Row],[CO3]]))</f>
        <v>21035</v>
      </c>
      <c r="AE126" s="495">
        <v>21035</v>
      </c>
      <c r="AF126" s="496"/>
      <c r="AG126" s="497"/>
      <c r="AH126" s="400" t="s">
        <v>758</v>
      </c>
      <c r="AI126" s="421" t="s">
        <v>193</v>
      </c>
      <c r="AJ126" s="421" t="s">
        <v>193</v>
      </c>
      <c r="AK126" s="421" t="s">
        <v>193</v>
      </c>
      <c r="AL126" s="421" t="s">
        <v>193</v>
      </c>
      <c r="AM126" s="420" t="s">
        <v>193</v>
      </c>
      <c r="AN126" s="423" t="s">
        <v>193</v>
      </c>
      <c r="AO126" s="488" t="s">
        <v>141</v>
      </c>
      <c r="AP126" s="498"/>
      <c r="AQ126" s="498"/>
    </row>
    <row r="127" spans="1:43" s="230" customFormat="1" ht="75" customHeight="1" x14ac:dyDescent="0.25">
      <c r="A127" s="465" t="s">
        <v>874</v>
      </c>
      <c r="B127" s="499" t="s">
        <v>268</v>
      </c>
      <c r="C127" s="486" t="s">
        <v>248</v>
      </c>
      <c r="D127" s="408" t="s">
        <v>192</v>
      </c>
      <c r="E127" s="488" t="s">
        <v>91</v>
      </c>
      <c r="F127" s="622">
        <v>45104</v>
      </c>
      <c r="G127" s="622">
        <v>45111</v>
      </c>
      <c r="H127" s="642"/>
      <c r="I127" s="648" t="s">
        <v>193</v>
      </c>
      <c r="J127" s="622">
        <f>Complete[[#This Row],[Sub/Open of Bids]]</f>
        <v>45132</v>
      </c>
      <c r="K127" s="622">
        <v>45132</v>
      </c>
      <c r="L127" s="643"/>
      <c r="M127" s="622" t="s">
        <v>193</v>
      </c>
      <c r="N127" s="622" t="s">
        <v>193</v>
      </c>
      <c r="O127" s="622">
        <v>45135</v>
      </c>
      <c r="P127" s="643"/>
      <c r="Q127" s="643"/>
      <c r="R127" s="643"/>
      <c r="S127" s="622" t="s">
        <v>193</v>
      </c>
      <c r="T127" s="622"/>
      <c r="U127" s="622"/>
      <c r="V127" s="490"/>
      <c r="W127" s="793"/>
      <c r="X127" s="622"/>
      <c r="Y127" s="622"/>
      <c r="Z127" s="402" t="s">
        <v>175</v>
      </c>
      <c r="AA127" s="492">
        <f>IF(Complete[[#This Row],[Procurement Project]]="","",SUM(Complete[[#This Row],[MOOE]]+Complete[[#This Row],[CO]]))</f>
        <v>3924</v>
      </c>
      <c r="AB127" s="493">
        <v>3924</v>
      </c>
      <c r="AC127" s="494"/>
      <c r="AD127" s="492">
        <f>IF(Complete[[#This Row],[Procurement Project]]="","",SUM(Complete[[#This Row],[MOOE2]]+Complete[[#This Row],[CO3]]))</f>
        <v>3540</v>
      </c>
      <c r="AE127" s="495">
        <v>3540</v>
      </c>
      <c r="AF127" s="496"/>
      <c r="AG127" s="497"/>
      <c r="AH127" s="400" t="s">
        <v>758</v>
      </c>
      <c r="AI127" s="421" t="s">
        <v>193</v>
      </c>
      <c r="AJ127" s="421" t="s">
        <v>193</v>
      </c>
      <c r="AK127" s="421" t="s">
        <v>193</v>
      </c>
      <c r="AL127" s="421" t="s">
        <v>193</v>
      </c>
      <c r="AM127" s="420" t="s">
        <v>193</v>
      </c>
      <c r="AN127" s="423" t="s">
        <v>193</v>
      </c>
      <c r="AO127" s="488" t="s">
        <v>169</v>
      </c>
      <c r="AP127" s="498"/>
      <c r="AQ127" s="498"/>
    </row>
    <row r="128" spans="1:43" s="230" customFormat="1" ht="75" customHeight="1" x14ac:dyDescent="0.25">
      <c r="A128" s="465" t="s">
        <v>875</v>
      </c>
      <c r="B128" s="499" t="s">
        <v>268</v>
      </c>
      <c r="C128" s="486" t="s">
        <v>198</v>
      </c>
      <c r="D128" s="408" t="s">
        <v>192</v>
      </c>
      <c r="E128" s="488" t="s">
        <v>91</v>
      </c>
      <c r="F128" s="622">
        <v>45104</v>
      </c>
      <c r="G128" s="622">
        <v>45111</v>
      </c>
      <c r="H128" s="642"/>
      <c r="I128" s="648" t="s">
        <v>193</v>
      </c>
      <c r="J128" s="622">
        <f>Complete[[#This Row],[Sub/Open of Bids]]</f>
        <v>45132</v>
      </c>
      <c r="K128" s="622">
        <v>45132</v>
      </c>
      <c r="L128" s="643"/>
      <c r="M128" s="622" t="s">
        <v>193</v>
      </c>
      <c r="N128" s="622" t="s">
        <v>193</v>
      </c>
      <c r="O128" s="622">
        <v>45135</v>
      </c>
      <c r="P128" s="643"/>
      <c r="Q128" s="643"/>
      <c r="R128" s="643"/>
      <c r="S128" s="622" t="s">
        <v>193</v>
      </c>
      <c r="T128" s="622">
        <v>45149</v>
      </c>
      <c r="U128" s="622">
        <v>45153</v>
      </c>
      <c r="V128" s="490"/>
      <c r="W128" s="793"/>
      <c r="X128" s="622"/>
      <c r="Y128" s="622"/>
      <c r="Z128" s="402" t="s">
        <v>175</v>
      </c>
      <c r="AA128" s="492">
        <f>IF(Complete[[#This Row],[Procurement Project]]="","",SUM(Complete[[#This Row],[MOOE]]+Complete[[#This Row],[CO]]))</f>
        <v>21750</v>
      </c>
      <c r="AB128" s="493">
        <v>21750</v>
      </c>
      <c r="AC128" s="494"/>
      <c r="AD128" s="492">
        <f>IF(Complete[[#This Row],[Procurement Project]]="","",SUM(Complete[[#This Row],[MOOE2]]+Complete[[#This Row],[CO3]]))</f>
        <v>13300</v>
      </c>
      <c r="AE128" s="495">
        <v>13300</v>
      </c>
      <c r="AF128" s="496"/>
      <c r="AG128" s="497"/>
      <c r="AH128" s="400" t="s">
        <v>758</v>
      </c>
      <c r="AI128" s="421" t="s">
        <v>193</v>
      </c>
      <c r="AJ128" s="421" t="s">
        <v>193</v>
      </c>
      <c r="AK128" s="421" t="s">
        <v>193</v>
      </c>
      <c r="AL128" s="421" t="s">
        <v>193</v>
      </c>
      <c r="AM128" s="420" t="s">
        <v>193</v>
      </c>
      <c r="AN128" s="423" t="s">
        <v>193</v>
      </c>
      <c r="AO128" s="319" t="s">
        <v>1403</v>
      </c>
      <c r="AP128" s="498"/>
      <c r="AQ128" s="498"/>
    </row>
    <row r="129" spans="1:43" s="230" customFormat="1" ht="75" customHeight="1" x14ac:dyDescent="0.25">
      <c r="A129" s="465" t="s">
        <v>876</v>
      </c>
      <c r="B129" s="499" t="s">
        <v>268</v>
      </c>
      <c r="C129" s="486" t="s">
        <v>213</v>
      </c>
      <c r="D129" s="408" t="s">
        <v>192</v>
      </c>
      <c r="E129" s="488" t="s">
        <v>91</v>
      </c>
      <c r="F129" s="622">
        <v>45020</v>
      </c>
      <c r="G129" s="622">
        <v>45111</v>
      </c>
      <c r="H129" s="642"/>
      <c r="I129" s="648" t="s">
        <v>193</v>
      </c>
      <c r="J129" s="622">
        <f>Complete[[#This Row],[Sub/Open of Bids]]</f>
        <v>45132</v>
      </c>
      <c r="K129" s="622">
        <v>45132</v>
      </c>
      <c r="L129" s="643"/>
      <c r="M129" s="622" t="s">
        <v>193</v>
      </c>
      <c r="N129" s="622" t="s">
        <v>193</v>
      </c>
      <c r="O129" s="622">
        <v>45135</v>
      </c>
      <c r="P129" s="643"/>
      <c r="Q129" s="643"/>
      <c r="R129" s="643"/>
      <c r="S129" s="622" t="s">
        <v>193</v>
      </c>
      <c r="T129" s="622">
        <v>45160</v>
      </c>
      <c r="U129" s="622">
        <v>45162</v>
      </c>
      <c r="V129" s="490"/>
      <c r="W129" s="793"/>
      <c r="X129" s="622">
        <v>45197</v>
      </c>
      <c r="Y129" s="622">
        <f>Complete[[#This Row],[Delivery/ Completion]]</f>
        <v>45197</v>
      </c>
      <c r="Z129" s="402" t="s">
        <v>175</v>
      </c>
      <c r="AA129" s="492">
        <f>IF(Complete[[#This Row],[Procurement Project]]="","",SUM(Complete[[#This Row],[MOOE]]+Complete[[#This Row],[CO]]))</f>
        <v>27592</v>
      </c>
      <c r="AB129" s="493">
        <v>27592</v>
      </c>
      <c r="AC129" s="494"/>
      <c r="AD129" s="492">
        <f>IF(Complete[[#This Row],[Procurement Project]]="","",SUM(Complete[[#This Row],[MOOE2]]+Complete[[#This Row],[CO3]]))</f>
        <v>8165</v>
      </c>
      <c r="AE129" s="495">
        <v>8165</v>
      </c>
      <c r="AF129" s="496"/>
      <c r="AG129" s="497"/>
      <c r="AH129" s="400" t="s">
        <v>758</v>
      </c>
      <c r="AI129" s="421" t="s">
        <v>193</v>
      </c>
      <c r="AJ129" s="421" t="s">
        <v>193</v>
      </c>
      <c r="AK129" s="421" t="s">
        <v>193</v>
      </c>
      <c r="AL129" s="421" t="s">
        <v>193</v>
      </c>
      <c r="AM129" s="420" t="s">
        <v>193</v>
      </c>
      <c r="AN129" s="423" t="s">
        <v>193</v>
      </c>
      <c r="AO129" s="488" t="s">
        <v>141</v>
      </c>
      <c r="AP129" s="498"/>
      <c r="AQ129" s="498"/>
    </row>
    <row r="130" spans="1:43" s="230" customFormat="1" ht="75" customHeight="1" x14ac:dyDescent="0.25">
      <c r="A130" s="465" t="s">
        <v>877</v>
      </c>
      <c r="B130" s="499" t="s">
        <v>268</v>
      </c>
      <c r="C130" s="486" t="s">
        <v>248</v>
      </c>
      <c r="D130" s="408" t="s">
        <v>192</v>
      </c>
      <c r="E130" s="488" t="s">
        <v>91</v>
      </c>
      <c r="F130" s="622" t="s">
        <v>193</v>
      </c>
      <c r="G130" s="622">
        <v>45111</v>
      </c>
      <c r="H130" s="642"/>
      <c r="I130" s="648" t="s">
        <v>193</v>
      </c>
      <c r="J130" s="622">
        <f>Complete[[#This Row],[Sub/Open of Bids]]</f>
        <v>45132</v>
      </c>
      <c r="K130" s="622">
        <v>45132</v>
      </c>
      <c r="L130" s="643"/>
      <c r="M130" s="622" t="s">
        <v>193</v>
      </c>
      <c r="N130" s="622" t="s">
        <v>193</v>
      </c>
      <c r="O130" s="622">
        <v>45135</v>
      </c>
      <c r="P130" s="643"/>
      <c r="Q130" s="643"/>
      <c r="R130" s="643"/>
      <c r="S130" s="622" t="s">
        <v>193</v>
      </c>
      <c r="T130" s="622">
        <v>45160</v>
      </c>
      <c r="U130" s="622"/>
      <c r="V130" s="490"/>
      <c r="W130" s="793"/>
      <c r="X130" s="622"/>
      <c r="Y130" s="622"/>
      <c r="Z130" s="402" t="s">
        <v>175</v>
      </c>
      <c r="AA130" s="492">
        <f>IF(Complete[[#This Row],[Procurement Project]]="","",SUM(Complete[[#This Row],[MOOE]]+Complete[[#This Row],[CO]]))</f>
        <v>3924</v>
      </c>
      <c r="AB130" s="493">
        <v>3924</v>
      </c>
      <c r="AC130" s="494"/>
      <c r="AD130" s="492">
        <f>IF(Complete[[#This Row],[Procurement Project]]="","",SUM(Complete[[#This Row],[MOOE2]]+Complete[[#This Row],[CO3]]))</f>
        <v>3540</v>
      </c>
      <c r="AE130" s="495">
        <v>3540</v>
      </c>
      <c r="AF130" s="496"/>
      <c r="AG130" s="497"/>
      <c r="AH130" s="400" t="s">
        <v>758</v>
      </c>
      <c r="AI130" s="421" t="s">
        <v>193</v>
      </c>
      <c r="AJ130" s="421" t="s">
        <v>193</v>
      </c>
      <c r="AK130" s="421" t="s">
        <v>193</v>
      </c>
      <c r="AL130" s="421" t="s">
        <v>193</v>
      </c>
      <c r="AM130" s="420" t="s">
        <v>193</v>
      </c>
      <c r="AN130" s="423" t="s">
        <v>193</v>
      </c>
      <c r="AO130" s="319" t="s">
        <v>1403</v>
      </c>
      <c r="AP130" s="498"/>
      <c r="AQ130" s="498"/>
    </row>
    <row r="131" spans="1:43" s="230" customFormat="1" ht="75" customHeight="1" x14ac:dyDescent="0.25">
      <c r="A131" s="465" t="s">
        <v>878</v>
      </c>
      <c r="B131" s="465" t="s">
        <v>269</v>
      </c>
      <c r="C131" s="486" t="s">
        <v>201</v>
      </c>
      <c r="D131" s="408" t="s">
        <v>192</v>
      </c>
      <c r="E131" s="488" t="s">
        <v>89</v>
      </c>
      <c r="F131" s="622">
        <v>45132</v>
      </c>
      <c r="G131" s="622">
        <v>45145</v>
      </c>
      <c r="H131" s="642"/>
      <c r="I131" s="648">
        <v>45160</v>
      </c>
      <c r="J131" s="622">
        <f>Complete[[#This Row],[Sub/Open of Bids]]</f>
        <v>45174</v>
      </c>
      <c r="K131" s="622">
        <v>45174</v>
      </c>
      <c r="L131" s="643"/>
      <c r="M131" s="622">
        <v>45174</v>
      </c>
      <c r="N131" s="622">
        <v>45239</v>
      </c>
      <c r="O131" s="622">
        <v>45251</v>
      </c>
      <c r="P131" s="643"/>
      <c r="Q131" s="643"/>
      <c r="R131" s="643"/>
      <c r="S131" s="622">
        <v>45252</v>
      </c>
      <c r="T131" s="622">
        <v>45253</v>
      </c>
      <c r="U131" s="622">
        <v>45258</v>
      </c>
      <c r="V131" s="490"/>
      <c r="W131" s="793"/>
      <c r="X131" s="622" t="s">
        <v>193</v>
      </c>
      <c r="Y131" s="622" t="str">
        <f>Complete[[#This Row],[Delivery/ Completion]]</f>
        <v>N/A</v>
      </c>
      <c r="Z131" s="402" t="s">
        <v>175</v>
      </c>
      <c r="AA131" s="492">
        <f>IF(Complete[[#This Row],[Procurement Project]]="","",SUM(Complete[[#This Row],[MOOE]]+Complete[[#This Row],[CO]]))</f>
        <v>2985211.76</v>
      </c>
      <c r="AB131" s="493"/>
      <c r="AC131" s="494">
        <v>2985211.76</v>
      </c>
      <c r="AD131" s="492">
        <f>IF(Complete[[#This Row],[Procurement Project]]="","",SUM(Complete[[#This Row],[MOOE2]]+Complete[[#This Row],[CO3]]))</f>
        <v>2979459.38</v>
      </c>
      <c r="AE131" s="495"/>
      <c r="AF131" s="496">
        <v>2979459.38</v>
      </c>
      <c r="AG131" s="497"/>
      <c r="AH131" s="400" t="s">
        <v>758</v>
      </c>
      <c r="AI131" s="421" t="s">
        <v>193</v>
      </c>
      <c r="AJ131" s="421" t="s">
        <v>193</v>
      </c>
      <c r="AK131" s="421" t="s">
        <v>193</v>
      </c>
      <c r="AL131" s="421" t="s">
        <v>193</v>
      </c>
      <c r="AM131" s="420" t="s">
        <v>193</v>
      </c>
      <c r="AN131" s="423" t="s">
        <v>193</v>
      </c>
      <c r="AO131" s="488" t="s">
        <v>141</v>
      </c>
      <c r="AP131" s="498"/>
      <c r="AQ131" s="498"/>
    </row>
    <row r="132" spans="1:43" s="230" customFormat="1" ht="75" customHeight="1" x14ac:dyDescent="0.25">
      <c r="A132" s="465" t="s">
        <v>879</v>
      </c>
      <c r="B132" s="465" t="s">
        <v>270</v>
      </c>
      <c r="C132" s="486" t="s">
        <v>201</v>
      </c>
      <c r="D132" s="408" t="s">
        <v>192</v>
      </c>
      <c r="E132" s="488" t="s">
        <v>89</v>
      </c>
      <c r="F132" s="622">
        <v>45132</v>
      </c>
      <c r="G132" s="622">
        <v>45145</v>
      </c>
      <c r="H132" s="642"/>
      <c r="I132" s="648">
        <v>45160</v>
      </c>
      <c r="J132" s="622">
        <f>Complete[[#This Row],[Sub/Open of Bids]]</f>
        <v>45174</v>
      </c>
      <c r="K132" s="622">
        <v>45174</v>
      </c>
      <c r="L132" s="643"/>
      <c r="M132" s="622">
        <v>45174</v>
      </c>
      <c r="N132" s="622">
        <v>45239</v>
      </c>
      <c r="O132" s="622">
        <v>45254</v>
      </c>
      <c r="P132" s="643"/>
      <c r="Q132" s="643"/>
      <c r="R132" s="643"/>
      <c r="S132" s="622">
        <v>45252</v>
      </c>
      <c r="T132" s="622">
        <v>45253</v>
      </c>
      <c r="U132" s="622">
        <v>45258</v>
      </c>
      <c r="V132" s="490"/>
      <c r="W132" s="793"/>
      <c r="X132" s="622" t="s">
        <v>193</v>
      </c>
      <c r="Y132" s="622" t="str">
        <f>Complete[[#This Row],[Delivery/ Completion]]</f>
        <v>N/A</v>
      </c>
      <c r="Z132" s="402" t="s">
        <v>175</v>
      </c>
      <c r="AA132" s="492">
        <f>IF(Complete[[#This Row],[Procurement Project]]="","",SUM(Complete[[#This Row],[MOOE]]+Complete[[#This Row],[CO]]))</f>
        <v>1950688.46</v>
      </c>
      <c r="AB132" s="493"/>
      <c r="AC132" s="494">
        <v>1950688.46</v>
      </c>
      <c r="AD132" s="492">
        <f>IF(Complete[[#This Row],[Procurement Project]]="","",SUM(Complete[[#This Row],[MOOE2]]+Complete[[#This Row],[CO3]]))</f>
        <v>1920777.81</v>
      </c>
      <c r="AE132" s="495"/>
      <c r="AF132" s="496">
        <v>1920777.81</v>
      </c>
      <c r="AG132" s="497"/>
      <c r="AH132" s="400" t="s">
        <v>758</v>
      </c>
      <c r="AI132" s="421" t="s">
        <v>193</v>
      </c>
      <c r="AJ132" s="421" t="s">
        <v>193</v>
      </c>
      <c r="AK132" s="421" t="s">
        <v>193</v>
      </c>
      <c r="AL132" s="421" t="s">
        <v>193</v>
      </c>
      <c r="AM132" s="420" t="s">
        <v>193</v>
      </c>
      <c r="AN132" s="423" t="s">
        <v>193</v>
      </c>
      <c r="AO132" s="488" t="s">
        <v>141</v>
      </c>
      <c r="AP132" s="498"/>
      <c r="AQ132" s="498"/>
    </row>
    <row r="133" spans="1:43" s="230" customFormat="1" ht="75" customHeight="1" x14ac:dyDescent="0.25">
      <c r="A133" s="465" t="s">
        <v>880</v>
      </c>
      <c r="B133" s="499" t="s">
        <v>237</v>
      </c>
      <c r="C133" s="486" t="s">
        <v>271</v>
      </c>
      <c r="D133" s="408" t="s">
        <v>192</v>
      </c>
      <c r="E133" s="488" t="s">
        <v>94</v>
      </c>
      <c r="F133" s="622">
        <v>45132</v>
      </c>
      <c r="G133" s="622">
        <v>45138</v>
      </c>
      <c r="H133" s="642"/>
      <c r="I133" s="648" t="s">
        <v>193</v>
      </c>
      <c r="J133" s="622">
        <f>Complete[[#This Row],[Sub/Open of Bids]]</f>
        <v>45245</v>
      </c>
      <c r="K133" s="622">
        <v>45245</v>
      </c>
      <c r="L133" s="643"/>
      <c r="M133" s="622" t="s">
        <v>193</v>
      </c>
      <c r="N133" s="622" t="s">
        <v>193</v>
      </c>
      <c r="O133" s="622">
        <v>45254</v>
      </c>
      <c r="P133" s="643"/>
      <c r="Q133" s="643"/>
      <c r="R133" s="643"/>
      <c r="S133" s="622">
        <v>45252</v>
      </c>
      <c r="T133" s="622">
        <v>45271</v>
      </c>
      <c r="U133" s="622">
        <v>45278</v>
      </c>
      <c r="V133" s="490"/>
      <c r="W133" s="793"/>
      <c r="X133" s="622">
        <v>45282</v>
      </c>
      <c r="Y133" s="622">
        <f>Complete[[#This Row],[Delivery/ Completion]]</f>
        <v>45282</v>
      </c>
      <c r="Z133" s="402" t="s">
        <v>175</v>
      </c>
      <c r="AA133" s="492">
        <f>IF(Complete[[#This Row],[Procurement Project]]="","",SUM(Complete[[#This Row],[MOOE]]+Complete[[#This Row],[CO]]))</f>
        <v>54230</v>
      </c>
      <c r="AB133" s="493">
        <v>54230</v>
      </c>
      <c r="AC133" s="494"/>
      <c r="AD133" s="492">
        <f>IF(Complete[[#This Row],[Procurement Project]]="","",SUM(Complete[[#This Row],[MOOE2]]+Complete[[#This Row],[CO3]]))</f>
        <v>54133.25</v>
      </c>
      <c r="AE133" s="495">
        <v>54133.25</v>
      </c>
      <c r="AF133" s="496"/>
      <c r="AG133" s="497"/>
      <c r="AH133" s="400" t="s">
        <v>758</v>
      </c>
      <c r="AI133" s="421" t="s">
        <v>193</v>
      </c>
      <c r="AJ133" s="421" t="s">
        <v>193</v>
      </c>
      <c r="AK133" s="421" t="s">
        <v>193</v>
      </c>
      <c r="AL133" s="421" t="s">
        <v>193</v>
      </c>
      <c r="AM133" s="420" t="s">
        <v>193</v>
      </c>
      <c r="AN133" s="423" t="s">
        <v>193</v>
      </c>
      <c r="AO133" s="488" t="s">
        <v>141</v>
      </c>
      <c r="AP133" s="498"/>
      <c r="AQ133" s="498"/>
    </row>
    <row r="134" spans="1:43" s="230" customFormat="1" ht="75" customHeight="1" x14ac:dyDescent="0.25">
      <c r="A134" s="465" t="s">
        <v>881</v>
      </c>
      <c r="B134" s="465" t="s">
        <v>235</v>
      </c>
      <c r="C134" s="466" t="s">
        <v>271</v>
      </c>
      <c r="D134" s="408" t="s">
        <v>192</v>
      </c>
      <c r="E134" s="488" t="s">
        <v>91</v>
      </c>
      <c r="F134" s="622">
        <v>45132</v>
      </c>
      <c r="G134" s="622">
        <v>45138</v>
      </c>
      <c r="H134" s="642"/>
      <c r="I134" s="648" t="s">
        <v>193</v>
      </c>
      <c r="J134" s="622">
        <f>Complete[[#This Row],[Sub/Open of Bids]]</f>
        <v>45208</v>
      </c>
      <c r="K134" s="622">
        <v>45208</v>
      </c>
      <c r="L134" s="643"/>
      <c r="M134" s="622" t="s">
        <v>193</v>
      </c>
      <c r="N134" s="622" t="s">
        <v>193</v>
      </c>
      <c r="O134" s="622">
        <v>45212</v>
      </c>
      <c r="P134" s="643"/>
      <c r="Q134" s="643"/>
      <c r="R134" s="643"/>
      <c r="S134" s="622" t="s">
        <v>193</v>
      </c>
      <c r="T134" s="622">
        <v>45225</v>
      </c>
      <c r="U134" s="622">
        <v>45233</v>
      </c>
      <c r="V134" s="490"/>
      <c r="W134" s="793"/>
      <c r="X134" s="622">
        <v>45240</v>
      </c>
      <c r="Y134" s="622">
        <f>Complete[[#This Row],[Delivery/ Completion]]</f>
        <v>45240</v>
      </c>
      <c r="Z134" s="402" t="s">
        <v>175</v>
      </c>
      <c r="AA134" s="492">
        <f>IF(Complete[[#This Row],[Procurement Project]]="","",SUM(Complete[[#This Row],[MOOE]]+Complete[[#This Row],[CO]]))</f>
        <v>809504</v>
      </c>
      <c r="AB134" s="493">
        <v>809504</v>
      </c>
      <c r="AC134" s="494"/>
      <c r="AD134" s="492">
        <f>IF(Complete[[#This Row],[Procurement Project]]="","",SUM(Complete[[#This Row],[MOOE2]]+Complete[[#This Row],[CO3]]))</f>
        <v>809504</v>
      </c>
      <c r="AE134" s="495">
        <v>809504</v>
      </c>
      <c r="AF134" s="496"/>
      <c r="AG134" s="497"/>
      <c r="AH134" s="400" t="s">
        <v>758</v>
      </c>
      <c r="AI134" s="421" t="s">
        <v>193</v>
      </c>
      <c r="AJ134" s="421" t="s">
        <v>193</v>
      </c>
      <c r="AK134" s="421" t="s">
        <v>193</v>
      </c>
      <c r="AL134" s="421" t="s">
        <v>193</v>
      </c>
      <c r="AM134" s="420" t="s">
        <v>193</v>
      </c>
      <c r="AN134" s="423" t="s">
        <v>193</v>
      </c>
      <c r="AO134" s="488" t="s">
        <v>141</v>
      </c>
      <c r="AP134" s="498"/>
      <c r="AQ134" s="498"/>
    </row>
    <row r="135" spans="1:43" s="230" customFormat="1" ht="75" customHeight="1" x14ac:dyDescent="0.25">
      <c r="A135" s="465" t="s">
        <v>882</v>
      </c>
      <c r="B135" s="465" t="s">
        <v>233</v>
      </c>
      <c r="C135" s="466" t="s">
        <v>271</v>
      </c>
      <c r="D135" s="408" t="s">
        <v>192</v>
      </c>
      <c r="E135" s="488" t="s">
        <v>89</v>
      </c>
      <c r="F135" s="622">
        <v>45132</v>
      </c>
      <c r="G135" s="622">
        <v>45180</v>
      </c>
      <c r="H135" s="642"/>
      <c r="I135" s="648">
        <v>45188</v>
      </c>
      <c r="J135" s="622">
        <f>Complete[[#This Row],[Sub/Open of Bids]]</f>
        <v>45202</v>
      </c>
      <c r="K135" s="622">
        <v>45202</v>
      </c>
      <c r="L135" s="643"/>
      <c r="M135" s="622">
        <v>45202</v>
      </c>
      <c r="N135" s="622">
        <v>45205</v>
      </c>
      <c r="O135" s="622">
        <v>45212</v>
      </c>
      <c r="P135" s="643"/>
      <c r="Q135" s="643"/>
      <c r="R135" s="643"/>
      <c r="S135" s="622">
        <v>45216</v>
      </c>
      <c r="T135" s="622">
        <v>45188</v>
      </c>
      <c r="U135" s="622">
        <v>45189</v>
      </c>
      <c r="V135" s="490"/>
      <c r="W135" s="793"/>
      <c r="X135" s="622">
        <v>45208</v>
      </c>
      <c r="Y135" s="622">
        <f>Complete[[#This Row],[Delivery/ Completion]]</f>
        <v>45208</v>
      </c>
      <c r="Z135" s="402" t="s">
        <v>175</v>
      </c>
      <c r="AA135" s="492">
        <f>IF(Complete[[#This Row],[Procurement Project]]="","",SUM(Complete[[#This Row],[MOOE]]+Complete[[#This Row],[CO]]))</f>
        <v>4367830.5</v>
      </c>
      <c r="AB135" s="493">
        <v>4367830.5</v>
      </c>
      <c r="AC135" s="494"/>
      <c r="AD135" s="492">
        <f>IF(Complete[[#This Row],[Procurement Project]]="","",SUM(Complete[[#This Row],[MOOE2]]+Complete[[#This Row],[CO3]]))</f>
        <v>2563900</v>
      </c>
      <c r="AE135" s="495">
        <v>2563900</v>
      </c>
      <c r="AF135" s="496"/>
      <c r="AG135" s="497"/>
      <c r="AH135" s="400" t="s">
        <v>758</v>
      </c>
      <c r="AI135" s="421" t="s">
        <v>193</v>
      </c>
      <c r="AJ135" s="421" t="s">
        <v>193</v>
      </c>
      <c r="AK135" s="421" t="s">
        <v>193</v>
      </c>
      <c r="AL135" s="421" t="s">
        <v>193</v>
      </c>
      <c r="AM135" s="420" t="s">
        <v>193</v>
      </c>
      <c r="AN135" s="423" t="s">
        <v>193</v>
      </c>
      <c r="AO135" s="488" t="s">
        <v>141</v>
      </c>
      <c r="AP135" s="498"/>
      <c r="AQ135" s="498"/>
    </row>
    <row r="136" spans="1:43" s="230" customFormat="1" ht="75" customHeight="1" x14ac:dyDescent="0.25">
      <c r="A136" s="465" t="s">
        <v>883</v>
      </c>
      <c r="B136" s="465" t="s">
        <v>272</v>
      </c>
      <c r="C136" s="466" t="s">
        <v>271</v>
      </c>
      <c r="D136" s="408" t="s">
        <v>192</v>
      </c>
      <c r="E136" s="488" t="s">
        <v>89</v>
      </c>
      <c r="F136" s="622">
        <v>45132</v>
      </c>
      <c r="G136" s="622">
        <v>45138</v>
      </c>
      <c r="H136" s="642"/>
      <c r="I136" s="648">
        <v>45146</v>
      </c>
      <c r="J136" s="622">
        <f>Complete[[#This Row],[Sub/Open of Bids]]</f>
        <v>45160</v>
      </c>
      <c r="K136" s="622">
        <v>45160</v>
      </c>
      <c r="L136" s="643"/>
      <c r="M136" s="622">
        <v>45160</v>
      </c>
      <c r="N136" s="622">
        <v>45163</v>
      </c>
      <c r="O136" s="622">
        <v>45169</v>
      </c>
      <c r="P136" s="643"/>
      <c r="Q136" s="643"/>
      <c r="R136" s="643"/>
      <c r="S136" s="622">
        <v>45177</v>
      </c>
      <c r="T136" s="622">
        <v>45188</v>
      </c>
      <c r="U136" s="622">
        <v>45189</v>
      </c>
      <c r="V136" s="490"/>
      <c r="W136" s="793"/>
      <c r="X136" s="622">
        <v>45208</v>
      </c>
      <c r="Y136" s="622">
        <f>Complete[[#This Row],[Delivery/ Completion]]</f>
        <v>45208</v>
      </c>
      <c r="Z136" s="402" t="s">
        <v>175</v>
      </c>
      <c r="AA136" s="492">
        <f>IF(Complete[[#This Row],[Procurement Project]]="","",SUM(Complete[[#This Row],[MOOE]]+Complete[[#This Row],[CO]]))</f>
        <v>3190400</v>
      </c>
      <c r="AB136" s="493">
        <v>3190400</v>
      </c>
      <c r="AC136" s="494"/>
      <c r="AD136" s="492">
        <f>IF(Complete[[#This Row],[Procurement Project]]="","",SUM(Complete[[#This Row],[MOOE2]]+Complete[[#This Row],[CO3]]))</f>
        <v>2124000</v>
      </c>
      <c r="AE136" s="495">
        <v>2124000</v>
      </c>
      <c r="AF136" s="496"/>
      <c r="AG136" s="497"/>
      <c r="AH136" s="400" t="s">
        <v>758</v>
      </c>
      <c r="AI136" s="585">
        <v>45141</v>
      </c>
      <c r="AJ136" s="585">
        <v>45156</v>
      </c>
      <c r="AK136" s="585">
        <v>45156</v>
      </c>
      <c r="AL136" s="585">
        <v>45156</v>
      </c>
      <c r="AM136" s="420" t="s">
        <v>193</v>
      </c>
      <c r="AN136" s="423" t="s">
        <v>193</v>
      </c>
      <c r="AO136" s="488" t="s">
        <v>141</v>
      </c>
      <c r="AP136" s="498"/>
      <c r="AQ136" s="498"/>
    </row>
    <row r="137" spans="1:43" s="230" customFormat="1" ht="75" customHeight="1" x14ac:dyDescent="0.25">
      <c r="A137" s="465" t="s">
        <v>884</v>
      </c>
      <c r="B137" s="499" t="s">
        <v>235</v>
      </c>
      <c r="C137" s="486" t="s">
        <v>213</v>
      </c>
      <c r="D137" s="408" t="s">
        <v>192</v>
      </c>
      <c r="E137" s="488" t="s">
        <v>93</v>
      </c>
      <c r="F137" s="622">
        <v>45132</v>
      </c>
      <c r="G137" s="622">
        <v>45138</v>
      </c>
      <c r="H137" s="642"/>
      <c r="I137" s="648" t="s">
        <v>193</v>
      </c>
      <c r="J137" s="622">
        <f>Complete[[#This Row],[Sub/Open of Bids]]</f>
        <v>45160</v>
      </c>
      <c r="K137" s="622">
        <v>45160</v>
      </c>
      <c r="L137" s="643"/>
      <c r="M137" s="622" t="s">
        <v>193</v>
      </c>
      <c r="N137" s="622" t="s">
        <v>193</v>
      </c>
      <c r="O137" s="622">
        <v>45169</v>
      </c>
      <c r="P137" s="643"/>
      <c r="Q137" s="643"/>
      <c r="R137" s="643"/>
      <c r="S137" s="622" t="s">
        <v>193</v>
      </c>
      <c r="T137" s="622">
        <v>45182</v>
      </c>
      <c r="U137" s="622">
        <v>45189</v>
      </c>
      <c r="V137" s="490"/>
      <c r="W137" s="793"/>
      <c r="X137" s="622">
        <v>45189</v>
      </c>
      <c r="Y137" s="622">
        <f>Complete[[#This Row],[Delivery/ Completion]]</f>
        <v>45189</v>
      </c>
      <c r="Z137" s="402" t="s">
        <v>175</v>
      </c>
      <c r="AA137" s="492">
        <f>IF(Complete[[#This Row],[Procurement Project]]="","",SUM(Complete[[#This Row],[MOOE]]+Complete[[#This Row],[CO]]))</f>
        <v>28480</v>
      </c>
      <c r="AB137" s="493">
        <v>28480</v>
      </c>
      <c r="AC137" s="494"/>
      <c r="AD137" s="492">
        <f>IF(Complete[[#This Row],[Procurement Project]]="","",SUM(Complete[[#This Row],[MOOE2]]+Complete[[#This Row],[CO3]]))</f>
        <v>28480</v>
      </c>
      <c r="AE137" s="495">
        <v>28480</v>
      </c>
      <c r="AF137" s="496"/>
      <c r="AG137" s="497"/>
      <c r="AH137" s="400" t="s">
        <v>758</v>
      </c>
      <c r="AI137" s="585" t="s">
        <v>193</v>
      </c>
      <c r="AJ137" s="585" t="s">
        <v>193</v>
      </c>
      <c r="AK137" s="585" t="s">
        <v>193</v>
      </c>
      <c r="AL137" s="585" t="s">
        <v>193</v>
      </c>
      <c r="AM137" s="420" t="s">
        <v>193</v>
      </c>
      <c r="AN137" s="423" t="s">
        <v>193</v>
      </c>
      <c r="AO137" s="488" t="s">
        <v>141</v>
      </c>
      <c r="AP137" s="498"/>
      <c r="AQ137" s="498"/>
    </row>
    <row r="138" spans="1:43" s="230" customFormat="1" ht="75" customHeight="1" x14ac:dyDescent="0.25">
      <c r="A138" s="465" t="s">
        <v>885</v>
      </c>
      <c r="B138" s="465" t="s">
        <v>235</v>
      </c>
      <c r="C138" s="466" t="s">
        <v>213</v>
      </c>
      <c r="D138" s="408" t="s">
        <v>192</v>
      </c>
      <c r="E138" s="319" t="s">
        <v>93</v>
      </c>
      <c r="F138" s="622">
        <v>45132</v>
      </c>
      <c r="G138" s="622">
        <v>45138</v>
      </c>
      <c r="H138" s="642"/>
      <c r="I138" s="648" t="s">
        <v>193</v>
      </c>
      <c r="J138" s="622">
        <f>Complete[[#This Row],[Sub/Open of Bids]]</f>
        <v>45160</v>
      </c>
      <c r="K138" s="622">
        <v>45160</v>
      </c>
      <c r="L138" s="643"/>
      <c r="M138" s="622" t="s">
        <v>193</v>
      </c>
      <c r="N138" s="622" t="s">
        <v>193</v>
      </c>
      <c r="O138" s="622">
        <v>45169</v>
      </c>
      <c r="P138" s="643"/>
      <c r="Q138" s="643"/>
      <c r="R138" s="643"/>
      <c r="S138" s="622" t="s">
        <v>193</v>
      </c>
      <c r="T138" s="622">
        <v>45182</v>
      </c>
      <c r="U138" s="622">
        <v>45183</v>
      </c>
      <c r="V138" s="409"/>
      <c r="W138" s="788"/>
      <c r="X138" s="622">
        <v>45184</v>
      </c>
      <c r="Y138" s="622">
        <f>Complete[[#This Row],[Delivery/ Completion]]</f>
        <v>45184</v>
      </c>
      <c r="Z138" s="402" t="s">
        <v>175</v>
      </c>
      <c r="AA138" s="390">
        <f>IF(Complete[[#This Row],[Procurement Project]]="","",SUM(Complete[[#This Row],[MOOE]]+Complete[[#This Row],[CO]]))</f>
        <v>900</v>
      </c>
      <c r="AB138" s="395">
        <v>900</v>
      </c>
      <c r="AC138" s="396"/>
      <c r="AD138" s="390">
        <f>IF(Complete[[#This Row],[Procurement Project]]="","",SUM(Complete[[#This Row],[MOOE2]]+Complete[[#This Row],[CO3]]))</f>
        <v>900</v>
      </c>
      <c r="AE138" s="397">
        <v>900</v>
      </c>
      <c r="AF138" s="317"/>
      <c r="AG138" s="430"/>
      <c r="AH138" s="400" t="s">
        <v>758</v>
      </c>
      <c r="AI138" s="421" t="s">
        <v>193</v>
      </c>
      <c r="AJ138" s="421" t="s">
        <v>193</v>
      </c>
      <c r="AK138" s="421" t="s">
        <v>193</v>
      </c>
      <c r="AL138" s="421" t="s">
        <v>193</v>
      </c>
      <c r="AM138" s="420" t="s">
        <v>193</v>
      </c>
      <c r="AN138" s="423" t="s">
        <v>193</v>
      </c>
      <c r="AO138" s="488" t="s">
        <v>141</v>
      </c>
      <c r="AP138" s="411"/>
      <c r="AQ138" s="411"/>
    </row>
    <row r="139" spans="1:43" s="230" customFormat="1" ht="75" customHeight="1" x14ac:dyDescent="0.25">
      <c r="A139" s="465" t="s">
        <v>886</v>
      </c>
      <c r="B139" s="465" t="s">
        <v>235</v>
      </c>
      <c r="C139" s="466" t="s">
        <v>213</v>
      </c>
      <c r="D139" s="408" t="s">
        <v>192</v>
      </c>
      <c r="E139" s="319" t="s">
        <v>93</v>
      </c>
      <c r="F139" s="622">
        <v>45132</v>
      </c>
      <c r="G139" s="622">
        <v>45138</v>
      </c>
      <c r="H139" s="642"/>
      <c r="I139" s="648" t="s">
        <v>193</v>
      </c>
      <c r="J139" s="622">
        <f>Complete[[#This Row],[Sub/Open of Bids]]</f>
        <v>45160</v>
      </c>
      <c r="K139" s="622">
        <v>45160</v>
      </c>
      <c r="L139" s="643"/>
      <c r="M139" s="622" t="s">
        <v>193</v>
      </c>
      <c r="N139" s="622" t="s">
        <v>193</v>
      </c>
      <c r="O139" s="622">
        <v>45169</v>
      </c>
      <c r="P139" s="643"/>
      <c r="Q139" s="643"/>
      <c r="R139" s="643"/>
      <c r="S139" s="622" t="s">
        <v>193</v>
      </c>
      <c r="T139" s="622">
        <v>45181</v>
      </c>
      <c r="U139" s="622">
        <v>45183</v>
      </c>
      <c r="V139" s="409"/>
      <c r="W139" s="788"/>
      <c r="X139" s="622">
        <v>45184</v>
      </c>
      <c r="Y139" s="622">
        <f>Complete[[#This Row],[Delivery/ Completion]]</f>
        <v>45184</v>
      </c>
      <c r="Z139" s="402" t="s">
        <v>175</v>
      </c>
      <c r="AA139" s="390">
        <f>IF(Complete[[#This Row],[Procurement Project]]="","",SUM(Complete[[#This Row],[MOOE]]+Complete[[#This Row],[CO]]))</f>
        <v>162530</v>
      </c>
      <c r="AB139" s="395">
        <v>162530</v>
      </c>
      <c r="AC139" s="396"/>
      <c r="AD139" s="390">
        <f>IF(Complete[[#This Row],[Procurement Project]]="","",SUM(Complete[[#This Row],[MOOE2]]+Complete[[#This Row],[CO3]]))</f>
        <v>162530</v>
      </c>
      <c r="AE139" s="397">
        <v>162530</v>
      </c>
      <c r="AF139" s="317"/>
      <c r="AG139" s="430"/>
      <c r="AH139" s="400" t="s">
        <v>758</v>
      </c>
      <c r="AI139" s="421" t="s">
        <v>193</v>
      </c>
      <c r="AJ139" s="421" t="s">
        <v>193</v>
      </c>
      <c r="AK139" s="421" t="s">
        <v>193</v>
      </c>
      <c r="AL139" s="421" t="s">
        <v>193</v>
      </c>
      <c r="AM139" s="420" t="s">
        <v>193</v>
      </c>
      <c r="AN139" s="423" t="s">
        <v>193</v>
      </c>
      <c r="AO139" s="488" t="s">
        <v>141</v>
      </c>
      <c r="AP139" s="411"/>
      <c r="AQ139" s="411"/>
    </row>
    <row r="140" spans="1:43" s="230" customFormat="1" ht="75" customHeight="1" x14ac:dyDescent="0.25">
      <c r="A140" s="465" t="s">
        <v>887</v>
      </c>
      <c r="B140" s="465" t="s">
        <v>273</v>
      </c>
      <c r="C140" s="466" t="s">
        <v>213</v>
      </c>
      <c r="D140" s="408" t="s">
        <v>192</v>
      </c>
      <c r="E140" s="319" t="s">
        <v>93</v>
      </c>
      <c r="F140" s="622">
        <v>45132</v>
      </c>
      <c r="G140" s="622">
        <v>45138</v>
      </c>
      <c r="H140" s="642"/>
      <c r="I140" s="648" t="s">
        <v>193</v>
      </c>
      <c r="J140" s="622">
        <f>Complete[[#This Row],[Sub/Open of Bids]]</f>
        <v>45160</v>
      </c>
      <c r="K140" s="622">
        <v>45160</v>
      </c>
      <c r="L140" s="643"/>
      <c r="M140" s="622" t="s">
        <v>193</v>
      </c>
      <c r="N140" s="622" t="s">
        <v>193</v>
      </c>
      <c r="O140" s="622">
        <v>45169</v>
      </c>
      <c r="P140" s="643"/>
      <c r="Q140" s="643"/>
      <c r="R140" s="643"/>
      <c r="S140" s="622" t="s">
        <v>193</v>
      </c>
      <c r="T140" s="622">
        <v>45182</v>
      </c>
      <c r="U140" s="622">
        <v>45183</v>
      </c>
      <c r="V140" s="409"/>
      <c r="W140" s="788"/>
      <c r="X140" s="622">
        <v>45184</v>
      </c>
      <c r="Y140" s="622">
        <f>Complete[[#This Row],[Delivery/ Completion]]</f>
        <v>45184</v>
      </c>
      <c r="Z140" s="402" t="s">
        <v>175</v>
      </c>
      <c r="AA140" s="390">
        <f>IF(Complete[[#This Row],[Procurement Project]]="","",SUM(Complete[[#This Row],[MOOE]]+Complete[[#This Row],[CO]]))</f>
        <v>6500</v>
      </c>
      <c r="AB140" s="395">
        <v>6500</v>
      </c>
      <c r="AC140" s="396"/>
      <c r="AD140" s="390">
        <f>IF(Complete[[#This Row],[Procurement Project]]="","",SUM(Complete[[#This Row],[MOOE2]]+Complete[[#This Row],[CO3]]))</f>
        <v>6500</v>
      </c>
      <c r="AE140" s="397">
        <v>6500</v>
      </c>
      <c r="AF140" s="317"/>
      <c r="AG140" s="430"/>
      <c r="AH140" s="400" t="s">
        <v>758</v>
      </c>
      <c r="AI140" s="421" t="s">
        <v>193</v>
      </c>
      <c r="AJ140" s="421" t="s">
        <v>193</v>
      </c>
      <c r="AK140" s="421" t="s">
        <v>193</v>
      </c>
      <c r="AL140" s="421" t="s">
        <v>193</v>
      </c>
      <c r="AM140" s="420" t="s">
        <v>193</v>
      </c>
      <c r="AN140" s="423" t="s">
        <v>193</v>
      </c>
      <c r="AO140" s="488" t="s">
        <v>141</v>
      </c>
      <c r="AP140" s="411"/>
      <c r="AQ140" s="411"/>
    </row>
    <row r="141" spans="1:43" s="230" customFormat="1" ht="75" customHeight="1" x14ac:dyDescent="0.25">
      <c r="A141" s="465" t="s">
        <v>888</v>
      </c>
      <c r="B141" s="465" t="s">
        <v>274</v>
      </c>
      <c r="C141" s="466" t="s">
        <v>213</v>
      </c>
      <c r="D141" s="408" t="s">
        <v>192</v>
      </c>
      <c r="E141" s="319" t="s">
        <v>93</v>
      </c>
      <c r="F141" s="622">
        <v>45132</v>
      </c>
      <c r="G141" s="622">
        <v>45138</v>
      </c>
      <c r="H141" s="642"/>
      <c r="I141" s="648" t="s">
        <v>193</v>
      </c>
      <c r="J141" s="622">
        <f>Complete[[#This Row],[Sub/Open of Bids]]</f>
        <v>45160</v>
      </c>
      <c r="K141" s="622">
        <v>45160</v>
      </c>
      <c r="L141" s="643"/>
      <c r="M141" s="622" t="s">
        <v>193</v>
      </c>
      <c r="N141" s="622" t="s">
        <v>193</v>
      </c>
      <c r="O141" s="622">
        <v>45169</v>
      </c>
      <c r="P141" s="643"/>
      <c r="Q141" s="643"/>
      <c r="R141" s="643"/>
      <c r="S141" s="622" t="s">
        <v>193</v>
      </c>
      <c r="T141" s="622">
        <v>45182</v>
      </c>
      <c r="U141" s="622">
        <v>45183</v>
      </c>
      <c r="V141" s="409"/>
      <c r="W141" s="788"/>
      <c r="X141" s="622">
        <v>45184</v>
      </c>
      <c r="Y141" s="622">
        <f>Complete[[#This Row],[Delivery/ Completion]]</f>
        <v>45184</v>
      </c>
      <c r="Z141" s="402" t="s">
        <v>175</v>
      </c>
      <c r="AA141" s="390">
        <f>IF(Complete[[#This Row],[Procurement Project]]="","",SUM(Complete[[#This Row],[MOOE]]+Complete[[#This Row],[CO]]))</f>
        <v>6535</v>
      </c>
      <c r="AB141" s="395">
        <v>6535</v>
      </c>
      <c r="AC141" s="396"/>
      <c r="AD141" s="390">
        <f>IF(Complete[[#This Row],[Procurement Project]]="","",SUM(Complete[[#This Row],[MOOE2]]+Complete[[#This Row],[CO3]]))</f>
        <v>6535</v>
      </c>
      <c r="AE141" s="397">
        <v>6535</v>
      </c>
      <c r="AF141" s="317"/>
      <c r="AG141" s="430"/>
      <c r="AH141" s="400" t="s">
        <v>758</v>
      </c>
      <c r="AI141" s="421" t="s">
        <v>193</v>
      </c>
      <c r="AJ141" s="421" t="s">
        <v>193</v>
      </c>
      <c r="AK141" s="421" t="s">
        <v>193</v>
      </c>
      <c r="AL141" s="421" t="s">
        <v>193</v>
      </c>
      <c r="AM141" s="420" t="s">
        <v>193</v>
      </c>
      <c r="AN141" s="423" t="s">
        <v>193</v>
      </c>
      <c r="AO141" s="488" t="s">
        <v>141</v>
      </c>
      <c r="AP141" s="411"/>
      <c r="AQ141" s="411"/>
    </row>
    <row r="142" spans="1:43" s="230" customFormat="1" ht="75" customHeight="1" x14ac:dyDescent="0.25">
      <c r="A142" s="465" t="s">
        <v>889</v>
      </c>
      <c r="B142" s="465" t="s">
        <v>235</v>
      </c>
      <c r="C142" s="466" t="s">
        <v>213</v>
      </c>
      <c r="D142" s="408" t="s">
        <v>192</v>
      </c>
      <c r="E142" s="319" t="s">
        <v>93</v>
      </c>
      <c r="F142" s="622">
        <v>45132</v>
      </c>
      <c r="G142" s="622">
        <v>45138</v>
      </c>
      <c r="H142" s="642"/>
      <c r="I142" s="648" t="s">
        <v>193</v>
      </c>
      <c r="J142" s="622">
        <f>Complete[[#This Row],[Sub/Open of Bids]]</f>
        <v>45160</v>
      </c>
      <c r="K142" s="622">
        <v>45160</v>
      </c>
      <c r="L142" s="643"/>
      <c r="M142" s="622" t="s">
        <v>193</v>
      </c>
      <c r="N142" s="622" t="s">
        <v>193</v>
      </c>
      <c r="O142" s="622">
        <v>45169</v>
      </c>
      <c r="P142" s="643"/>
      <c r="Q142" s="643"/>
      <c r="R142" s="643"/>
      <c r="S142" s="622" t="s">
        <v>193</v>
      </c>
      <c r="T142" s="622">
        <v>45183</v>
      </c>
      <c r="U142" s="622">
        <v>45188</v>
      </c>
      <c r="V142" s="409"/>
      <c r="W142" s="788"/>
      <c r="X142" s="622">
        <v>45188</v>
      </c>
      <c r="Y142" s="622">
        <f>Complete[[#This Row],[Delivery/ Completion]]</f>
        <v>45188</v>
      </c>
      <c r="Z142" s="402" t="s">
        <v>175</v>
      </c>
      <c r="AA142" s="390">
        <f>IF(Complete[[#This Row],[Procurement Project]]="","",SUM(Complete[[#This Row],[MOOE]]+Complete[[#This Row],[CO]]))</f>
        <v>16350</v>
      </c>
      <c r="AB142" s="395">
        <v>16350</v>
      </c>
      <c r="AC142" s="396"/>
      <c r="AD142" s="390">
        <f>IF(Complete[[#This Row],[Procurement Project]]="","",SUM(Complete[[#This Row],[MOOE2]]+Complete[[#This Row],[CO3]]))</f>
        <v>16350</v>
      </c>
      <c r="AE142" s="397">
        <v>16350</v>
      </c>
      <c r="AF142" s="317"/>
      <c r="AG142" s="430"/>
      <c r="AH142" s="400" t="s">
        <v>758</v>
      </c>
      <c r="AI142" s="421" t="s">
        <v>193</v>
      </c>
      <c r="AJ142" s="421" t="s">
        <v>193</v>
      </c>
      <c r="AK142" s="421" t="s">
        <v>193</v>
      </c>
      <c r="AL142" s="421" t="s">
        <v>193</v>
      </c>
      <c r="AM142" s="420" t="s">
        <v>193</v>
      </c>
      <c r="AN142" s="423" t="s">
        <v>193</v>
      </c>
      <c r="AO142" s="488" t="s">
        <v>141</v>
      </c>
      <c r="AP142" s="411"/>
      <c r="AQ142" s="411"/>
    </row>
    <row r="143" spans="1:43" s="230" customFormat="1" ht="75" customHeight="1" x14ac:dyDescent="0.25">
      <c r="A143" s="465" t="s">
        <v>890</v>
      </c>
      <c r="B143" s="465" t="s">
        <v>275</v>
      </c>
      <c r="C143" s="466" t="s">
        <v>213</v>
      </c>
      <c r="D143" s="408" t="s">
        <v>192</v>
      </c>
      <c r="E143" s="319" t="s">
        <v>93</v>
      </c>
      <c r="F143" s="622">
        <v>45132</v>
      </c>
      <c r="G143" s="622">
        <v>45138</v>
      </c>
      <c r="H143" s="642"/>
      <c r="I143" s="648" t="s">
        <v>193</v>
      </c>
      <c r="J143" s="622">
        <f>Complete[[#This Row],[Sub/Open of Bids]]</f>
        <v>45160</v>
      </c>
      <c r="K143" s="622">
        <v>45160</v>
      </c>
      <c r="L143" s="643"/>
      <c r="M143" s="622" t="s">
        <v>193</v>
      </c>
      <c r="N143" s="622" t="s">
        <v>193</v>
      </c>
      <c r="O143" s="622">
        <v>45169</v>
      </c>
      <c r="P143" s="643"/>
      <c r="Q143" s="643"/>
      <c r="R143" s="643"/>
      <c r="S143" s="622" t="s">
        <v>193</v>
      </c>
      <c r="T143" s="622">
        <v>45183</v>
      </c>
      <c r="U143" s="622">
        <v>45188</v>
      </c>
      <c r="V143" s="409"/>
      <c r="W143" s="788"/>
      <c r="X143" s="622">
        <v>45189</v>
      </c>
      <c r="Y143" s="622">
        <f>Complete[[#This Row],[Delivery/ Completion]]</f>
        <v>45189</v>
      </c>
      <c r="Z143" s="402" t="s">
        <v>175</v>
      </c>
      <c r="AA143" s="390">
        <f>IF(Complete[[#This Row],[Procurement Project]]="","",SUM(Complete[[#This Row],[MOOE]]+Complete[[#This Row],[CO]]))</f>
        <v>35000</v>
      </c>
      <c r="AB143" s="395">
        <v>35000</v>
      </c>
      <c r="AC143" s="396"/>
      <c r="AD143" s="390">
        <f>IF(Complete[[#This Row],[Procurement Project]]="","",SUM(Complete[[#This Row],[MOOE2]]+Complete[[#This Row],[CO3]]))</f>
        <v>35000</v>
      </c>
      <c r="AE143" s="397">
        <v>35000</v>
      </c>
      <c r="AF143" s="317"/>
      <c r="AG143" s="430"/>
      <c r="AH143" s="400" t="s">
        <v>758</v>
      </c>
      <c r="AI143" s="421" t="s">
        <v>193</v>
      </c>
      <c r="AJ143" s="421" t="s">
        <v>193</v>
      </c>
      <c r="AK143" s="421" t="s">
        <v>193</v>
      </c>
      <c r="AL143" s="421" t="s">
        <v>193</v>
      </c>
      <c r="AM143" s="420" t="s">
        <v>193</v>
      </c>
      <c r="AN143" s="423" t="s">
        <v>193</v>
      </c>
      <c r="AO143" s="488" t="s">
        <v>141</v>
      </c>
      <c r="AP143" s="411"/>
      <c r="AQ143" s="411"/>
    </row>
    <row r="144" spans="1:43" s="230" customFormat="1" ht="75" customHeight="1" x14ac:dyDescent="0.25">
      <c r="A144" s="465" t="s">
        <v>891</v>
      </c>
      <c r="B144" s="465" t="s">
        <v>235</v>
      </c>
      <c r="C144" s="466" t="s">
        <v>213</v>
      </c>
      <c r="D144" s="408" t="s">
        <v>192</v>
      </c>
      <c r="E144" s="319" t="s">
        <v>93</v>
      </c>
      <c r="F144" s="622">
        <v>45132</v>
      </c>
      <c r="G144" s="622">
        <v>45138</v>
      </c>
      <c r="H144" s="642"/>
      <c r="I144" s="648" t="s">
        <v>193</v>
      </c>
      <c r="J144" s="622">
        <f>Complete[[#This Row],[Sub/Open of Bids]]</f>
        <v>45160</v>
      </c>
      <c r="K144" s="622">
        <v>45160</v>
      </c>
      <c r="L144" s="643"/>
      <c r="M144" s="622" t="s">
        <v>193</v>
      </c>
      <c r="N144" s="622" t="s">
        <v>193</v>
      </c>
      <c r="O144" s="622">
        <v>45169</v>
      </c>
      <c r="P144" s="643"/>
      <c r="Q144" s="643"/>
      <c r="R144" s="643"/>
      <c r="S144" s="622" t="s">
        <v>193</v>
      </c>
      <c r="T144" s="622">
        <v>45182</v>
      </c>
      <c r="U144" s="622">
        <v>45183</v>
      </c>
      <c r="V144" s="409"/>
      <c r="W144" s="788"/>
      <c r="X144" s="622">
        <v>45184</v>
      </c>
      <c r="Y144" s="622">
        <f>Complete[[#This Row],[Delivery/ Completion]]</f>
        <v>45184</v>
      </c>
      <c r="Z144" s="402" t="s">
        <v>175</v>
      </c>
      <c r="AA144" s="390">
        <f>IF(Complete[[#This Row],[Procurement Project]]="","",SUM(Complete[[#This Row],[MOOE]]+Complete[[#This Row],[CO]]))</f>
        <v>1650</v>
      </c>
      <c r="AB144" s="395">
        <v>1650</v>
      </c>
      <c r="AC144" s="396"/>
      <c r="AD144" s="390">
        <f>IF(Complete[[#This Row],[Procurement Project]]="","",SUM(Complete[[#This Row],[MOOE2]]+Complete[[#This Row],[CO3]]))</f>
        <v>1650</v>
      </c>
      <c r="AE144" s="397">
        <v>1650</v>
      </c>
      <c r="AF144" s="317"/>
      <c r="AG144" s="430"/>
      <c r="AH144" s="400" t="s">
        <v>758</v>
      </c>
      <c r="AI144" s="421" t="s">
        <v>193</v>
      </c>
      <c r="AJ144" s="421" t="s">
        <v>193</v>
      </c>
      <c r="AK144" s="421" t="s">
        <v>193</v>
      </c>
      <c r="AL144" s="421" t="s">
        <v>193</v>
      </c>
      <c r="AM144" s="420" t="s">
        <v>193</v>
      </c>
      <c r="AN144" s="423" t="s">
        <v>193</v>
      </c>
      <c r="AO144" s="488" t="s">
        <v>141</v>
      </c>
      <c r="AP144" s="411"/>
      <c r="AQ144" s="411"/>
    </row>
    <row r="145" spans="1:43" s="230" customFormat="1" ht="75" customHeight="1" x14ac:dyDescent="0.25">
      <c r="A145" s="465" t="s">
        <v>892</v>
      </c>
      <c r="B145" s="465" t="s">
        <v>235</v>
      </c>
      <c r="C145" s="466" t="s">
        <v>213</v>
      </c>
      <c r="D145" s="408" t="s">
        <v>192</v>
      </c>
      <c r="E145" s="319" t="s">
        <v>93</v>
      </c>
      <c r="F145" s="622">
        <v>45132</v>
      </c>
      <c r="G145" s="622">
        <v>45138</v>
      </c>
      <c r="H145" s="642"/>
      <c r="I145" s="648" t="s">
        <v>193</v>
      </c>
      <c r="J145" s="622">
        <f>Complete[[#This Row],[Sub/Open of Bids]]</f>
        <v>45160</v>
      </c>
      <c r="K145" s="622">
        <v>45160</v>
      </c>
      <c r="L145" s="643"/>
      <c r="M145" s="622" t="s">
        <v>193</v>
      </c>
      <c r="N145" s="622" t="s">
        <v>193</v>
      </c>
      <c r="O145" s="622">
        <v>45169</v>
      </c>
      <c r="P145" s="643"/>
      <c r="Q145" s="643"/>
      <c r="R145" s="643"/>
      <c r="S145" s="622" t="s">
        <v>193</v>
      </c>
      <c r="T145" s="622">
        <v>45182</v>
      </c>
      <c r="U145" s="622">
        <v>45183</v>
      </c>
      <c r="V145" s="409"/>
      <c r="W145" s="788"/>
      <c r="X145" s="622">
        <v>45184</v>
      </c>
      <c r="Y145" s="622">
        <f>Complete[[#This Row],[Delivery/ Completion]]</f>
        <v>45184</v>
      </c>
      <c r="Z145" s="402" t="s">
        <v>175</v>
      </c>
      <c r="AA145" s="390">
        <f>IF(Complete[[#This Row],[Procurement Project]]="","",SUM(Complete[[#This Row],[MOOE]]+Complete[[#This Row],[CO]]))</f>
        <v>5140</v>
      </c>
      <c r="AB145" s="395">
        <v>5140</v>
      </c>
      <c r="AC145" s="396"/>
      <c r="AD145" s="390">
        <f>IF(Complete[[#This Row],[Procurement Project]]="","",SUM(Complete[[#This Row],[MOOE2]]+Complete[[#This Row],[CO3]]))</f>
        <v>5140</v>
      </c>
      <c r="AE145" s="397">
        <v>5140</v>
      </c>
      <c r="AF145" s="317"/>
      <c r="AG145" s="430"/>
      <c r="AH145" s="400" t="s">
        <v>758</v>
      </c>
      <c r="AI145" s="421" t="s">
        <v>193</v>
      </c>
      <c r="AJ145" s="421" t="s">
        <v>193</v>
      </c>
      <c r="AK145" s="421" t="s">
        <v>193</v>
      </c>
      <c r="AL145" s="421" t="s">
        <v>193</v>
      </c>
      <c r="AM145" s="420" t="s">
        <v>193</v>
      </c>
      <c r="AN145" s="423" t="s">
        <v>193</v>
      </c>
      <c r="AO145" s="488" t="s">
        <v>141</v>
      </c>
      <c r="AP145" s="411"/>
      <c r="AQ145" s="411"/>
    </row>
    <row r="146" spans="1:43" s="230" customFormat="1" ht="75" customHeight="1" x14ac:dyDescent="0.25">
      <c r="A146" s="465" t="s">
        <v>893</v>
      </c>
      <c r="B146" s="465" t="s">
        <v>276</v>
      </c>
      <c r="C146" s="465" t="s">
        <v>201</v>
      </c>
      <c r="D146" s="400" t="s">
        <v>192</v>
      </c>
      <c r="E146" s="319" t="s">
        <v>89</v>
      </c>
      <c r="F146" s="639">
        <v>45132</v>
      </c>
      <c r="G146" s="639">
        <v>45143</v>
      </c>
      <c r="H146" s="640"/>
      <c r="I146" s="648">
        <v>45160</v>
      </c>
      <c r="J146" s="622">
        <f>Complete[[#This Row],[Sub/Open of Bids]]</f>
        <v>45174</v>
      </c>
      <c r="K146" s="639">
        <v>45174</v>
      </c>
      <c r="L146" s="653"/>
      <c r="M146" s="639">
        <v>45174</v>
      </c>
      <c r="N146" s="639">
        <v>45239</v>
      </c>
      <c r="O146" s="622">
        <v>45251</v>
      </c>
      <c r="P146" s="653"/>
      <c r="Q146" s="653"/>
      <c r="R146" s="653"/>
      <c r="S146" s="639">
        <v>45252</v>
      </c>
      <c r="T146" s="639">
        <v>45253</v>
      </c>
      <c r="U146" s="639">
        <v>45258</v>
      </c>
      <c r="V146" s="412"/>
      <c r="W146" s="791"/>
      <c r="X146" s="639" t="s">
        <v>193</v>
      </c>
      <c r="Y146" s="622" t="str">
        <f>Complete[[#This Row],[Delivery/ Completion]]</f>
        <v>N/A</v>
      </c>
      <c r="Z146" s="402" t="s">
        <v>175</v>
      </c>
      <c r="AA146" s="500">
        <f>IF(Complete[[#This Row],[Procurement Project]]="","",SUM(Complete[[#This Row],[MOOE]]+Complete[[#This Row],[CO]]))</f>
        <v>1549654.01</v>
      </c>
      <c r="AB146" s="501">
        <v>1549654.01</v>
      </c>
      <c r="AC146" s="502"/>
      <c r="AD146" s="500">
        <f>IF(Complete[[#This Row],[Procurement Project]]="","",SUM(Complete[[#This Row],[MOOE2]]+Complete[[#This Row],[CO3]]))</f>
        <v>1518903.01</v>
      </c>
      <c r="AE146" s="503">
        <v>1518903.01</v>
      </c>
      <c r="AF146" s="504"/>
      <c r="AG146" s="505"/>
      <c r="AH146" s="400" t="s">
        <v>758</v>
      </c>
      <c r="AI146" s="622">
        <v>45156</v>
      </c>
      <c r="AJ146" s="622">
        <v>45170</v>
      </c>
      <c r="AK146" s="622">
        <v>45170</v>
      </c>
      <c r="AL146" s="622">
        <v>45170</v>
      </c>
      <c r="AM146" s="420" t="s">
        <v>193</v>
      </c>
      <c r="AN146" s="423" t="s">
        <v>193</v>
      </c>
      <c r="AO146" s="488" t="s">
        <v>141</v>
      </c>
      <c r="AP146" s="506"/>
      <c r="AQ146" s="506"/>
    </row>
    <row r="147" spans="1:43" s="230" customFormat="1" ht="75" customHeight="1" x14ac:dyDescent="0.25">
      <c r="A147" s="465" t="s">
        <v>894</v>
      </c>
      <c r="B147" s="465" t="s">
        <v>277</v>
      </c>
      <c r="C147" s="466" t="s">
        <v>266</v>
      </c>
      <c r="D147" s="408" t="s">
        <v>192</v>
      </c>
      <c r="E147" s="319" t="s">
        <v>93</v>
      </c>
      <c r="F147" s="622">
        <v>45132</v>
      </c>
      <c r="G147" s="622">
        <v>45138</v>
      </c>
      <c r="H147" s="642"/>
      <c r="I147" s="648" t="s">
        <v>193</v>
      </c>
      <c r="J147" s="622">
        <f>Complete[[#This Row],[Sub/Open of Bids]]</f>
        <v>45160</v>
      </c>
      <c r="K147" s="622">
        <v>45160</v>
      </c>
      <c r="L147" s="643"/>
      <c r="M147" s="622" t="s">
        <v>193</v>
      </c>
      <c r="N147" s="622" t="s">
        <v>193</v>
      </c>
      <c r="O147" s="622">
        <v>45169</v>
      </c>
      <c r="P147" s="643"/>
      <c r="Q147" s="643"/>
      <c r="R147" s="643"/>
      <c r="S147" s="622" t="s">
        <v>193</v>
      </c>
      <c r="T147" s="622">
        <v>45177</v>
      </c>
      <c r="U147" s="622">
        <v>45181</v>
      </c>
      <c r="V147" s="409"/>
      <c r="W147" s="788"/>
      <c r="X147" s="622">
        <v>45182</v>
      </c>
      <c r="Y147" s="622">
        <f>Complete[[#This Row],[Delivery/ Completion]]</f>
        <v>45182</v>
      </c>
      <c r="Z147" s="402" t="s">
        <v>175</v>
      </c>
      <c r="AA147" s="390">
        <f>IF(Complete[[#This Row],[Procurement Project]]="","",SUM(Complete[[#This Row],[MOOE]]+Complete[[#This Row],[CO]]))</f>
        <v>1950</v>
      </c>
      <c r="AB147" s="395">
        <v>1950</v>
      </c>
      <c r="AC147" s="396"/>
      <c r="AD147" s="390">
        <f>IF(Complete[[#This Row],[Procurement Project]]="","",SUM(Complete[[#This Row],[MOOE2]]+Complete[[#This Row],[CO3]]))</f>
        <v>1950</v>
      </c>
      <c r="AE147" s="397">
        <v>1950</v>
      </c>
      <c r="AF147" s="317"/>
      <c r="AG147" s="430"/>
      <c r="AH147" s="400" t="s">
        <v>758</v>
      </c>
      <c r="AI147" s="421" t="s">
        <v>193</v>
      </c>
      <c r="AJ147" s="421" t="s">
        <v>193</v>
      </c>
      <c r="AK147" s="421" t="s">
        <v>193</v>
      </c>
      <c r="AL147" s="421" t="s">
        <v>193</v>
      </c>
      <c r="AM147" s="420" t="s">
        <v>193</v>
      </c>
      <c r="AN147" s="423" t="s">
        <v>193</v>
      </c>
      <c r="AO147" s="488" t="s">
        <v>141</v>
      </c>
      <c r="AP147" s="411"/>
      <c r="AQ147" s="411"/>
    </row>
    <row r="148" spans="1:43" s="230" customFormat="1" ht="75" customHeight="1" x14ac:dyDescent="0.25">
      <c r="A148" s="465" t="s">
        <v>895</v>
      </c>
      <c r="B148" s="465" t="s">
        <v>274</v>
      </c>
      <c r="C148" s="466" t="s">
        <v>266</v>
      </c>
      <c r="D148" s="408" t="s">
        <v>192</v>
      </c>
      <c r="E148" s="319" t="s">
        <v>93</v>
      </c>
      <c r="F148" s="622">
        <v>45132</v>
      </c>
      <c r="G148" s="622">
        <v>45138</v>
      </c>
      <c r="H148" s="642"/>
      <c r="I148" s="648" t="s">
        <v>193</v>
      </c>
      <c r="J148" s="622">
        <f>Complete[[#This Row],[Sub/Open of Bids]]</f>
        <v>45160</v>
      </c>
      <c r="K148" s="622">
        <v>45160</v>
      </c>
      <c r="L148" s="643"/>
      <c r="M148" s="622" t="s">
        <v>193</v>
      </c>
      <c r="N148" s="622" t="s">
        <v>193</v>
      </c>
      <c r="O148" s="622">
        <v>45169</v>
      </c>
      <c r="P148" s="643"/>
      <c r="Q148" s="643"/>
      <c r="R148" s="643"/>
      <c r="S148" s="622" t="s">
        <v>193</v>
      </c>
      <c r="T148" s="622">
        <v>45175</v>
      </c>
      <c r="U148" s="622">
        <v>45177</v>
      </c>
      <c r="V148" s="409"/>
      <c r="W148" s="788"/>
      <c r="X148" s="622">
        <v>45180</v>
      </c>
      <c r="Y148" s="622">
        <f>Complete[[#This Row],[Delivery/ Completion]]</f>
        <v>45180</v>
      </c>
      <c r="Z148" s="402" t="s">
        <v>175</v>
      </c>
      <c r="AA148" s="390">
        <f>IF(Complete[[#This Row],[Procurement Project]]="","",SUM(Complete[[#This Row],[MOOE]]+Complete[[#This Row],[CO]]))</f>
        <v>2880</v>
      </c>
      <c r="AB148" s="395">
        <v>2880</v>
      </c>
      <c r="AC148" s="396"/>
      <c r="AD148" s="390">
        <f>IF(Complete[[#This Row],[Procurement Project]]="","",SUM(Complete[[#This Row],[MOOE2]]+Complete[[#This Row],[CO3]]))</f>
        <v>2880</v>
      </c>
      <c r="AE148" s="397">
        <v>2880</v>
      </c>
      <c r="AF148" s="317"/>
      <c r="AG148" s="430"/>
      <c r="AH148" s="400" t="s">
        <v>758</v>
      </c>
      <c r="AI148" s="421" t="s">
        <v>193</v>
      </c>
      <c r="AJ148" s="421" t="s">
        <v>193</v>
      </c>
      <c r="AK148" s="421" t="s">
        <v>193</v>
      </c>
      <c r="AL148" s="421" t="s">
        <v>193</v>
      </c>
      <c r="AM148" s="420" t="s">
        <v>193</v>
      </c>
      <c r="AN148" s="423" t="s">
        <v>193</v>
      </c>
      <c r="AO148" s="488" t="s">
        <v>141</v>
      </c>
      <c r="AP148" s="411"/>
      <c r="AQ148" s="411"/>
    </row>
    <row r="149" spans="1:43" s="230" customFormat="1" ht="75" customHeight="1" x14ac:dyDescent="0.25">
      <c r="A149" s="465" t="s">
        <v>896</v>
      </c>
      <c r="B149" s="465" t="s">
        <v>235</v>
      </c>
      <c r="C149" s="466" t="s">
        <v>266</v>
      </c>
      <c r="D149" s="408" t="s">
        <v>192</v>
      </c>
      <c r="E149" s="319" t="s">
        <v>94</v>
      </c>
      <c r="F149" s="622">
        <v>45132</v>
      </c>
      <c r="G149" s="622">
        <v>45138</v>
      </c>
      <c r="H149" s="642"/>
      <c r="I149" s="648" t="s">
        <v>193</v>
      </c>
      <c r="J149" s="622">
        <f>Complete[[#This Row],[Sub/Open of Bids]]</f>
        <v>45160</v>
      </c>
      <c r="K149" s="622">
        <v>45160</v>
      </c>
      <c r="L149" s="643"/>
      <c r="M149" s="622" t="s">
        <v>193</v>
      </c>
      <c r="N149" s="622" t="s">
        <v>193</v>
      </c>
      <c r="O149" s="622">
        <v>45169</v>
      </c>
      <c r="P149" s="643"/>
      <c r="Q149" s="643"/>
      <c r="R149" s="643"/>
      <c r="S149" s="622">
        <v>45170</v>
      </c>
      <c r="T149" s="622">
        <v>45177</v>
      </c>
      <c r="U149" s="622">
        <v>45182</v>
      </c>
      <c r="V149" s="409"/>
      <c r="W149" s="788"/>
      <c r="X149" s="622">
        <v>45182</v>
      </c>
      <c r="Y149" s="622">
        <f>Complete[[#This Row],[Delivery/ Completion]]</f>
        <v>45182</v>
      </c>
      <c r="Z149" s="402" t="s">
        <v>175</v>
      </c>
      <c r="AA149" s="390">
        <f>IF(Complete[[#This Row],[Procurement Project]]="","",SUM(Complete[[#This Row],[MOOE]]+Complete[[#This Row],[CO]]))</f>
        <v>91340</v>
      </c>
      <c r="AB149" s="395">
        <v>91340</v>
      </c>
      <c r="AC149" s="396"/>
      <c r="AD149" s="390">
        <f>IF(Complete[[#This Row],[Procurement Project]]="","",SUM(Complete[[#This Row],[MOOE2]]+Complete[[#This Row],[CO3]]))</f>
        <v>91340</v>
      </c>
      <c r="AE149" s="397">
        <v>91340</v>
      </c>
      <c r="AF149" s="317"/>
      <c r="AG149" s="430"/>
      <c r="AH149" s="400" t="s">
        <v>758</v>
      </c>
      <c r="AI149" s="421" t="s">
        <v>193</v>
      </c>
      <c r="AJ149" s="421" t="s">
        <v>193</v>
      </c>
      <c r="AK149" s="421" t="s">
        <v>193</v>
      </c>
      <c r="AL149" s="421" t="s">
        <v>193</v>
      </c>
      <c r="AM149" s="420" t="s">
        <v>193</v>
      </c>
      <c r="AN149" s="423" t="s">
        <v>193</v>
      </c>
      <c r="AO149" s="488" t="s">
        <v>141</v>
      </c>
      <c r="AP149" s="411"/>
      <c r="AQ149" s="411"/>
    </row>
    <row r="150" spans="1:43" s="230" customFormat="1" ht="75" customHeight="1" x14ac:dyDescent="0.25">
      <c r="A150" s="465" t="s">
        <v>897</v>
      </c>
      <c r="B150" s="465" t="s">
        <v>278</v>
      </c>
      <c r="C150" s="466" t="s">
        <v>266</v>
      </c>
      <c r="D150" s="408" t="s">
        <v>192</v>
      </c>
      <c r="E150" s="319" t="s">
        <v>93</v>
      </c>
      <c r="F150" s="622">
        <v>45132</v>
      </c>
      <c r="G150" s="622">
        <v>45138</v>
      </c>
      <c r="H150" s="642"/>
      <c r="I150" s="648" t="s">
        <v>193</v>
      </c>
      <c r="J150" s="622">
        <f>Complete[[#This Row],[Sub/Open of Bids]]</f>
        <v>45160</v>
      </c>
      <c r="K150" s="622">
        <v>45160</v>
      </c>
      <c r="L150" s="643"/>
      <c r="M150" s="622" t="s">
        <v>193</v>
      </c>
      <c r="N150" s="622" t="s">
        <v>193</v>
      </c>
      <c r="O150" s="622">
        <v>45169</v>
      </c>
      <c r="P150" s="643"/>
      <c r="Q150" s="643"/>
      <c r="R150" s="643"/>
      <c r="S150" s="622" t="s">
        <v>193</v>
      </c>
      <c r="T150" s="622">
        <v>45175</v>
      </c>
      <c r="U150" s="622">
        <v>45177</v>
      </c>
      <c r="V150" s="409"/>
      <c r="W150" s="788"/>
      <c r="X150" s="622">
        <v>45177</v>
      </c>
      <c r="Y150" s="622">
        <f>Complete[[#This Row],[Delivery/ Completion]]</f>
        <v>45177</v>
      </c>
      <c r="Z150" s="402" t="s">
        <v>175</v>
      </c>
      <c r="AA150" s="390">
        <f>IF(Complete[[#This Row],[Procurement Project]]="","",SUM(Complete[[#This Row],[MOOE]]+Complete[[#This Row],[CO]]))</f>
        <v>5400</v>
      </c>
      <c r="AB150" s="395">
        <v>5400</v>
      </c>
      <c r="AC150" s="396"/>
      <c r="AD150" s="390">
        <f>IF(Complete[[#This Row],[Procurement Project]]="","",SUM(Complete[[#This Row],[MOOE2]]+Complete[[#This Row],[CO3]]))</f>
        <v>5400</v>
      </c>
      <c r="AE150" s="397">
        <v>5400</v>
      </c>
      <c r="AF150" s="317"/>
      <c r="AG150" s="430"/>
      <c r="AH150" s="400" t="s">
        <v>758</v>
      </c>
      <c r="AI150" s="421" t="s">
        <v>193</v>
      </c>
      <c r="AJ150" s="421" t="s">
        <v>193</v>
      </c>
      <c r="AK150" s="421" t="s">
        <v>193</v>
      </c>
      <c r="AL150" s="421" t="s">
        <v>193</v>
      </c>
      <c r="AM150" s="420" t="s">
        <v>193</v>
      </c>
      <c r="AN150" s="423" t="s">
        <v>193</v>
      </c>
      <c r="AO150" s="488" t="s">
        <v>141</v>
      </c>
      <c r="AP150" s="411"/>
      <c r="AQ150" s="411"/>
    </row>
    <row r="151" spans="1:43" s="230" customFormat="1" ht="75" customHeight="1" x14ac:dyDescent="0.25">
      <c r="A151" s="465" t="s">
        <v>898</v>
      </c>
      <c r="B151" s="465" t="s">
        <v>237</v>
      </c>
      <c r="C151" s="466" t="s">
        <v>266</v>
      </c>
      <c r="D151" s="408" t="s">
        <v>192</v>
      </c>
      <c r="E151" s="319" t="s">
        <v>94</v>
      </c>
      <c r="F151" s="622">
        <v>45132</v>
      </c>
      <c r="G151" s="622">
        <v>45138</v>
      </c>
      <c r="H151" s="642"/>
      <c r="I151" s="648" t="s">
        <v>193</v>
      </c>
      <c r="J151" s="622">
        <f>Complete[[#This Row],[Sub/Open of Bids]]</f>
        <v>45245</v>
      </c>
      <c r="K151" s="622">
        <v>45245</v>
      </c>
      <c r="L151" s="643"/>
      <c r="M151" s="622" t="s">
        <v>193</v>
      </c>
      <c r="N151" s="622" t="s">
        <v>193</v>
      </c>
      <c r="O151" s="622">
        <v>45250</v>
      </c>
      <c r="P151" s="643"/>
      <c r="Q151" s="643"/>
      <c r="R151" s="643"/>
      <c r="S151" s="622">
        <v>45251</v>
      </c>
      <c r="T151" s="622">
        <v>45261</v>
      </c>
      <c r="U151" s="622">
        <v>45267</v>
      </c>
      <c r="V151" s="409"/>
      <c r="W151" s="788"/>
      <c r="X151" s="622"/>
      <c r="Y151" s="622"/>
      <c r="Z151" s="402" t="s">
        <v>175</v>
      </c>
      <c r="AA151" s="390">
        <f>IF(Complete[[#This Row],[Procurement Project]]="","",SUM(Complete[[#This Row],[MOOE]]+Complete[[#This Row],[CO]]))</f>
        <v>151866</v>
      </c>
      <c r="AB151" s="395">
        <v>151866</v>
      </c>
      <c r="AC151" s="396"/>
      <c r="AD151" s="390">
        <f>IF(Complete[[#This Row],[Procurement Project]]="","",SUM(Complete[[#This Row],[MOOE2]]+Complete[[#This Row],[CO3]]))</f>
        <v>151866</v>
      </c>
      <c r="AE151" s="397">
        <v>151866</v>
      </c>
      <c r="AF151" s="317"/>
      <c r="AG151" s="430"/>
      <c r="AH151" s="400" t="s">
        <v>758</v>
      </c>
      <c r="AI151" s="421" t="s">
        <v>193</v>
      </c>
      <c r="AJ151" s="421" t="s">
        <v>193</v>
      </c>
      <c r="AK151" s="421" t="s">
        <v>193</v>
      </c>
      <c r="AL151" s="421" t="s">
        <v>193</v>
      </c>
      <c r="AM151" s="420" t="s">
        <v>193</v>
      </c>
      <c r="AN151" s="423" t="s">
        <v>193</v>
      </c>
      <c r="AO151" s="319" t="s">
        <v>1403</v>
      </c>
      <c r="AP151" s="411"/>
      <c r="AQ151" s="411"/>
    </row>
    <row r="152" spans="1:43" s="230" customFormat="1" ht="75" customHeight="1" x14ac:dyDescent="0.25">
      <c r="A152" s="465" t="s">
        <v>899</v>
      </c>
      <c r="B152" s="465" t="s">
        <v>258</v>
      </c>
      <c r="C152" s="466" t="s">
        <v>248</v>
      </c>
      <c r="D152" s="408" t="s">
        <v>192</v>
      </c>
      <c r="E152" s="319" t="s">
        <v>89</v>
      </c>
      <c r="F152" s="622">
        <v>45132</v>
      </c>
      <c r="G152" s="622">
        <v>45152</v>
      </c>
      <c r="H152" s="642"/>
      <c r="I152" s="648" t="s">
        <v>193</v>
      </c>
      <c r="J152" s="622">
        <f>Complete[[#This Row],[Sub/Open of Bids]]</f>
        <v>45160</v>
      </c>
      <c r="K152" s="622">
        <v>45160</v>
      </c>
      <c r="L152" s="643"/>
      <c r="M152" s="622">
        <v>45160</v>
      </c>
      <c r="N152" s="622">
        <v>45163</v>
      </c>
      <c r="O152" s="622">
        <v>45173</v>
      </c>
      <c r="P152" s="643"/>
      <c r="Q152" s="643"/>
      <c r="R152" s="643"/>
      <c r="S152" s="622">
        <v>45176</v>
      </c>
      <c r="T152" s="622">
        <v>45183</v>
      </c>
      <c r="U152" s="622">
        <v>45190</v>
      </c>
      <c r="V152" s="409"/>
      <c r="W152" s="788"/>
      <c r="X152" s="622">
        <v>45208</v>
      </c>
      <c r="Y152" s="622">
        <f>Complete[[#This Row],[Delivery/ Completion]]</f>
        <v>45208</v>
      </c>
      <c r="Z152" s="402" t="s">
        <v>175</v>
      </c>
      <c r="AA152" s="390">
        <f>IF(Complete[[#This Row],[Procurement Project]]="","",SUM(Complete[[#This Row],[MOOE]]+Complete[[#This Row],[CO]]))</f>
        <v>569777.93000000005</v>
      </c>
      <c r="AB152" s="395">
        <v>569777.93000000005</v>
      </c>
      <c r="AC152" s="396"/>
      <c r="AD152" s="390">
        <f>IF(Complete[[#This Row],[Procurement Project]]="","",SUM(Complete[[#This Row],[MOOE2]]+Complete[[#This Row],[CO3]]))</f>
        <v>559575</v>
      </c>
      <c r="AE152" s="397">
        <v>559575</v>
      </c>
      <c r="AF152" s="317"/>
      <c r="AG152" s="430"/>
      <c r="AH152" s="400" t="s">
        <v>758</v>
      </c>
      <c r="AI152" s="585" t="s">
        <v>193</v>
      </c>
      <c r="AJ152" s="622">
        <v>45156</v>
      </c>
      <c r="AK152" s="622">
        <v>45156</v>
      </c>
      <c r="AL152" s="622">
        <v>45156</v>
      </c>
      <c r="AM152" s="420" t="s">
        <v>193</v>
      </c>
      <c r="AN152" s="423" t="s">
        <v>193</v>
      </c>
      <c r="AO152" s="319" t="s">
        <v>141</v>
      </c>
      <c r="AP152" s="411"/>
      <c r="AQ152" s="411"/>
    </row>
    <row r="153" spans="1:43" s="230" customFormat="1" ht="75" customHeight="1" x14ac:dyDescent="0.25">
      <c r="A153" s="465" t="s">
        <v>900</v>
      </c>
      <c r="B153" s="499" t="s">
        <v>274</v>
      </c>
      <c r="C153" s="486" t="s">
        <v>213</v>
      </c>
      <c r="D153" s="408" t="s">
        <v>192</v>
      </c>
      <c r="E153" s="488" t="s">
        <v>93</v>
      </c>
      <c r="F153" s="622">
        <v>45132</v>
      </c>
      <c r="G153" s="622">
        <v>45138</v>
      </c>
      <c r="H153" s="642"/>
      <c r="I153" s="648" t="s">
        <v>193</v>
      </c>
      <c r="J153" s="622">
        <f>Complete[[#This Row],[Sub/Open of Bids]]</f>
        <v>45160</v>
      </c>
      <c r="K153" s="622">
        <v>45160</v>
      </c>
      <c r="L153" s="643"/>
      <c r="M153" s="622" t="s">
        <v>193</v>
      </c>
      <c r="N153" s="622" t="s">
        <v>193</v>
      </c>
      <c r="O153" s="622">
        <v>45168</v>
      </c>
      <c r="P153" s="643"/>
      <c r="Q153" s="643"/>
      <c r="R153" s="643"/>
      <c r="S153" s="622" t="s">
        <v>193</v>
      </c>
      <c r="T153" s="622">
        <v>45183</v>
      </c>
      <c r="U153" s="622">
        <v>45188</v>
      </c>
      <c r="V153" s="490"/>
      <c r="W153" s="793"/>
      <c r="X153" s="622">
        <v>45188</v>
      </c>
      <c r="Y153" s="622">
        <f>Complete[[#This Row],[Delivery/ Completion]]</f>
        <v>45188</v>
      </c>
      <c r="Z153" s="402" t="s">
        <v>175</v>
      </c>
      <c r="AA153" s="492">
        <f>IF(Complete[[#This Row],[Procurement Project]]="","",SUM(Complete[[#This Row],[MOOE]]+Complete[[#This Row],[CO]]))</f>
        <v>12683</v>
      </c>
      <c r="AB153" s="493">
        <v>12683</v>
      </c>
      <c r="AC153" s="494"/>
      <c r="AD153" s="492">
        <v>12683</v>
      </c>
      <c r="AE153" s="495">
        <v>12683</v>
      </c>
      <c r="AF153" s="496"/>
      <c r="AG153" s="497"/>
      <c r="AH153" s="400" t="s">
        <v>758</v>
      </c>
      <c r="AI153" s="421" t="s">
        <v>193</v>
      </c>
      <c r="AJ153" s="421" t="s">
        <v>193</v>
      </c>
      <c r="AK153" s="421" t="s">
        <v>193</v>
      </c>
      <c r="AL153" s="421" t="s">
        <v>193</v>
      </c>
      <c r="AM153" s="420" t="s">
        <v>193</v>
      </c>
      <c r="AN153" s="423" t="s">
        <v>193</v>
      </c>
      <c r="AO153" s="319" t="s">
        <v>141</v>
      </c>
      <c r="AP153" s="498"/>
      <c r="AQ153" s="498"/>
    </row>
    <row r="154" spans="1:43" s="230" customFormat="1" ht="75" customHeight="1" x14ac:dyDescent="0.25">
      <c r="A154" s="465" t="s">
        <v>901</v>
      </c>
      <c r="B154" s="499" t="s">
        <v>279</v>
      </c>
      <c r="C154" s="486" t="s">
        <v>213</v>
      </c>
      <c r="D154" s="408" t="s">
        <v>192</v>
      </c>
      <c r="E154" s="488" t="s">
        <v>93</v>
      </c>
      <c r="F154" s="622">
        <v>45132</v>
      </c>
      <c r="G154" s="622">
        <v>45138</v>
      </c>
      <c r="H154" s="642"/>
      <c r="I154" s="648" t="s">
        <v>193</v>
      </c>
      <c r="J154" s="622">
        <f>Complete[[#This Row],[Sub/Open of Bids]]</f>
        <v>45160</v>
      </c>
      <c r="K154" s="622">
        <v>45160</v>
      </c>
      <c r="L154" s="643"/>
      <c r="M154" s="622" t="s">
        <v>193</v>
      </c>
      <c r="N154" s="622" t="s">
        <v>193</v>
      </c>
      <c r="O154" s="622">
        <v>45168</v>
      </c>
      <c r="P154" s="643"/>
      <c r="Q154" s="643"/>
      <c r="R154" s="643"/>
      <c r="S154" s="622" t="s">
        <v>193</v>
      </c>
      <c r="T154" s="622">
        <v>45182</v>
      </c>
      <c r="U154" s="622">
        <v>45183</v>
      </c>
      <c r="V154" s="490"/>
      <c r="W154" s="793"/>
      <c r="X154" s="622">
        <v>45184</v>
      </c>
      <c r="Y154" s="622">
        <f>Complete[[#This Row],[Delivery/ Completion]]</f>
        <v>45184</v>
      </c>
      <c r="Z154" s="402" t="s">
        <v>175</v>
      </c>
      <c r="AA154" s="492">
        <f>IF(Complete[[#This Row],[Procurement Project]]="","",SUM(Complete[[#This Row],[MOOE]]+Complete[[#This Row],[CO]]))</f>
        <v>9000</v>
      </c>
      <c r="AB154" s="493">
        <v>9000</v>
      </c>
      <c r="AC154" s="494"/>
      <c r="AD154" s="492">
        <f>IF(Complete[[#This Row],[Procurement Project]]="","",SUM(Complete[[#This Row],[MOOE2]]+Complete[[#This Row],[CO3]]))</f>
        <v>9000</v>
      </c>
      <c r="AE154" s="495">
        <v>9000</v>
      </c>
      <c r="AF154" s="496"/>
      <c r="AG154" s="497"/>
      <c r="AH154" s="400" t="s">
        <v>758</v>
      </c>
      <c r="AI154" s="421" t="s">
        <v>193</v>
      </c>
      <c r="AJ154" s="421" t="s">
        <v>193</v>
      </c>
      <c r="AK154" s="421" t="s">
        <v>193</v>
      </c>
      <c r="AL154" s="421" t="s">
        <v>193</v>
      </c>
      <c r="AM154" s="420" t="s">
        <v>193</v>
      </c>
      <c r="AN154" s="423" t="s">
        <v>193</v>
      </c>
      <c r="AO154" s="319" t="s">
        <v>141</v>
      </c>
      <c r="AP154" s="498"/>
      <c r="AQ154" s="498"/>
    </row>
    <row r="155" spans="1:43" s="230" customFormat="1" ht="75" customHeight="1" x14ac:dyDescent="0.25">
      <c r="A155" s="465" t="s">
        <v>902</v>
      </c>
      <c r="B155" s="499" t="s">
        <v>280</v>
      </c>
      <c r="C155" s="486" t="s">
        <v>213</v>
      </c>
      <c r="D155" s="408" t="s">
        <v>192</v>
      </c>
      <c r="E155" s="488" t="s">
        <v>89</v>
      </c>
      <c r="F155" s="622" t="s">
        <v>193</v>
      </c>
      <c r="G155" s="622">
        <v>45124</v>
      </c>
      <c r="H155" s="642"/>
      <c r="I155" s="648" t="s">
        <v>193</v>
      </c>
      <c r="J155" s="622">
        <f>Complete[[#This Row],[Sub/Open of Bids]]</f>
        <v>45132</v>
      </c>
      <c r="K155" s="622">
        <v>45132</v>
      </c>
      <c r="L155" s="643"/>
      <c r="M155" s="622">
        <v>45132</v>
      </c>
      <c r="N155" s="622">
        <v>45142</v>
      </c>
      <c r="O155" s="622">
        <v>45148</v>
      </c>
      <c r="P155" s="643"/>
      <c r="Q155" s="643"/>
      <c r="R155" s="643"/>
      <c r="S155" s="622">
        <v>45150</v>
      </c>
      <c r="T155" s="622">
        <v>45162</v>
      </c>
      <c r="U155" s="622">
        <v>45182</v>
      </c>
      <c r="V155" s="490"/>
      <c r="W155" s="793"/>
      <c r="X155" s="622">
        <v>45191</v>
      </c>
      <c r="Y155" s="622">
        <f>Complete[[#This Row],[Delivery/ Completion]]</f>
        <v>45191</v>
      </c>
      <c r="Z155" s="402" t="s">
        <v>175</v>
      </c>
      <c r="AA155" s="492">
        <f>IF(Complete[[#This Row],[Procurement Project]]="","",SUM(Complete[[#This Row],[MOOE]]+Complete[[#This Row],[CO]]))</f>
        <v>893275</v>
      </c>
      <c r="AB155" s="493">
        <v>893275</v>
      </c>
      <c r="AC155" s="494"/>
      <c r="AD155" s="492">
        <f>IF(Complete[[#This Row],[Procurement Project]]="","",SUM(Complete[[#This Row],[MOOE2]]+Complete[[#This Row],[CO3]]))</f>
        <v>893275</v>
      </c>
      <c r="AE155" s="495">
        <v>893275</v>
      </c>
      <c r="AF155" s="496"/>
      <c r="AG155" s="497"/>
      <c r="AH155" s="400" t="s">
        <v>758</v>
      </c>
      <c r="AI155" s="421" t="s">
        <v>193</v>
      </c>
      <c r="AJ155" s="622">
        <v>45126</v>
      </c>
      <c r="AK155" s="622">
        <v>45126</v>
      </c>
      <c r="AL155" s="622">
        <v>45126</v>
      </c>
      <c r="AM155" s="420" t="s">
        <v>193</v>
      </c>
      <c r="AN155" s="423" t="s">
        <v>193</v>
      </c>
      <c r="AO155" s="319" t="s">
        <v>141</v>
      </c>
      <c r="AP155" s="498"/>
      <c r="AQ155" s="498"/>
    </row>
    <row r="156" spans="1:43" s="230" customFormat="1" ht="75" customHeight="1" x14ac:dyDescent="0.25">
      <c r="A156" s="465" t="s">
        <v>903</v>
      </c>
      <c r="B156" s="499" t="s">
        <v>281</v>
      </c>
      <c r="C156" s="486" t="s">
        <v>212</v>
      </c>
      <c r="D156" s="408" t="s">
        <v>192</v>
      </c>
      <c r="E156" s="488" t="s">
        <v>89</v>
      </c>
      <c r="F156" s="622" t="s">
        <v>193</v>
      </c>
      <c r="G156" s="622">
        <v>45117</v>
      </c>
      <c r="H156" s="642"/>
      <c r="I156" s="648" t="s">
        <v>193</v>
      </c>
      <c r="J156" s="622">
        <f>Complete[[#This Row],[Sub/Open of Bids]]</f>
        <v>45132</v>
      </c>
      <c r="K156" s="622">
        <v>45132</v>
      </c>
      <c r="L156" s="643"/>
      <c r="M156" s="622">
        <v>45132</v>
      </c>
      <c r="N156" s="622">
        <v>45142</v>
      </c>
      <c r="O156" s="622">
        <v>45149</v>
      </c>
      <c r="P156" s="643"/>
      <c r="Q156" s="643"/>
      <c r="R156" s="643"/>
      <c r="S156" s="622">
        <v>45153</v>
      </c>
      <c r="T156" s="622">
        <v>45156</v>
      </c>
      <c r="U156" s="622">
        <v>45160</v>
      </c>
      <c r="V156" s="490"/>
      <c r="W156" s="793"/>
      <c r="X156" s="622">
        <v>45167</v>
      </c>
      <c r="Y156" s="622">
        <f>Complete[[#This Row],[Delivery/ Completion]]</f>
        <v>45167</v>
      </c>
      <c r="Z156" s="402" t="s">
        <v>175</v>
      </c>
      <c r="AA156" s="492">
        <f>IF(Complete[[#This Row],[Procurement Project]]="","",SUM(Complete[[#This Row],[MOOE]]+Complete[[#This Row],[CO]]))</f>
        <v>243678</v>
      </c>
      <c r="AB156" s="493">
        <v>243678</v>
      </c>
      <c r="AC156" s="494"/>
      <c r="AD156" s="492">
        <f>IF(Complete[[#This Row],[Procurement Project]]="","",SUM(Complete[[#This Row],[MOOE2]]+Complete[[#This Row],[CO3]]))</f>
        <v>243678</v>
      </c>
      <c r="AE156" s="495">
        <v>243678</v>
      </c>
      <c r="AF156" s="496"/>
      <c r="AG156" s="497"/>
      <c r="AH156" s="400" t="s">
        <v>758</v>
      </c>
      <c r="AI156" s="421" t="s">
        <v>193</v>
      </c>
      <c r="AJ156" s="622">
        <v>45126</v>
      </c>
      <c r="AK156" s="622">
        <v>45126</v>
      </c>
      <c r="AL156" s="622">
        <v>45126</v>
      </c>
      <c r="AM156" s="420" t="s">
        <v>193</v>
      </c>
      <c r="AN156" s="423" t="s">
        <v>193</v>
      </c>
      <c r="AO156" s="319" t="s">
        <v>141</v>
      </c>
      <c r="AP156" s="498"/>
      <c r="AQ156" s="498"/>
    </row>
    <row r="157" spans="1:43" s="230" customFormat="1" ht="75" customHeight="1" x14ac:dyDescent="0.25">
      <c r="A157" s="465" t="s">
        <v>904</v>
      </c>
      <c r="B157" s="499" t="s">
        <v>282</v>
      </c>
      <c r="C157" s="486" t="s">
        <v>212</v>
      </c>
      <c r="D157" s="408" t="s">
        <v>192</v>
      </c>
      <c r="E157" s="488" t="s">
        <v>89</v>
      </c>
      <c r="F157" s="622" t="s">
        <v>193</v>
      </c>
      <c r="G157" s="622">
        <v>45117</v>
      </c>
      <c r="H157" s="642"/>
      <c r="I157" s="648" t="s">
        <v>193</v>
      </c>
      <c r="J157" s="622">
        <f>Complete[[#This Row],[Sub/Open of Bids]]</f>
        <v>45132</v>
      </c>
      <c r="K157" s="622">
        <v>45132</v>
      </c>
      <c r="L157" s="643"/>
      <c r="M157" s="622">
        <v>45142</v>
      </c>
      <c r="N157" s="622">
        <v>45142</v>
      </c>
      <c r="O157" s="622">
        <v>45149</v>
      </c>
      <c r="P157" s="643"/>
      <c r="Q157" s="643"/>
      <c r="R157" s="643"/>
      <c r="S157" s="622">
        <v>45153</v>
      </c>
      <c r="T157" s="622">
        <v>45251</v>
      </c>
      <c r="U157" s="622">
        <v>45260</v>
      </c>
      <c r="V157" s="490"/>
      <c r="W157" s="793"/>
      <c r="X157" s="622">
        <v>45267</v>
      </c>
      <c r="Y157" s="622">
        <f>Complete[[#This Row],[Delivery/ Completion]]</f>
        <v>45267</v>
      </c>
      <c r="Z157" s="402" t="s">
        <v>175</v>
      </c>
      <c r="AA157" s="492">
        <f>IF(Complete[[#This Row],[Procurement Project]]="","",SUM(Complete[[#This Row],[MOOE]]+Complete[[#This Row],[CO]]))</f>
        <v>267000</v>
      </c>
      <c r="AB157" s="493">
        <v>267000</v>
      </c>
      <c r="AC157" s="494"/>
      <c r="AD157" s="492">
        <f>IF(Complete[[#This Row],[Procurement Project]]="","",SUM(Complete[[#This Row],[MOOE2]]+Complete[[#This Row],[CO3]]))</f>
        <v>267000</v>
      </c>
      <c r="AE157" s="495">
        <v>267000</v>
      </c>
      <c r="AF157" s="496"/>
      <c r="AG157" s="497"/>
      <c r="AH157" s="400" t="s">
        <v>758</v>
      </c>
      <c r="AI157" s="421" t="s">
        <v>193</v>
      </c>
      <c r="AJ157" s="622">
        <v>45126</v>
      </c>
      <c r="AK157" s="622">
        <v>45126</v>
      </c>
      <c r="AL157" s="622">
        <v>45126</v>
      </c>
      <c r="AM157" s="420" t="s">
        <v>193</v>
      </c>
      <c r="AN157" s="423" t="s">
        <v>193</v>
      </c>
      <c r="AO157" s="319" t="s">
        <v>141</v>
      </c>
      <c r="AP157" s="498"/>
      <c r="AQ157" s="498"/>
    </row>
    <row r="158" spans="1:43" s="230" customFormat="1" ht="75" customHeight="1" x14ac:dyDescent="0.25">
      <c r="A158" s="465" t="s">
        <v>905</v>
      </c>
      <c r="B158" s="465" t="s">
        <v>283</v>
      </c>
      <c r="C158" s="466" t="s">
        <v>198</v>
      </c>
      <c r="D158" s="408" t="s">
        <v>192</v>
      </c>
      <c r="E158" s="488" t="s">
        <v>89</v>
      </c>
      <c r="F158" s="622" t="s">
        <v>193</v>
      </c>
      <c r="G158" s="622">
        <v>45117</v>
      </c>
      <c r="H158" s="642"/>
      <c r="I158" s="648" t="s">
        <v>193</v>
      </c>
      <c r="J158" s="622">
        <f>Complete[[#This Row],[Sub/Open of Bids]]</f>
        <v>45132</v>
      </c>
      <c r="K158" s="622">
        <v>45132</v>
      </c>
      <c r="L158" s="643"/>
      <c r="M158" s="622">
        <v>45132</v>
      </c>
      <c r="N158" s="622">
        <v>45142</v>
      </c>
      <c r="O158" s="622">
        <v>45149</v>
      </c>
      <c r="P158" s="643"/>
      <c r="Q158" s="643"/>
      <c r="R158" s="643"/>
      <c r="S158" s="622">
        <v>45153</v>
      </c>
      <c r="T158" s="622">
        <v>45160</v>
      </c>
      <c r="U158" s="622">
        <v>45167</v>
      </c>
      <c r="V158" s="490"/>
      <c r="W158" s="793"/>
      <c r="X158" s="622">
        <v>45187</v>
      </c>
      <c r="Y158" s="622">
        <f>Complete[[#This Row],[Delivery/ Completion]]</f>
        <v>45187</v>
      </c>
      <c r="Z158" s="402" t="s">
        <v>175</v>
      </c>
      <c r="AA158" s="492">
        <f>IF(Complete[[#This Row],[Procurement Project]]="","",SUM(Complete[[#This Row],[MOOE]]+Complete[[#This Row],[CO]]))</f>
        <v>285000</v>
      </c>
      <c r="AB158" s="493">
        <v>285000</v>
      </c>
      <c r="AC158" s="494"/>
      <c r="AD158" s="492">
        <f>IF(Complete[[#This Row],[Procurement Project]]="","",SUM(Complete[[#This Row],[MOOE2]]+Complete[[#This Row],[CO3]]))</f>
        <v>285000</v>
      </c>
      <c r="AE158" s="495">
        <v>285000</v>
      </c>
      <c r="AF158" s="496"/>
      <c r="AG158" s="497"/>
      <c r="AH158" s="400" t="s">
        <v>758</v>
      </c>
      <c r="AI158" s="421" t="s">
        <v>193</v>
      </c>
      <c r="AJ158" s="622">
        <v>45126</v>
      </c>
      <c r="AK158" s="622">
        <v>45126</v>
      </c>
      <c r="AL158" s="622">
        <v>45126</v>
      </c>
      <c r="AM158" s="420" t="s">
        <v>193</v>
      </c>
      <c r="AN158" s="423" t="s">
        <v>193</v>
      </c>
      <c r="AO158" s="319" t="s">
        <v>141</v>
      </c>
      <c r="AP158" s="498"/>
      <c r="AQ158" s="498"/>
    </row>
    <row r="159" spans="1:43" s="230" customFormat="1" ht="75" customHeight="1" x14ac:dyDescent="0.25">
      <c r="A159" s="465" t="s">
        <v>906</v>
      </c>
      <c r="B159" s="465" t="s">
        <v>284</v>
      </c>
      <c r="C159" s="466" t="s">
        <v>260</v>
      </c>
      <c r="D159" s="408" t="s">
        <v>192</v>
      </c>
      <c r="E159" s="488" t="s">
        <v>89</v>
      </c>
      <c r="F159" s="622" t="s">
        <v>193</v>
      </c>
      <c r="G159" s="622">
        <v>45103</v>
      </c>
      <c r="H159" s="642"/>
      <c r="I159" s="648">
        <v>45118</v>
      </c>
      <c r="J159" s="622">
        <f>Complete[[#This Row],[Sub/Open of Bids]]</f>
        <v>45132</v>
      </c>
      <c r="K159" s="622">
        <v>45132</v>
      </c>
      <c r="L159" s="643"/>
      <c r="M159" s="622">
        <v>45132</v>
      </c>
      <c r="N159" s="622">
        <v>45142</v>
      </c>
      <c r="O159" s="622">
        <v>45149</v>
      </c>
      <c r="P159" s="643"/>
      <c r="Q159" s="643"/>
      <c r="R159" s="643"/>
      <c r="S159" s="622">
        <v>45153</v>
      </c>
      <c r="T159" s="622">
        <v>45160</v>
      </c>
      <c r="U159" s="622">
        <v>45161</v>
      </c>
      <c r="V159" s="490"/>
      <c r="W159" s="793"/>
      <c r="X159" s="622">
        <v>45176</v>
      </c>
      <c r="Y159" s="622">
        <f>Complete[[#This Row],[Delivery/ Completion]]</f>
        <v>45176</v>
      </c>
      <c r="Z159" s="402" t="s">
        <v>175</v>
      </c>
      <c r="AA159" s="492">
        <f>IF(Complete[[#This Row],[Procurement Project]]="","",SUM(Complete[[#This Row],[MOOE]]+Complete[[#This Row],[CO]]))</f>
        <v>1899504</v>
      </c>
      <c r="AB159" s="493"/>
      <c r="AC159" s="494">
        <v>1899504</v>
      </c>
      <c r="AD159" s="492">
        <f>IF(Complete[[#This Row],[Procurement Project]]="","",SUM(Complete[[#This Row],[MOOE2]]+Complete[[#This Row],[CO3]]))</f>
        <v>1899504</v>
      </c>
      <c r="AE159" s="495"/>
      <c r="AF159" s="496">
        <v>1899504</v>
      </c>
      <c r="AG159" s="497"/>
      <c r="AH159" s="400" t="s">
        <v>758</v>
      </c>
      <c r="AI159" s="622">
        <v>45114</v>
      </c>
      <c r="AJ159" s="622">
        <v>45126</v>
      </c>
      <c r="AK159" s="622">
        <v>45126</v>
      </c>
      <c r="AL159" s="622">
        <v>45126</v>
      </c>
      <c r="AM159" s="420" t="s">
        <v>193</v>
      </c>
      <c r="AN159" s="423" t="s">
        <v>193</v>
      </c>
      <c r="AO159" s="319" t="s">
        <v>141</v>
      </c>
      <c r="AP159" s="498"/>
      <c r="AQ159" s="498"/>
    </row>
    <row r="160" spans="1:43" s="230" customFormat="1" ht="75" customHeight="1" x14ac:dyDescent="0.25">
      <c r="A160" s="465" t="s">
        <v>907</v>
      </c>
      <c r="B160" s="465" t="s">
        <v>285</v>
      </c>
      <c r="C160" s="466" t="s">
        <v>234</v>
      </c>
      <c r="D160" s="408" t="s">
        <v>192</v>
      </c>
      <c r="E160" s="488" t="s">
        <v>89</v>
      </c>
      <c r="F160" s="622">
        <v>45120</v>
      </c>
      <c r="G160" s="622">
        <v>45103</v>
      </c>
      <c r="H160" s="642"/>
      <c r="I160" s="648" t="s">
        <v>193</v>
      </c>
      <c r="J160" s="622">
        <f>Complete[[#This Row],[Sub/Open of Bids]]</f>
        <v>45132</v>
      </c>
      <c r="K160" s="622">
        <v>45132</v>
      </c>
      <c r="L160" s="643"/>
      <c r="M160" s="622">
        <v>45132</v>
      </c>
      <c r="N160" s="622">
        <v>45142</v>
      </c>
      <c r="O160" s="622">
        <v>45149</v>
      </c>
      <c r="P160" s="643"/>
      <c r="Q160" s="643"/>
      <c r="R160" s="643"/>
      <c r="S160" s="622">
        <v>45153</v>
      </c>
      <c r="T160" s="622">
        <v>45160</v>
      </c>
      <c r="U160" s="622">
        <v>45175</v>
      </c>
      <c r="V160" s="490"/>
      <c r="W160" s="793"/>
      <c r="X160" s="622">
        <v>45194</v>
      </c>
      <c r="Y160" s="622">
        <f>Complete[[#This Row],[Delivery/ Completion]]</f>
        <v>45194</v>
      </c>
      <c r="Z160" s="402" t="s">
        <v>175</v>
      </c>
      <c r="AA160" s="492">
        <f>IF(Complete[[#This Row],[Procurement Project]]="","",SUM(Complete[[#This Row],[MOOE]]+Complete[[#This Row],[CO]]))</f>
        <v>969608</v>
      </c>
      <c r="AB160" s="493">
        <v>969608</v>
      </c>
      <c r="AC160" s="494"/>
      <c r="AD160" s="492">
        <f>IF(Complete[[#This Row],[Procurement Project]]="","",SUM(Complete[[#This Row],[MOOE2]]+Complete[[#This Row],[CO3]]))</f>
        <v>969608</v>
      </c>
      <c r="AE160" s="495">
        <v>969608</v>
      </c>
      <c r="AF160" s="496"/>
      <c r="AG160" s="497"/>
      <c r="AH160" s="400" t="s">
        <v>758</v>
      </c>
      <c r="AI160" s="421" t="s">
        <v>193</v>
      </c>
      <c r="AJ160" s="622">
        <v>45126</v>
      </c>
      <c r="AK160" s="622">
        <v>45126</v>
      </c>
      <c r="AL160" s="622">
        <v>45126</v>
      </c>
      <c r="AM160" s="420" t="s">
        <v>193</v>
      </c>
      <c r="AN160" s="423" t="s">
        <v>193</v>
      </c>
      <c r="AO160" s="319" t="s">
        <v>141</v>
      </c>
      <c r="AP160" s="498"/>
      <c r="AQ160" s="498"/>
    </row>
    <row r="161" spans="1:43" s="230" customFormat="1" ht="75" customHeight="1" x14ac:dyDescent="0.25">
      <c r="A161" s="465" t="s">
        <v>908</v>
      </c>
      <c r="B161" s="465" t="s">
        <v>286</v>
      </c>
      <c r="C161" s="466" t="s">
        <v>198</v>
      </c>
      <c r="D161" s="408" t="s">
        <v>192</v>
      </c>
      <c r="E161" s="488" t="s">
        <v>89</v>
      </c>
      <c r="F161" s="622" t="s">
        <v>193</v>
      </c>
      <c r="G161" s="622">
        <v>45103</v>
      </c>
      <c r="H161" s="642"/>
      <c r="I161" s="648" t="s">
        <v>193</v>
      </c>
      <c r="J161" s="622">
        <f>Complete[[#This Row],[Sub/Open of Bids]]</f>
        <v>45132</v>
      </c>
      <c r="K161" s="622">
        <v>45132</v>
      </c>
      <c r="L161" s="643"/>
      <c r="M161" s="622">
        <v>45132</v>
      </c>
      <c r="N161" s="622">
        <v>45142</v>
      </c>
      <c r="O161" s="622">
        <v>45149</v>
      </c>
      <c r="P161" s="643"/>
      <c r="Q161" s="643"/>
      <c r="R161" s="643"/>
      <c r="S161" s="622">
        <v>45153</v>
      </c>
      <c r="T161" s="622">
        <v>45160</v>
      </c>
      <c r="U161" s="622">
        <v>45174</v>
      </c>
      <c r="V161" s="490"/>
      <c r="W161" s="793"/>
      <c r="X161" s="622">
        <v>45212</v>
      </c>
      <c r="Y161" s="622">
        <f>Complete[[#This Row],[Delivery/ Completion]]</f>
        <v>45212</v>
      </c>
      <c r="Z161" s="402" t="s">
        <v>175</v>
      </c>
      <c r="AA161" s="492">
        <f>IF(Complete[[#This Row],[Procurement Project]]="","",SUM(Complete[[#This Row],[MOOE]]+Complete[[#This Row],[CO]]))</f>
        <v>1276950</v>
      </c>
      <c r="AB161" s="493">
        <v>1276950</v>
      </c>
      <c r="AC161" s="494"/>
      <c r="AD161" s="492">
        <f>IF(Complete[[#This Row],[Procurement Project]]="","",SUM(Complete[[#This Row],[MOOE2]]+Complete[[#This Row],[CO3]]))</f>
        <v>1276950</v>
      </c>
      <c r="AE161" s="495">
        <v>1276950</v>
      </c>
      <c r="AF161" s="496"/>
      <c r="AG161" s="497"/>
      <c r="AH161" s="400" t="s">
        <v>758</v>
      </c>
      <c r="AI161" s="421" t="s">
        <v>193</v>
      </c>
      <c r="AJ161" s="622">
        <v>45126</v>
      </c>
      <c r="AK161" s="622">
        <v>45126</v>
      </c>
      <c r="AL161" s="622">
        <v>45126</v>
      </c>
      <c r="AM161" s="420" t="s">
        <v>193</v>
      </c>
      <c r="AN161" s="423" t="s">
        <v>193</v>
      </c>
      <c r="AO161" s="319" t="s">
        <v>141</v>
      </c>
      <c r="AP161" s="498"/>
      <c r="AQ161" s="498"/>
    </row>
    <row r="162" spans="1:43" s="230" customFormat="1" ht="75" customHeight="1" x14ac:dyDescent="0.25">
      <c r="A162" s="465" t="s">
        <v>909</v>
      </c>
      <c r="B162" s="465" t="s">
        <v>287</v>
      </c>
      <c r="C162" s="466" t="s">
        <v>201</v>
      </c>
      <c r="D162" s="408" t="s">
        <v>192</v>
      </c>
      <c r="E162" s="488" t="s">
        <v>89</v>
      </c>
      <c r="F162" s="622" t="s">
        <v>193</v>
      </c>
      <c r="G162" s="622">
        <v>45075</v>
      </c>
      <c r="H162" s="642"/>
      <c r="I162" s="648">
        <v>45083</v>
      </c>
      <c r="J162" s="622">
        <f>Complete[[#This Row],[Sub/Open of Bids]]</f>
        <v>45097</v>
      </c>
      <c r="K162" s="622">
        <v>45097</v>
      </c>
      <c r="L162" s="643"/>
      <c r="M162" s="622">
        <v>45097</v>
      </c>
      <c r="N162" s="622">
        <v>45141</v>
      </c>
      <c r="O162" s="622">
        <v>45149</v>
      </c>
      <c r="P162" s="643"/>
      <c r="Q162" s="643"/>
      <c r="R162" s="643"/>
      <c r="S162" s="622">
        <v>45153</v>
      </c>
      <c r="T162" s="622">
        <v>45156</v>
      </c>
      <c r="U162" s="622">
        <v>45162</v>
      </c>
      <c r="V162" s="490"/>
      <c r="W162" s="793"/>
      <c r="X162" s="622" t="s">
        <v>193</v>
      </c>
      <c r="Y162" s="622" t="str">
        <f>Complete[[#This Row],[Delivery/ Completion]]</f>
        <v>N/A</v>
      </c>
      <c r="Z162" s="402" t="s">
        <v>175</v>
      </c>
      <c r="AA162" s="492">
        <f>IF(Complete[[#This Row],[Procurement Project]]="","",SUM(Complete[[#This Row],[MOOE]]+Complete[[#This Row],[CO]]))</f>
        <v>3321542.64</v>
      </c>
      <c r="AB162" s="493">
        <v>3321542.64</v>
      </c>
      <c r="AC162" s="494"/>
      <c r="AD162" s="492">
        <f>IF(Complete[[#This Row],[Procurement Project]]="","",SUM(Complete[[#This Row],[MOOE2]]+Complete[[#This Row],[CO3]]))</f>
        <v>3317295.56</v>
      </c>
      <c r="AE162" s="495">
        <v>3317295.56</v>
      </c>
      <c r="AF162" s="496"/>
      <c r="AG162" s="497"/>
      <c r="AH162" s="400" t="s">
        <v>758</v>
      </c>
      <c r="AI162" s="622">
        <v>45082</v>
      </c>
      <c r="AJ162" s="622">
        <v>45093</v>
      </c>
      <c r="AK162" s="622">
        <v>45093</v>
      </c>
      <c r="AL162" s="622">
        <v>45093</v>
      </c>
      <c r="AM162" s="420" t="s">
        <v>193</v>
      </c>
      <c r="AN162" s="423" t="s">
        <v>193</v>
      </c>
      <c r="AO162" s="319" t="s">
        <v>141</v>
      </c>
      <c r="AP162" s="498"/>
      <c r="AQ162" s="498"/>
    </row>
    <row r="163" spans="1:43" s="230" customFormat="1" ht="75" customHeight="1" x14ac:dyDescent="0.25">
      <c r="A163" s="465" t="s">
        <v>910</v>
      </c>
      <c r="B163" s="465" t="s">
        <v>914</v>
      </c>
      <c r="C163" s="486" t="str">
        <f>VLOOKUP((LEFT(Complete[[#This Row],[Code
(PAP)]], FIND(CHAR(10), Complete[[#This Row],[Code
(PAP)]],1)-1)),[1]PMR!$A:$AX,22,FALSE)</f>
        <v>PEO</v>
      </c>
      <c r="D163" s="408" t="s">
        <v>192</v>
      </c>
      <c r="E163" s="488" t="s">
        <v>89</v>
      </c>
      <c r="F163" s="622" t="str">
        <f>UPPER(VLOOKUP((LEFT(Complete[[#This Row],[Code
(PAP)]], FIND(CHAR(10), Complete[[#This Row],[Code
(PAP)]],1)-1)),[1]PMR!$A:$AX,24,FALSE))</f>
        <v>N/A</v>
      </c>
      <c r="G163" s="622">
        <f>VLOOKUP((LEFT(Complete[[#This Row],[Code
(PAP)]], FIND(CHAR(10), Complete[[#This Row],[Code
(PAP)]],1)-1)),[1]PMR!$A:$AX,25,FALSE)</f>
        <v>45075</v>
      </c>
      <c r="H163" s="642"/>
      <c r="I163" s="648">
        <f>VLOOKUP((LEFT(Complete[[#This Row],[Code
(PAP)]], FIND(CHAR(10), Complete[[#This Row],[Code
(PAP)]],1)-1)),[1]PMR!$A:$AX,26,FALSE)</f>
        <v>45083</v>
      </c>
      <c r="J163" s="622">
        <f>Complete[[#This Row],[Sub/Open of Bids]]</f>
        <v>45097</v>
      </c>
      <c r="K163" s="622">
        <f>VLOOKUP((LEFT(Complete[[#This Row],[Code
(PAP)]], FIND(CHAR(10), Complete[[#This Row],[Code
(PAP)]],1)-1)),[1]PMR!$A:$AX,28,FALSE)</f>
        <v>45097</v>
      </c>
      <c r="L163" s="643"/>
      <c r="M163" s="622">
        <f>VLOOKUP((LEFT(Complete[[#This Row],[Code
(PAP)]], FIND(CHAR(10), Complete[[#This Row],[Code
(PAP)]],1)-1)),[1]PMR!$A:$AX,29,FALSE)</f>
        <v>45097</v>
      </c>
      <c r="N163" s="622">
        <f>VLOOKUP((LEFT(Complete[[#This Row],[Code
(PAP)]], FIND(CHAR(10), Complete[[#This Row],[Code
(PAP)]],1)-1)),[1]PMR!$A:$AX,30,FALSE)</f>
        <v>45141</v>
      </c>
      <c r="O163" s="622">
        <v>45149</v>
      </c>
      <c r="P163" s="643"/>
      <c r="Q163" s="643"/>
      <c r="R163" s="643"/>
      <c r="S163" s="622">
        <v>45153</v>
      </c>
      <c r="T163" s="622">
        <v>45156</v>
      </c>
      <c r="U163" s="622">
        <v>45162</v>
      </c>
      <c r="V163" s="490"/>
      <c r="W163" s="793"/>
      <c r="X163" s="622" t="s">
        <v>193</v>
      </c>
      <c r="Y163" s="622" t="str">
        <f>Complete[[#This Row],[Delivery/ Completion]]</f>
        <v>N/A</v>
      </c>
      <c r="Z163" s="402" t="s">
        <v>175</v>
      </c>
      <c r="AA163" s="492">
        <f>VLOOKUP((LEFT(Complete[[#This Row],[Code
(PAP)]], FIND(CHAR(10), Complete[[#This Row],[Code
(PAP)]],1)-1)),[1]PMR!$A:$AX,37,FALSE)</f>
        <v>1805974.16</v>
      </c>
      <c r="AB163" s="493">
        <f>VLOOKUP((LEFT(Complete[[#This Row],[Code
(PAP)]], FIND(CHAR(10), Complete[[#This Row],[Code
(PAP)]],1)-1)),[1]PMR!$A:$AX,37,FALSE)</f>
        <v>1805974.16</v>
      </c>
      <c r="AC163" s="494"/>
      <c r="AD163" s="492">
        <f>VLOOKUP((LEFT(Complete[[#This Row],[Code
(PAP)]], FIND(CHAR(10), Complete[[#This Row],[Code
(PAP)]],1)-1)),[1]PMR!$A:$AX,40,FALSE)</f>
        <v>1801647.94</v>
      </c>
      <c r="AE163" s="495">
        <f>VLOOKUP((LEFT(Complete[[#This Row],[Code
(PAP)]], FIND(CHAR(10), Complete[[#This Row],[Code
(PAP)]],1)-1)),[1]PMR!$A:$AX,40,FALSE)</f>
        <v>1801647.94</v>
      </c>
      <c r="AF163" s="496"/>
      <c r="AG163" s="497"/>
      <c r="AH163" s="400" t="s">
        <v>758</v>
      </c>
      <c r="AI163" s="622">
        <v>45082</v>
      </c>
      <c r="AJ163" s="622">
        <v>45093</v>
      </c>
      <c r="AK163" s="622">
        <v>45093</v>
      </c>
      <c r="AL163" s="622">
        <v>45093</v>
      </c>
      <c r="AM163" s="420" t="s">
        <v>193</v>
      </c>
      <c r="AN163" s="423" t="s">
        <v>193</v>
      </c>
      <c r="AO163" s="319" t="s">
        <v>141</v>
      </c>
      <c r="AP163" s="498"/>
      <c r="AQ163" s="498"/>
    </row>
    <row r="164" spans="1:43" s="230" customFormat="1" ht="75" customHeight="1" x14ac:dyDescent="0.25">
      <c r="A164" s="465" t="s">
        <v>911</v>
      </c>
      <c r="B164" s="465" t="s">
        <v>915</v>
      </c>
      <c r="C164" s="486" t="str">
        <f>VLOOKUP((LEFT(Complete[[#This Row],[Code
(PAP)]], FIND(CHAR(10), Complete[[#This Row],[Code
(PAP)]],1)-1)),[1]PMR!$A:$AX,22,FALSE)</f>
        <v>PEO</v>
      </c>
      <c r="D164" s="408" t="s">
        <v>192</v>
      </c>
      <c r="E164" s="488" t="s">
        <v>89</v>
      </c>
      <c r="F164" s="622" t="s">
        <v>193</v>
      </c>
      <c r="G164" s="622">
        <f>VLOOKUP((LEFT(Complete[[#This Row],[Code
(PAP)]], FIND(CHAR(10), Complete[[#This Row],[Code
(PAP)]],1)-1)),[1]PMR!$A:$AX,25,FALSE)</f>
        <v>45075</v>
      </c>
      <c r="H164" s="642"/>
      <c r="I164" s="648">
        <f>VLOOKUP((LEFT(Complete[[#This Row],[Code
(PAP)]], FIND(CHAR(10), Complete[[#This Row],[Code
(PAP)]],1)-1)),[1]PMR!$A:$AX,26,FALSE)</f>
        <v>45083</v>
      </c>
      <c r="J164" s="622">
        <f>Complete[[#This Row],[Sub/Open of Bids]]</f>
        <v>45097</v>
      </c>
      <c r="K164" s="622">
        <f>VLOOKUP((LEFT(Complete[[#This Row],[Code
(PAP)]], FIND(CHAR(10), Complete[[#This Row],[Code
(PAP)]],1)-1)),[1]PMR!$A:$AX,28,FALSE)</f>
        <v>45097</v>
      </c>
      <c r="L164" s="643"/>
      <c r="M164" s="622">
        <f>VLOOKUP((LEFT(Complete[[#This Row],[Code
(PAP)]], FIND(CHAR(10), Complete[[#This Row],[Code
(PAP)]],1)-1)),[1]PMR!$A:$AX,29,FALSE)</f>
        <v>45097</v>
      </c>
      <c r="N164" s="622">
        <f>VLOOKUP((LEFT(Complete[[#This Row],[Code
(PAP)]], FIND(CHAR(10), Complete[[#This Row],[Code
(PAP)]],1)-1)),[1]PMR!$A:$AX,30,FALSE)</f>
        <v>45141</v>
      </c>
      <c r="O164" s="622">
        <v>45149</v>
      </c>
      <c r="P164" s="643"/>
      <c r="Q164" s="643"/>
      <c r="R164" s="643"/>
      <c r="S164" s="622">
        <v>45150</v>
      </c>
      <c r="T164" s="622">
        <v>45156</v>
      </c>
      <c r="U164" s="622">
        <v>45162</v>
      </c>
      <c r="V164" s="490"/>
      <c r="W164" s="793"/>
      <c r="X164" s="622" t="s">
        <v>193</v>
      </c>
      <c r="Y164" s="622" t="str">
        <f>Complete[[#This Row],[Delivery/ Completion]]</f>
        <v>N/A</v>
      </c>
      <c r="Z164" s="402" t="s">
        <v>175</v>
      </c>
      <c r="AA164" s="492">
        <f>IF(Complete[[#This Row],[Procurement Project]]="","",SUM(Complete[[#This Row],[MOOE]]+Complete[[#This Row],[CO]]))</f>
        <v>1408940</v>
      </c>
      <c r="AB164" s="493"/>
      <c r="AC164" s="494">
        <v>1408940</v>
      </c>
      <c r="AD164" s="492">
        <f>IF(Complete[[#This Row],[Procurement Project]]="","",SUM(Complete[[#This Row],[MOOE2]]+Complete[[#This Row],[CO3]]))</f>
        <v>1388810.65</v>
      </c>
      <c r="AE164" s="495"/>
      <c r="AF164" s="496">
        <v>1388810.65</v>
      </c>
      <c r="AG164" s="497"/>
      <c r="AH164" s="400" t="s">
        <v>758</v>
      </c>
      <c r="AI164" s="622">
        <v>45082</v>
      </c>
      <c r="AJ164" s="622">
        <v>45093</v>
      </c>
      <c r="AK164" s="622">
        <v>45093</v>
      </c>
      <c r="AL164" s="622">
        <v>45093</v>
      </c>
      <c r="AM164" s="420" t="s">
        <v>193</v>
      </c>
      <c r="AN164" s="423" t="s">
        <v>193</v>
      </c>
      <c r="AO164" s="319" t="s">
        <v>141</v>
      </c>
      <c r="AP164" s="498"/>
      <c r="AQ164" s="498"/>
    </row>
    <row r="165" spans="1:43" s="230" customFormat="1" ht="75" customHeight="1" x14ac:dyDescent="0.25">
      <c r="A165" s="465" t="s">
        <v>912</v>
      </c>
      <c r="B165" s="465" t="s">
        <v>913</v>
      </c>
      <c r="C165" s="466" t="s">
        <v>201</v>
      </c>
      <c r="D165" s="408" t="s">
        <v>192</v>
      </c>
      <c r="E165" s="319" t="s">
        <v>89</v>
      </c>
      <c r="F165" s="622" t="s">
        <v>193</v>
      </c>
      <c r="G165" s="622">
        <v>45075</v>
      </c>
      <c r="H165" s="642"/>
      <c r="I165" s="648">
        <v>45083</v>
      </c>
      <c r="J165" s="622">
        <f>Complete[[#This Row],[Sub/Open of Bids]]</f>
        <v>45097</v>
      </c>
      <c r="K165" s="622">
        <v>45097</v>
      </c>
      <c r="L165" s="643"/>
      <c r="M165" s="622">
        <v>45097</v>
      </c>
      <c r="N165" s="622">
        <v>45141</v>
      </c>
      <c r="O165" s="622">
        <v>45148</v>
      </c>
      <c r="P165" s="643"/>
      <c r="Q165" s="643"/>
      <c r="R165" s="643"/>
      <c r="S165" s="622">
        <v>45149</v>
      </c>
      <c r="T165" s="622">
        <v>45156</v>
      </c>
      <c r="U165" s="622">
        <v>45162</v>
      </c>
      <c r="V165" s="409"/>
      <c r="W165" s="788"/>
      <c r="X165" s="622" t="s">
        <v>193</v>
      </c>
      <c r="Y165" s="622" t="str">
        <f>Complete[[#This Row],[Delivery/ Completion]]</f>
        <v>N/A</v>
      </c>
      <c r="Z165" s="402" t="s">
        <v>175</v>
      </c>
      <c r="AA165" s="390">
        <f>IF(Complete[[#This Row],[Procurement Project]]="","",SUM(Complete[[#This Row],[MOOE]]+Complete[[#This Row],[CO]]))</f>
        <v>1001854.77</v>
      </c>
      <c r="AB165" s="493"/>
      <c r="AC165" s="396">
        <v>1001854.77</v>
      </c>
      <c r="AD165" s="390">
        <f>IF(Complete[[#This Row],[Procurement Project]]="","",SUM(Complete[[#This Row],[MOOE2]]+Complete[[#This Row],[CO3]]))</f>
        <v>996654.66</v>
      </c>
      <c r="AE165" s="495"/>
      <c r="AF165" s="317">
        <v>996654.66</v>
      </c>
      <c r="AG165" s="430"/>
      <c r="AH165" s="400" t="s">
        <v>758</v>
      </c>
      <c r="AI165" s="622">
        <v>45082</v>
      </c>
      <c r="AJ165" s="622">
        <v>45093</v>
      </c>
      <c r="AK165" s="622">
        <v>45093</v>
      </c>
      <c r="AL165" s="622">
        <v>45093</v>
      </c>
      <c r="AM165" s="420" t="s">
        <v>193</v>
      </c>
      <c r="AN165" s="423" t="s">
        <v>193</v>
      </c>
      <c r="AO165" s="319" t="s">
        <v>141</v>
      </c>
      <c r="AP165" s="411"/>
      <c r="AQ165" s="411"/>
    </row>
    <row r="166" spans="1:43" s="230" customFormat="1" ht="75" customHeight="1" x14ac:dyDescent="0.25">
      <c r="A166" s="465" t="s">
        <v>916</v>
      </c>
      <c r="B166" s="465" t="s">
        <v>1381</v>
      </c>
      <c r="C166" s="466" t="s">
        <v>201</v>
      </c>
      <c r="D166" s="408" t="s">
        <v>192</v>
      </c>
      <c r="E166" s="319" t="s">
        <v>89</v>
      </c>
      <c r="F166" s="622" t="s">
        <v>193</v>
      </c>
      <c r="G166" s="622">
        <v>45075</v>
      </c>
      <c r="H166" s="642"/>
      <c r="I166" s="648">
        <v>45083</v>
      </c>
      <c r="J166" s="622">
        <f>Complete[[#This Row],[Sub/Open of Bids]]</f>
        <v>45097</v>
      </c>
      <c r="K166" s="622">
        <v>45097</v>
      </c>
      <c r="L166" s="643"/>
      <c r="M166" s="622">
        <v>45097</v>
      </c>
      <c r="N166" s="622">
        <v>45141</v>
      </c>
      <c r="O166" s="622">
        <v>45148</v>
      </c>
      <c r="P166" s="643"/>
      <c r="Q166" s="643"/>
      <c r="R166" s="643"/>
      <c r="S166" s="622">
        <v>45149</v>
      </c>
      <c r="T166" s="622">
        <v>45156</v>
      </c>
      <c r="U166" s="622">
        <v>45162</v>
      </c>
      <c r="V166" s="409"/>
      <c r="W166" s="788"/>
      <c r="X166" s="622" t="s">
        <v>193</v>
      </c>
      <c r="Y166" s="622" t="str">
        <f>Complete[[#This Row],[Delivery/ Completion]]</f>
        <v>N/A</v>
      </c>
      <c r="Z166" s="402" t="s">
        <v>175</v>
      </c>
      <c r="AA166" s="390">
        <f>IF(Complete[[#This Row],[Procurement Project]]="","",SUM(Complete[[#This Row],[MOOE]]+Complete[[#This Row],[CO]]))</f>
        <v>1872262.8</v>
      </c>
      <c r="AB166" s="493"/>
      <c r="AC166" s="396">
        <v>1872262.8</v>
      </c>
      <c r="AD166" s="390">
        <f>IF(Complete[[#This Row],[Procurement Project]]="","",SUM(Complete[[#This Row],[MOOE2]]+Complete[[#This Row],[CO3]]))</f>
        <v>1866755.4</v>
      </c>
      <c r="AE166" s="495"/>
      <c r="AF166" s="317">
        <v>1866755.4</v>
      </c>
      <c r="AG166" s="430"/>
      <c r="AH166" s="400" t="s">
        <v>758</v>
      </c>
      <c r="AI166" s="622">
        <v>45082</v>
      </c>
      <c r="AJ166" s="622">
        <v>45093</v>
      </c>
      <c r="AK166" s="622">
        <v>45093</v>
      </c>
      <c r="AL166" s="622">
        <v>45093</v>
      </c>
      <c r="AM166" s="420" t="s">
        <v>193</v>
      </c>
      <c r="AN166" s="423" t="s">
        <v>193</v>
      </c>
      <c r="AO166" s="319" t="s">
        <v>141</v>
      </c>
      <c r="AP166" s="411"/>
      <c r="AQ166" s="411"/>
    </row>
    <row r="167" spans="1:43" s="230" customFormat="1" ht="75" customHeight="1" thickBot="1" x14ac:dyDescent="0.3">
      <c r="A167" s="465" t="s">
        <v>1364</v>
      </c>
      <c r="B167" s="604" t="s">
        <v>1382</v>
      </c>
      <c r="C167" s="466" t="s">
        <v>201</v>
      </c>
      <c r="D167" s="608" t="s">
        <v>192</v>
      </c>
      <c r="E167" s="319" t="s">
        <v>89</v>
      </c>
      <c r="F167" s="644">
        <v>45006</v>
      </c>
      <c r="G167" s="622">
        <v>45075</v>
      </c>
      <c r="H167" s="642"/>
      <c r="I167" s="654">
        <v>45083</v>
      </c>
      <c r="J167" s="622">
        <f>Complete[[#This Row],[Sub/Open of Bids]]</f>
        <v>45097</v>
      </c>
      <c r="K167" s="622">
        <v>45097</v>
      </c>
      <c r="L167" s="643"/>
      <c r="M167" s="644">
        <v>45097</v>
      </c>
      <c r="N167" s="622">
        <v>45141</v>
      </c>
      <c r="O167" s="644">
        <v>45148</v>
      </c>
      <c r="P167" s="643"/>
      <c r="Q167" s="643"/>
      <c r="R167" s="643"/>
      <c r="S167" s="622">
        <v>45149</v>
      </c>
      <c r="T167" s="644">
        <v>45156</v>
      </c>
      <c r="U167" s="622">
        <v>45162</v>
      </c>
      <c r="V167" s="409"/>
      <c r="W167" s="788"/>
      <c r="X167" s="644" t="s">
        <v>193</v>
      </c>
      <c r="Y167" s="622" t="str">
        <f>Complete[[#This Row],[Delivery/ Completion]]</f>
        <v>N/A</v>
      </c>
      <c r="Z167" s="620" t="s">
        <v>175</v>
      </c>
      <c r="AA167" s="633">
        <f>IF(Complete[[#This Row],[Procurement Project]]="","",SUM(Complete[[#This Row],[MOOE]]+Complete[[#This Row],[CO]]))</f>
        <v>2268269.88</v>
      </c>
      <c r="AB167" s="493"/>
      <c r="AC167" s="629">
        <v>2268269.88</v>
      </c>
      <c r="AD167" s="390">
        <f>IF(Complete[[#This Row],[Procurement Project]]="","",SUM(Complete[[#This Row],[MOOE2]]+Complete[[#This Row],[CO3]]))</f>
        <v>2218064.35</v>
      </c>
      <c r="AE167" s="631"/>
      <c r="AF167" s="317">
        <v>2218064.35</v>
      </c>
      <c r="AG167" s="430"/>
      <c r="AH167" s="616" t="s">
        <v>758</v>
      </c>
      <c r="AI167" s="622">
        <v>45082</v>
      </c>
      <c r="AJ167" s="622">
        <v>45093</v>
      </c>
      <c r="AK167" s="622">
        <v>45093</v>
      </c>
      <c r="AL167" s="622">
        <v>45093</v>
      </c>
      <c r="AM167" s="420" t="s">
        <v>193</v>
      </c>
      <c r="AN167" s="618" t="s">
        <v>193</v>
      </c>
      <c r="AO167" s="319" t="s">
        <v>141</v>
      </c>
      <c r="AP167" s="411"/>
      <c r="AQ167" s="411"/>
    </row>
    <row r="168" spans="1:43" s="201" customFormat="1" ht="75" customHeight="1" thickBot="1" x14ac:dyDescent="0.3">
      <c r="A168" s="676" t="s">
        <v>1387</v>
      </c>
      <c r="B168" s="661" t="s">
        <v>223</v>
      </c>
      <c r="C168" s="712" t="s">
        <v>239</v>
      </c>
      <c r="D168" s="670" t="s">
        <v>192</v>
      </c>
      <c r="E168" s="319" t="s">
        <v>103</v>
      </c>
      <c r="F168" s="673" t="s">
        <v>193</v>
      </c>
      <c r="G168" s="622">
        <v>45097</v>
      </c>
      <c r="H168" s="714"/>
      <c r="I168" s="715" t="s">
        <v>193</v>
      </c>
      <c r="J168" s="622">
        <f>Complete[[#This Row],[Sub/Open of Bids]]</f>
        <v>45146</v>
      </c>
      <c r="K168" s="622">
        <v>45146</v>
      </c>
      <c r="L168" s="714"/>
      <c r="M168" s="715" t="s">
        <v>193</v>
      </c>
      <c r="N168" s="713" t="s">
        <v>193</v>
      </c>
      <c r="O168" s="697">
        <v>45149</v>
      </c>
      <c r="P168" s="714"/>
      <c r="Q168" s="714"/>
      <c r="R168" s="714"/>
      <c r="S168" s="713" t="s">
        <v>193</v>
      </c>
      <c r="T168" s="644">
        <v>45155</v>
      </c>
      <c r="U168" s="622">
        <v>45156</v>
      </c>
      <c r="V168" s="716"/>
      <c r="W168" s="716"/>
      <c r="X168" s="622">
        <v>45197</v>
      </c>
      <c r="Y168" s="622">
        <v>45197</v>
      </c>
      <c r="Z168" s="720" t="s">
        <v>175</v>
      </c>
      <c r="AA168" s="721">
        <f>IF(Complete[[#This Row],[Procurement Project]]="","",SUM(Complete[[#This Row],[MOOE]]+Complete[[#This Row],[CO]]))</f>
        <v>15029</v>
      </c>
      <c r="AB168" s="677">
        <v>15029</v>
      </c>
      <c r="AC168" s="717"/>
      <c r="AD168" s="675">
        <f>IF(Complete[[#This Row],[Procurement Project]]="","",SUM(Complete[[#This Row],[MOOE2]]+Complete[[#This Row],[CO3]]))</f>
        <v>14750</v>
      </c>
      <c r="AE168" s="674">
        <v>14750</v>
      </c>
      <c r="AF168" s="718"/>
      <c r="AG168" s="719"/>
      <c r="AH168" s="616" t="s">
        <v>758</v>
      </c>
      <c r="AI168" s="725" t="s">
        <v>193</v>
      </c>
      <c r="AJ168" s="722" t="s">
        <v>193</v>
      </c>
      <c r="AK168" s="722" t="s">
        <v>193</v>
      </c>
      <c r="AL168" s="722" t="s">
        <v>193</v>
      </c>
      <c r="AM168" s="420" t="s">
        <v>193</v>
      </c>
      <c r="AN168" s="618" t="s">
        <v>193</v>
      </c>
      <c r="AO168" s="319" t="s">
        <v>141</v>
      </c>
      <c r="AP168" s="378"/>
      <c r="AQ168" s="378"/>
    </row>
    <row r="169" spans="1:43" s="230" customFormat="1" ht="75" customHeight="1" thickBot="1" x14ac:dyDescent="0.3">
      <c r="A169" s="465" t="s">
        <v>929</v>
      </c>
      <c r="B169" s="605" t="s">
        <v>218</v>
      </c>
      <c r="C169" s="466" t="s">
        <v>620</v>
      </c>
      <c r="D169" s="609" t="s">
        <v>192</v>
      </c>
      <c r="E169" s="319" t="s">
        <v>103</v>
      </c>
      <c r="F169" s="646" t="s">
        <v>193</v>
      </c>
      <c r="G169" s="622">
        <v>45111</v>
      </c>
      <c r="H169" s="642"/>
      <c r="I169" s="655" t="s">
        <v>193</v>
      </c>
      <c r="J169" s="622">
        <f>Complete[[#This Row],[Sub/Open of Bids]]</f>
        <v>45146</v>
      </c>
      <c r="K169" s="622">
        <v>45146</v>
      </c>
      <c r="L169" s="643"/>
      <c r="M169" s="646" t="s">
        <v>193</v>
      </c>
      <c r="N169" s="622" t="s">
        <v>193</v>
      </c>
      <c r="O169" s="646">
        <v>45149</v>
      </c>
      <c r="P169" s="643"/>
      <c r="Q169" s="643"/>
      <c r="R169" s="643"/>
      <c r="S169" s="622" t="s">
        <v>193</v>
      </c>
      <c r="T169" s="697">
        <v>45160</v>
      </c>
      <c r="U169" s="622">
        <v>45161</v>
      </c>
      <c r="V169" s="409"/>
      <c r="W169" s="788"/>
      <c r="X169" s="646">
        <v>45176</v>
      </c>
      <c r="Y169" s="622">
        <f>Complete[[#This Row],[Delivery/ Completion]]</f>
        <v>45176</v>
      </c>
      <c r="Z169" s="621" t="s">
        <v>175</v>
      </c>
      <c r="AA169" s="634">
        <f>IF(Complete[[#This Row],[Procurement Project]]="","",SUM(Complete[[#This Row],[MOOE]]+Complete[[#This Row],[CO]]))</f>
        <v>39060</v>
      </c>
      <c r="AB169" s="493">
        <v>39060</v>
      </c>
      <c r="AC169" s="630"/>
      <c r="AD169" s="390">
        <f>IF(Complete[[#This Row],[Procurement Project]]="","",SUM(Complete[[#This Row],[MOOE2]]+Complete[[#This Row],[CO3]]))</f>
        <v>38000</v>
      </c>
      <c r="AE169" s="632">
        <v>38000</v>
      </c>
      <c r="AF169" s="317"/>
      <c r="AG169" s="430"/>
      <c r="AH169" s="617" t="s">
        <v>758</v>
      </c>
      <c r="AI169" s="421" t="s">
        <v>193</v>
      </c>
      <c r="AJ169" s="613" t="s">
        <v>193</v>
      </c>
      <c r="AK169" s="613" t="s">
        <v>193</v>
      </c>
      <c r="AL169" s="613" t="s">
        <v>193</v>
      </c>
      <c r="AM169" s="420" t="s">
        <v>193</v>
      </c>
      <c r="AN169" s="709" t="s">
        <v>193</v>
      </c>
      <c r="AO169" s="319" t="s">
        <v>141</v>
      </c>
      <c r="AP169" s="411"/>
      <c r="AQ169" s="411"/>
    </row>
    <row r="170" spans="1:43" s="230" customFormat="1" ht="75" customHeight="1" x14ac:dyDescent="0.25">
      <c r="A170" s="465" t="s">
        <v>930</v>
      </c>
      <c r="B170" s="465" t="s">
        <v>218</v>
      </c>
      <c r="C170" s="466" t="s">
        <v>212</v>
      </c>
      <c r="D170" s="408" t="s">
        <v>192</v>
      </c>
      <c r="E170" s="319" t="s">
        <v>103</v>
      </c>
      <c r="F170" s="622" t="s">
        <v>193</v>
      </c>
      <c r="G170" s="622">
        <v>45124</v>
      </c>
      <c r="H170" s="642"/>
      <c r="I170" s="648" t="s">
        <v>193</v>
      </c>
      <c r="J170" s="622">
        <f>Complete[[#This Row],[Sub/Open of Bids]]</f>
        <v>45146</v>
      </c>
      <c r="K170" s="622">
        <v>45146</v>
      </c>
      <c r="L170" s="643"/>
      <c r="M170" s="622" t="s">
        <v>193</v>
      </c>
      <c r="N170" s="622" t="s">
        <v>193</v>
      </c>
      <c r="O170" s="622">
        <v>45149</v>
      </c>
      <c r="P170" s="643"/>
      <c r="Q170" s="643"/>
      <c r="R170" s="643"/>
      <c r="S170" s="622">
        <v>45160</v>
      </c>
      <c r="T170" s="646">
        <v>45161</v>
      </c>
      <c r="U170" s="622">
        <v>45167</v>
      </c>
      <c r="V170" s="409"/>
      <c r="W170" s="788"/>
      <c r="X170" s="622">
        <v>45208</v>
      </c>
      <c r="Y170" s="622">
        <f>Complete[[#This Row],[Delivery/ Completion]]</f>
        <v>45208</v>
      </c>
      <c r="Z170" s="402" t="s">
        <v>175</v>
      </c>
      <c r="AA170" s="390">
        <f>IF(Complete[[#This Row],[Procurement Project]]="","",SUM(Complete[[#This Row],[MOOE]]+Complete[[#This Row],[CO]]))</f>
        <v>90107.92</v>
      </c>
      <c r="AB170" s="493">
        <v>90107.92</v>
      </c>
      <c r="AC170" s="396"/>
      <c r="AD170" s="390">
        <f>IF(Complete[[#This Row],[Procurement Project]]="","",SUM(Complete[[#This Row],[MOOE2]]+Complete[[#This Row],[CO3]]))</f>
        <v>90006.92</v>
      </c>
      <c r="AE170" s="495">
        <v>90006.92</v>
      </c>
      <c r="AF170" s="317"/>
      <c r="AG170" s="430"/>
      <c r="AH170" s="400" t="s">
        <v>758</v>
      </c>
      <c r="AI170" s="421" t="s">
        <v>193</v>
      </c>
      <c r="AJ170" s="421" t="s">
        <v>193</v>
      </c>
      <c r="AK170" s="421" t="s">
        <v>193</v>
      </c>
      <c r="AL170" s="421" t="s">
        <v>193</v>
      </c>
      <c r="AM170" s="420" t="s">
        <v>193</v>
      </c>
      <c r="AN170" s="619" t="s">
        <v>193</v>
      </c>
      <c r="AO170" s="319" t="s">
        <v>141</v>
      </c>
      <c r="AP170" s="411"/>
      <c r="AQ170" s="411"/>
    </row>
    <row r="171" spans="1:43" s="230" customFormat="1" ht="75" customHeight="1" x14ac:dyDescent="0.25">
      <c r="A171" s="465" t="s">
        <v>931</v>
      </c>
      <c r="B171" s="465" t="s">
        <v>226</v>
      </c>
      <c r="C171" s="466" t="s">
        <v>1405</v>
      </c>
      <c r="D171" s="408" t="s">
        <v>192</v>
      </c>
      <c r="E171" s="488" t="s">
        <v>103</v>
      </c>
      <c r="F171" s="622" t="s">
        <v>193</v>
      </c>
      <c r="G171" s="622">
        <v>45124</v>
      </c>
      <c r="H171" s="642"/>
      <c r="I171" s="648" t="s">
        <v>193</v>
      </c>
      <c r="J171" s="622">
        <f>Complete[[#This Row],[Sub/Open of Bids]]</f>
        <v>45146</v>
      </c>
      <c r="K171" s="622">
        <v>45146</v>
      </c>
      <c r="L171" s="643"/>
      <c r="M171" s="622" t="s">
        <v>193</v>
      </c>
      <c r="N171" s="622" t="s">
        <v>193</v>
      </c>
      <c r="O171" s="622">
        <v>45149</v>
      </c>
      <c r="P171" s="643"/>
      <c r="Q171" s="643"/>
      <c r="R171" s="643"/>
      <c r="S171" s="622" t="s">
        <v>193</v>
      </c>
      <c r="T171" s="622">
        <v>45160</v>
      </c>
      <c r="U171" s="622">
        <v>45161</v>
      </c>
      <c r="V171" s="490"/>
      <c r="W171" s="793"/>
      <c r="X171" s="622">
        <v>45208</v>
      </c>
      <c r="Y171" s="622">
        <f>Complete[[#This Row],[Delivery/ Completion]]</f>
        <v>45208</v>
      </c>
      <c r="Z171" s="402" t="s">
        <v>175</v>
      </c>
      <c r="AA171" s="492">
        <f>IF(Complete[[#This Row],[Procurement Project]]="","",SUM(Complete[[#This Row],[MOOE]]+Complete[[#This Row],[CO]]))</f>
        <v>19530</v>
      </c>
      <c r="AB171" s="493">
        <v>19530</v>
      </c>
      <c r="AC171" s="494"/>
      <c r="AD171" s="492">
        <f>IF(Complete[[#This Row],[Procurement Project]]="","",SUM(Complete[[#This Row],[MOOE2]]+Complete[[#This Row],[CO3]]))</f>
        <v>19430.18</v>
      </c>
      <c r="AE171" s="495">
        <v>19430.18</v>
      </c>
      <c r="AF171" s="496"/>
      <c r="AG171" s="497"/>
      <c r="AH171" s="400" t="s">
        <v>758</v>
      </c>
      <c r="AI171" s="421" t="s">
        <v>193</v>
      </c>
      <c r="AJ171" s="421" t="s">
        <v>193</v>
      </c>
      <c r="AK171" s="421" t="s">
        <v>193</v>
      </c>
      <c r="AL171" s="421" t="s">
        <v>193</v>
      </c>
      <c r="AM171" s="420" t="s">
        <v>193</v>
      </c>
      <c r="AN171" s="423" t="s">
        <v>193</v>
      </c>
      <c r="AO171" s="319" t="s">
        <v>141</v>
      </c>
      <c r="AP171" s="498"/>
      <c r="AQ171" s="498"/>
    </row>
    <row r="172" spans="1:43" s="230" customFormat="1" ht="75" customHeight="1" x14ac:dyDescent="0.25">
      <c r="A172" s="465" t="s">
        <v>932</v>
      </c>
      <c r="B172" s="499" t="s">
        <v>288</v>
      </c>
      <c r="C172" s="466" t="s">
        <v>196</v>
      </c>
      <c r="D172" s="408" t="s">
        <v>192</v>
      </c>
      <c r="E172" s="488" t="s">
        <v>103</v>
      </c>
      <c r="F172" s="622" t="s">
        <v>193</v>
      </c>
      <c r="G172" s="622">
        <v>45124</v>
      </c>
      <c r="H172" s="642"/>
      <c r="I172" s="648" t="s">
        <v>193</v>
      </c>
      <c r="J172" s="622">
        <f>Complete[[#This Row],[Sub/Open of Bids]]</f>
        <v>45146</v>
      </c>
      <c r="K172" s="622">
        <v>45146</v>
      </c>
      <c r="L172" s="643"/>
      <c r="M172" s="622" t="s">
        <v>193</v>
      </c>
      <c r="N172" s="622" t="s">
        <v>193</v>
      </c>
      <c r="O172" s="622">
        <v>45149</v>
      </c>
      <c r="P172" s="643"/>
      <c r="Q172" s="643"/>
      <c r="R172" s="643"/>
      <c r="S172" s="622" t="s">
        <v>193</v>
      </c>
      <c r="T172" s="622">
        <v>45155</v>
      </c>
      <c r="U172" s="622">
        <v>45160</v>
      </c>
      <c r="V172" s="490"/>
      <c r="W172" s="793"/>
      <c r="X172" s="622">
        <v>45208</v>
      </c>
      <c r="Y172" s="622">
        <f>Complete[[#This Row],[Delivery/ Completion]]</f>
        <v>45208</v>
      </c>
      <c r="Z172" s="402" t="s">
        <v>175</v>
      </c>
      <c r="AA172" s="492">
        <f>IF(Complete[[#This Row],[Procurement Project]]="","",SUM(Complete[[#This Row],[MOOE]]+Complete[[#This Row],[CO]]))</f>
        <v>2320</v>
      </c>
      <c r="AB172" s="493">
        <v>2320</v>
      </c>
      <c r="AC172" s="494"/>
      <c r="AD172" s="492">
        <f>IF(Complete[[#This Row],[Procurement Project]]="","",SUM(Complete[[#This Row],[MOOE2]]+Complete[[#This Row],[CO3]]))</f>
        <v>2220</v>
      </c>
      <c r="AE172" s="495">
        <v>2220</v>
      </c>
      <c r="AF172" s="496"/>
      <c r="AG172" s="497"/>
      <c r="AH172" s="400" t="s">
        <v>758</v>
      </c>
      <c r="AI172" s="421" t="s">
        <v>193</v>
      </c>
      <c r="AJ172" s="421" t="s">
        <v>193</v>
      </c>
      <c r="AK172" s="421" t="s">
        <v>193</v>
      </c>
      <c r="AL172" s="421" t="s">
        <v>193</v>
      </c>
      <c r="AM172" s="420" t="s">
        <v>193</v>
      </c>
      <c r="AN172" s="423" t="s">
        <v>193</v>
      </c>
      <c r="AO172" s="319" t="s">
        <v>141</v>
      </c>
      <c r="AP172" s="498"/>
      <c r="AQ172" s="498"/>
    </row>
    <row r="173" spans="1:43" s="230" customFormat="1" ht="75" customHeight="1" x14ac:dyDescent="0.25">
      <c r="A173" s="465" t="s">
        <v>933</v>
      </c>
      <c r="B173" s="499" t="s">
        <v>253</v>
      </c>
      <c r="C173" s="466" t="s">
        <v>232</v>
      </c>
      <c r="D173" s="408" t="s">
        <v>192</v>
      </c>
      <c r="E173" s="488" t="s">
        <v>103</v>
      </c>
      <c r="F173" s="622" t="s">
        <v>193</v>
      </c>
      <c r="G173" s="622">
        <v>45124</v>
      </c>
      <c r="H173" s="642"/>
      <c r="I173" s="648" t="s">
        <v>193</v>
      </c>
      <c r="J173" s="622">
        <f>Complete[[#This Row],[Sub/Open of Bids]]</f>
        <v>45146</v>
      </c>
      <c r="K173" s="622">
        <v>45146</v>
      </c>
      <c r="L173" s="643"/>
      <c r="M173" s="622" t="s">
        <v>193</v>
      </c>
      <c r="N173" s="622" t="s">
        <v>193</v>
      </c>
      <c r="O173" s="622">
        <v>45149</v>
      </c>
      <c r="P173" s="643"/>
      <c r="Q173" s="643"/>
      <c r="R173" s="643"/>
      <c r="S173" s="622">
        <v>45149</v>
      </c>
      <c r="T173" s="622">
        <v>45160</v>
      </c>
      <c r="U173" s="622">
        <v>45162</v>
      </c>
      <c r="V173" s="490"/>
      <c r="W173" s="793"/>
      <c r="X173" s="622">
        <v>45169</v>
      </c>
      <c r="Y173" s="622">
        <f>Complete[[#This Row],[Delivery/ Completion]]</f>
        <v>45169</v>
      </c>
      <c r="Z173" s="402" t="s">
        <v>175</v>
      </c>
      <c r="AA173" s="492">
        <f>IF(Complete[[#This Row],[Procurement Project]]="","",SUM(Complete[[#This Row],[MOOE]]+Complete[[#This Row],[CO]]))</f>
        <v>200000</v>
      </c>
      <c r="AB173" s="493">
        <v>200000</v>
      </c>
      <c r="AC173" s="494"/>
      <c r="AD173" s="492">
        <f>IF(Complete[[#This Row],[Procurement Project]]="","",SUM(Complete[[#This Row],[MOOE2]]+Complete[[#This Row],[CO3]]))</f>
        <v>193800</v>
      </c>
      <c r="AE173" s="495">
        <v>193800</v>
      </c>
      <c r="AF173" s="496"/>
      <c r="AG173" s="497"/>
      <c r="AH173" s="400" t="s">
        <v>758</v>
      </c>
      <c r="AI173" s="421" t="s">
        <v>193</v>
      </c>
      <c r="AJ173" s="421" t="s">
        <v>193</v>
      </c>
      <c r="AK173" s="421" t="s">
        <v>193</v>
      </c>
      <c r="AL173" s="421" t="s">
        <v>193</v>
      </c>
      <c r="AM173" s="420" t="s">
        <v>193</v>
      </c>
      <c r="AN173" s="423" t="s">
        <v>193</v>
      </c>
      <c r="AO173" s="319" t="s">
        <v>141</v>
      </c>
      <c r="AP173" s="498"/>
      <c r="AQ173" s="498"/>
    </row>
    <row r="174" spans="1:43" s="230" customFormat="1" ht="75" customHeight="1" x14ac:dyDescent="0.25">
      <c r="A174" s="465" t="s">
        <v>934</v>
      </c>
      <c r="B174" s="465" t="s">
        <v>235</v>
      </c>
      <c r="C174" s="466" t="s">
        <v>212</v>
      </c>
      <c r="D174" s="408" t="s">
        <v>192</v>
      </c>
      <c r="E174" s="488" t="s">
        <v>103</v>
      </c>
      <c r="F174" s="622" t="s">
        <v>193</v>
      </c>
      <c r="G174" s="622">
        <v>45124</v>
      </c>
      <c r="H174" s="642"/>
      <c r="I174" s="648" t="s">
        <v>193</v>
      </c>
      <c r="J174" s="622">
        <f>Complete[[#This Row],[Sub/Open of Bids]]</f>
        <v>45146</v>
      </c>
      <c r="K174" s="622">
        <v>45146</v>
      </c>
      <c r="L174" s="643"/>
      <c r="M174" s="622" t="s">
        <v>193</v>
      </c>
      <c r="N174" s="622" t="s">
        <v>193</v>
      </c>
      <c r="O174" s="622">
        <v>45149</v>
      </c>
      <c r="P174" s="643"/>
      <c r="Q174" s="643"/>
      <c r="R174" s="643"/>
      <c r="S174" s="622" t="s">
        <v>193</v>
      </c>
      <c r="T174" s="622">
        <v>45160</v>
      </c>
      <c r="U174" s="622">
        <v>45161</v>
      </c>
      <c r="V174" s="490"/>
      <c r="W174" s="793"/>
      <c r="X174" s="622">
        <v>45175</v>
      </c>
      <c r="Y174" s="622">
        <f>Complete[[#This Row],[Delivery/ Completion]]</f>
        <v>45175</v>
      </c>
      <c r="Z174" s="402" t="s">
        <v>175</v>
      </c>
      <c r="AA174" s="492">
        <f>IF(Complete[[#This Row],[Procurement Project]]="","",SUM(Complete[[#This Row],[MOOE]]+Complete[[#This Row],[CO]]))</f>
        <v>44039.3</v>
      </c>
      <c r="AB174" s="493">
        <v>44039.3</v>
      </c>
      <c r="AC174" s="494"/>
      <c r="AD174" s="492">
        <f>IF(Complete[[#This Row],[Procurement Project]]="","",SUM(Complete[[#This Row],[MOOE2]]+Complete[[#This Row],[CO3]]))</f>
        <v>44039.3</v>
      </c>
      <c r="AE174" s="495">
        <v>44039.3</v>
      </c>
      <c r="AF174" s="496"/>
      <c r="AG174" s="497"/>
      <c r="AH174" s="400" t="s">
        <v>758</v>
      </c>
      <c r="AI174" s="421" t="s">
        <v>193</v>
      </c>
      <c r="AJ174" s="421" t="s">
        <v>193</v>
      </c>
      <c r="AK174" s="421" t="s">
        <v>193</v>
      </c>
      <c r="AL174" s="421" t="s">
        <v>193</v>
      </c>
      <c r="AM174" s="420" t="s">
        <v>193</v>
      </c>
      <c r="AN174" s="423" t="s">
        <v>193</v>
      </c>
      <c r="AO174" s="319" t="s">
        <v>141</v>
      </c>
      <c r="AP174" s="498"/>
      <c r="AQ174" s="498"/>
    </row>
    <row r="175" spans="1:43" s="230" customFormat="1" ht="75" customHeight="1" x14ac:dyDescent="0.25">
      <c r="A175" s="465" t="s">
        <v>935</v>
      </c>
      <c r="B175" s="499" t="s">
        <v>226</v>
      </c>
      <c r="C175" s="486" t="s">
        <v>198</v>
      </c>
      <c r="D175" s="408" t="s">
        <v>192</v>
      </c>
      <c r="E175" s="488" t="s">
        <v>103</v>
      </c>
      <c r="F175" s="622">
        <v>45118</v>
      </c>
      <c r="G175" s="622">
        <v>45124</v>
      </c>
      <c r="H175" s="642"/>
      <c r="I175" s="648" t="s">
        <v>193</v>
      </c>
      <c r="J175" s="622">
        <f>Complete[[#This Row],[Sub/Open of Bids]]</f>
        <v>45146</v>
      </c>
      <c r="K175" s="622">
        <v>45146</v>
      </c>
      <c r="L175" s="643"/>
      <c r="M175" s="622" t="s">
        <v>193</v>
      </c>
      <c r="N175" s="622" t="s">
        <v>193</v>
      </c>
      <c r="O175" s="622">
        <v>45149</v>
      </c>
      <c r="P175" s="643"/>
      <c r="Q175" s="643"/>
      <c r="R175" s="643"/>
      <c r="S175" s="622">
        <v>45160</v>
      </c>
      <c r="T175" s="622">
        <v>45160</v>
      </c>
      <c r="U175" s="622">
        <v>45162</v>
      </c>
      <c r="V175" s="490"/>
      <c r="W175" s="793"/>
      <c r="X175" s="622">
        <v>45169</v>
      </c>
      <c r="Y175" s="622">
        <f>Complete[[#This Row],[Delivery/ Completion]]</f>
        <v>45169</v>
      </c>
      <c r="Z175" s="402" t="s">
        <v>175</v>
      </c>
      <c r="AA175" s="492">
        <f>IF(Complete[[#This Row],[Procurement Project]]="","",SUM(Complete[[#This Row],[MOOE]]+Complete[[#This Row],[CO]]))</f>
        <v>204842.59</v>
      </c>
      <c r="AB175" s="493">
        <v>204842.59</v>
      </c>
      <c r="AC175" s="494"/>
      <c r="AD175" s="492">
        <f>IF(Complete[[#This Row],[Procurement Project]]="","",SUM(Complete[[#This Row],[MOOE2]]+Complete[[#This Row],[CO3]]))</f>
        <v>204743</v>
      </c>
      <c r="AE175" s="495">
        <v>204743</v>
      </c>
      <c r="AF175" s="496"/>
      <c r="AG175" s="497"/>
      <c r="AH175" s="400" t="s">
        <v>758</v>
      </c>
      <c r="AI175" s="421" t="s">
        <v>193</v>
      </c>
      <c r="AJ175" s="421" t="s">
        <v>193</v>
      </c>
      <c r="AK175" s="421" t="s">
        <v>193</v>
      </c>
      <c r="AL175" s="421" t="s">
        <v>193</v>
      </c>
      <c r="AM175" s="420" t="s">
        <v>193</v>
      </c>
      <c r="AN175" s="423" t="s">
        <v>193</v>
      </c>
      <c r="AO175" s="319" t="s">
        <v>141</v>
      </c>
      <c r="AP175" s="498"/>
      <c r="AQ175" s="498"/>
    </row>
    <row r="176" spans="1:43" s="230" customFormat="1" ht="75" customHeight="1" x14ac:dyDescent="0.25">
      <c r="A176" s="465" t="s">
        <v>936</v>
      </c>
      <c r="B176" s="465" t="s">
        <v>226</v>
      </c>
      <c r="C176" s="486" t="s">
        <v>198</v>
      </c>
      <c r="D176" s="408" t="s">
        <v>192</v>
      </c>
      <c r="E176" s="488" t="s">
        <v>103</v>
      </c>
      <c r="F176" s="622">
        <v>45118</v>
      </c>
      <c r="G176" s="622">
        <v>45124</v>
      </c>
      <c r="H176" s="642"/>
      <c r="I176" s="648" t="s">
        <v>193</v>
      </c>
      <c r="J176" s="622">
        <f>Complete[[#This Row],[Sub/Open of Bids]]</f>
        <v>45146</v>
      </c>
      <c r="K176" s="622">
        <v>45146</v>
      </c>
      <c r="L176" s="643"/>
      <c r="M176" s="622" t="s">
        <v>193</v>
      </c>
      <c r="N176" s="622" t="s">
        <v>193</v>
      </c>
      <c r="O176" s="622">
        <v>45149</v>
      </c>
      <c r="P176" s="643"/>
      <c r="Q176" s="643"/>
      <c r="R176" s="643"/>
      <c r="S176" s="622" t="s">
        <v>193</v>
      </c>
      <c r="T176" s="622">
        <v>45160</v>
      </c>
      <c r="U176" s="622">
        <v>45161</v>
      </c>
      <c r="V176" s="490"/>
      <c r="W176" s="793"/>
      <c r="X176" s="622">
        <v>45218</v>
      </c>
      <c r="Y176" s="622">
        <f>Complete[[#This Row],[Delivery/ Completion]]</f>
        <v>45218</v>
      </c>
      <c r="Z176" s="402" t="s">
        <v>175</v>
      </c>
      <c r="AA176" s="492">
        <f>IF(Complete[[#This Row],[Procurement Project]]="","",SUM(Complete[[#This Row],[MOOE]]+Complete[[#This Row],[CO]]))</f>
        <v>18032.02</v>
      </c>
      <c r="AB176" s="493">
        <v>18032.02</v>
      </c>
      <c r="AC176" s="494"/>
      <c r="AD176" s="492">
        <f>IF(Complete[[#This Row],[Procurement Project]]="","",SUM(Complete[[#This Row],[MOOE2]]+Complete[[#This Row],[CO3]]))</f>
        <v>17932.27</v>
      </c>
      <c r="AE176" s="495">
        <v>17932.27</v>
      </c>
      <c r="AF176" s="496"/>
      <c r="AG176" s="497"/>
      <c r="AH176" s="400" t="s">
        <v>758</v>
      </c>
      <c r="AI176" s="421" t="s">
        <v>193</v>
      </c>
      <c r="AJ176" s="421" t="s">
        <v>193</v>
      </c>
      <c r="AK176" s="421" t="s">
        <v>193</v>
      </c>
      <c r="AL176" s="421" t="s">
        <v>193</v>
      </c>
      <c r="AM176" s="420" t="s">
        <v>193</v>
      </c>
      <c r="AN176" s="423" t="s">
        <v>193</v>
      </c>
      <c r="AO176" s="319" t="s">
        <v>141</v>
      </c>
      <c r="AP176" s="498"/>
      <c r="AQ176" s="498"/>
    </row>
    <row r="177" spans="1:43" s="230" customFormat="1" ht="75" customHeight="1" x14ac:dyDescent="0.25">
      <c r="A177" s="465" t="s">
        <v>937</v>
      </c>
      <c r="B177" s="465" t="s">
        <v>226</v>
      </c>
      <c r="C177" s="486" t="s">
        <v>198</v>
      </c>
      <c r="D177" s="408" t="s">
        <v>192</v>
      </c>
      <c r="E177" s="319" t="s">
        <v>103</v>
      </c>
      <c r="F177" s="622">
        <v>45118</v>
      </c>
      <c r="G177" s="622">
        <v>45124</v>
      </c>
      <c r="H177" s="642"/>
      <c r="I177" s="648" t="s">
        <v>193</v>
      </c>
      <c r="J177" s="622">
        <f>Complete[[#This Row],[Sub/Open of Bids]]</f>
        <v>45146</v>
      </c>
      <c r="K177" s="622">
        <v>45146</v>
      </c>
      <c r="L177" s="643"/>
      <c r="M177" s="622" t="s">
        <v>193</v>
      </c>
      <c r="N177" s="622" t="s">
        <v>193</v>
      </c>
      <c r="O177" s="622">
        <v>45149</v>
      </c>
      <c r="P177" s="643"/>
      <c r="Q177" s="643"/>
      <c r="R177" s="643"/>
      <c r="S177" s="622" t="s">
        <v>193</v>
      </c>
      <c r="T177" s="622">
        <v>45160</v>
      </c>
      <c r="U177" s="622">
        <v>45161</v>
      </c>
      <c r="V177" s="409"/>
      <c r="W177" s="788"/>
      <c r="X177" s="622">
        <v>45218</v>
      </c>
      <c r="Y177" s="622">
        <f>Complete[[#This Row],[Delivery/ Completion]]</f>
        <v>45218</v>
      </c>
      <c r="Z177" s="402" t="s">
        <v>175</v>
      </c>
      <c r="AA177" s="390">
        <f>Complete[[#This Row],[MOOE]]</f>
        <v>39495.980000000003</v>
      </c>
      <c r="AB177" s="395">
        <v>39495.980000000003</v>
      </c>
      <c r="AC177" s="396"/>
      <c r="AD177" s="390">
        <f>IF(Complete[[#This Row],[Procurement Project]]="","",SUM(Complete[[#This Row],[MOOE2]]+Complete[[#This Row],[CO3]]))</f>
        <v>39395.14</v>
      </c>
      <c r="AE177" s="397">
        <v>39395.14</v>
      </c>
      <c r="AF177" s="317"/>
      <c r="AG177" s="430"/>
      <c r="AH177" s="400" t="s">
        <v>758</v>
      </c>
      <c r="AI177" s="421" t="s">
        <v>193</v>
      </c>
      <c r="AJ177" s="421" t="s">
        <v>193</v>
      </c>
      <c r="AK177" s="421" t="s">
        <v>193</v>
      </c>
      <c r="AL177" s="421" t="s">
        <v>193</v>
      </c>
      <c r="AM177" s="420" t="s">
        <v>193</v>
      </c>
      <c r="AN177" s="423" t="s">
        <v>193</v>
      </c>
      <c r="AO177" s="319" t="s">
        <v>141</v>
      </c>
      <c r="AP177" s="411"/>
      <c r="AQ177" s="411"/>
    </row>
    <row r="178" spans="1:43" s="230" customFormat="1" ht="75" customHeight="1" x14ac:dyDescent="0.25">
      <c r="A178" s="465" t="s">
        <v>938</v>
      </c>
      <c r="B178" s="465" t="s">
        <v>257</v>
      </c>
      <c r="C178" s="466" t="s">
        <v>251</v>
      </c>
      <c r="D178" s="408" t="s">
        <v>192</v>
      </c>
      <c r="E178" s="319" t="s">
        <v>103</v>
      </c>
      <c r="F178" s="622" t="s">
        <v>193</v>
      </c>
      <c r="G178" s="622">
        <v>45124</v>
      </c>
      <c r="H178" s="642"/>
      <c r="I178" s="648" t="s">
        <v>193</v>
      </c>
      <c r="J178" s="622">
        <f>Complete[[#This Row],[Sub/Open of Bids]]</f>
        <v>45146</v>
      </c>
      <c r="K178" s="622">
        <v>45146</v>
      </c>
      <c r="L178" s="643"/>
      <c r="M178" s="622" t="s">
        <v>193</v>
      </c>
      <c r="N178" s="622" t="s">
        <v>193</v>
      </c>
      <c r="O178" s="622">
        <v>45149</v>
      </c>
      <c r="P178" s="643"/>
      <c r="Q178" s="643"/>
      <c r="R178" s="643"/>
      <c r="S178" s="622" t="s">
        <v>193</v>
      </c>
      <c r="T178" s="622">
        <v>45160</v>
      </c>
      <c r="U178" s="622">
        <v>45161</v>
      </c>
      <c r="V178" s="409"/>
      <c r="W178" s="788"/>
      <c r="X178" s="622">
        <v>45169</v>
      </c>
      <c r="Y178" s="622">
        <f>Complete[[#This Row],[Delivery/ Completion]]</f>
        <v>45169</v>
      </c>
      <c r="Z178" s="402" t="s">
        <v>175</v>
      </c>
      <c r="AA178" s="390">
        <f>Complete[[#This Row],[MOOE]]</f>
        <v>33550</v>
      </c>
      <c r="AB178" s="395">
        <v>33550</v>
      </c>
      <c r="AC178" s="396"/>
      <c r="AD178" s="390">
        <f>IF(Complete[[#This Row],[Procurement Project]]="","",SUM(Complete[[#This Row],[MOOE2]]+Complete[[#This Row],[CO3]]))</f>
        <v>33550</v>
      </c>
      <c r="AE178" s="397">
        <v>33550</v>
      </c>
      <c r="AF178" s="317"/>
      <c r="AG178" s="430"/>
      <c r="AH178" s="400" t="s">
        <v>758</v>
      </c>
      <c r="AI178" s="421" t="s">
        <v>193</v>
      </c>
      <c r="AJ178" s="421" t="s">
        <v>193</v>
      </c>
      <c r="AK178" s="421" t="s">
        <v>193</v>
      </c>
      <c r="AL178" s="421" t="s">
        <v>193</v>
      </c>
      <c r="AM178" s="420" t="s">
        <v>193</v>
      </c>
      <c r="AN178" s="423" t="s">
        <v>193</v>
      </c>
      <c r="AO178" s="319" t="s">
        <v>141</v>
      </c>
      <c r="AP178" s="411"/>
      <c r="AQ178" s="411"/>
    </row>
    <row r="179" spans="1:43" s="230" customFormat="1" ht="75" customHeight="1" x14ac:dyDescent="0.25">
      <c r="A179" s="465" t="s">
        <v>939</v>
      </c>
      <c r="B179" s="465" t="s">
        <v>218</v>
      </c>
      <c r="C179" s="466" t="s">
        <v>198</v>
      </c>
      <c r="D179" s="408" t="s">
        <v>192</v>
      </c>
      <c r="E179" s="319" t="s">
        <v>103</v>
      </c>
      <c r="F179" s="622" t="s">
        <v>193</v>
      </c>
      <c r="G179" s="622">
        <v>45124</v>
      </c>
      <c r="H179" s="642"/>
      <c r="I179" s="648" t="s">
        <v>193</v>
      </c>
      <c r="J179" s="622">
        <f>Complete[[#This Row],[Sub/Open of Bids]]</f>
        <v>45146</v>
      </c>
      <c r="K179" s="622">
        <v>45146</v>
      </c>
      <c r="L179" s="643"/>
      <c r="M179" s="622" t="s">
        <v>193</v>
      </c>
      <c r="N179" s="622" t="s">
        <v>193</v>
      </c>
      <c r="O179" s="622">
        <v>45149</v>
      </c>
      <c r="P179" s="643"/>
      <c r="Q179" s="643"/>
      <c r="R179" s="643"/>
      <c r="S179" s="622">
        <v>45160</v>
      </c>
      <c r="T179" s="622">
        <v>45160</v>
      </c>
      <c r="U179" s="622">
        <v>45161</v>
      </c>
      <c r="V179" s="409"/>
      <c r="W179" s="788"/>
      <c r="X179" s="622">
        <v>45167</v>
      </c>
      <c r="Y179" s="622">
        <f>Complete[[#This Row],[Delivery/ Completion]]</f>
        <v>45167</v>
      </c>
      <c r="Z179" s="402" t="s">
        <v>175</v>
      </c>
      <c r="AA179" s="390">
        <f>IF(Complete[[#This Row],[Procurement Project]]="","",SUM(Complete[[#This Row],[MOOE]]+Complete[[#This Row],[CO]]))</f>
        <v>110240</v>
      </c>
      <c r="AB179" s="395">
        <v>110240</v>
      </c>
      <c r="AC179" s="396"/>
      <c r="AD179" s="390">
        <f>IF(Complete[[#This Row],[Procurement Project]]="","",SUM(Complete[[#This Row],[MOOE2]]+Complete[[#This Row],[CO3]]))</f>
        <v>110148</v>
      </c>
      <c r="AE179" s="397">
        <v>110148</v>
      </c>
      <c r="AF179" s="317"/>
      <c r="AG179" s="430"/>
      <c r="AH179" s="400" t="s">
        <v>758</v>
      </c>
      <c r="AI179" s="421" t="s">
        <v>193</v>
      </c>
      <c r="AJ179" s="421" t="s">
        <v>193</v>
      </c>
      <c r="AK179" s="421" t="s">
        <v>193</v>
      </c>
      <c r="AL179" s="421" t="s">
        <v>193</v>
      </c>
      <c r="AM179" s="420" t="s">
        <v>193</v>
      </c>
      <c r="AN179" s="423" t="s">
        <v>193</v>
      </c>
      <c r="AO179" s="319" t="s">
        <v>141</v>
      </c>
      <c r="AP179" s="411"/>
      <c r="AQ179" s="411"/>
    </row>
    <row r="180" spans="1:43" s="230" customFormat="1" ht="75" customHeight="1" x14ac:dyDescent="0.25">
      <c r="A180" s="465" t="s">
        <v>940</v>
      </c>
      <c r="B180" s="465" t="s">
        <v>223</v>
      </c>
      <c r="C180" s="466" t="s">
        <v>212</v>
      </c>
      <c r="D180" s="408" t="s">
        <v>192</v>
      </c>
      <c r="E180" s="319" t="s">
        <v>103</v>
      </c>
      <c r="F180" s="622" t="s">
        <v>193</v>
      </c>
      <c r="G180" s="622">
        <v>45124</v>
      </c>
      <c r="H180" s="642"/>
      <c r="I180" s="648" t="s">
        <v>193</v>
      </c>
      <c r="J180" s="622">
        <f>Complete[[#This Row],[Sub/Open of Bids]]</f>
        <v>45146</v>
      </c>
      <c r="K180" s="622">
        <v>45146</v>
      </c>
      <c r="L180" s="643"/>
      <c r="M180" s="622" t="s">
        <v>193</v>
      </c>
      <c r="N180" s="622" t="s">
        <v>193</v>
      </c>
      <c r="O180" s="622">
        <v>45149</v>
      </c>
      <c r="P180" s="643"/>
      <c r="Q180" s="643"/>
      <c r="R180" s="643"/>
      <c r="S180" s="622" t="s">
        <v>193</v>
      </c>
      <c r="T180" s="622">
        <v>45160</v>
      </c>
      <c r="U180" s="622">
        <v>45161</v>
      </c>
      <c r="V180" s="409"/>
      <c r="W180" s="788"/>
      <c r="X180" s="622">
        <v>45218</v>
      </c>
      <c r="Y180" s="622">
        <f>Complete[[#This Row],[Delivery/ Completion]]</f>
        <v>45218</v>
      </c>
      <c r="Z180" s="402" t="s">
        <v>175</v>
      </c>
      <c r="AA180" s="390">
        <f>IF(Complete[[#This Row],[Procurement Project]]="","",SUM(Complete[[#This Row],[MOOE]]+Complete[[#This Row],[CO]]))</f>
        <v>13800</v>
      </c>
      <c r="AB180" s="395">
        <v>13800</v>
      </c>
      <c r="AC180" s="396"/>
      <c r="AD180" s="390">
        <f>IF(Complete[[#This Row],[Procurement Project]]="","",SUM(Complete[[#This Row],[MOOE2]]+Complete[[#This Row],[CO3]]))</f>
        <v>13725</v>
      </c>
      <c r="AE180" s="397">
        <v>13725</v>
      </c>
      <c r="AF180" s="317"/>
      <c r="AG180" s="430"/>
      <c r="AH180" s="400" t="s">
        <v>758</v>
      </c>
      <c r="AI180" s="421" t="s">
        <v>193</v>
      </c>
      <c r="AJ180" s="421" t="s">
        <v>193</v>
      </c>
      <c r="AK180" s="421" t="s">
        <v>193</v>
      </c>
      <c r="AL180" s="421" t="s">
        <v>193</v>
      </c>
      <c r="AM180" s="420" t="s">
        <v>193</v>
      </c>
      <c r="AN180" s="423" t="s">
        <v>193</v>
      </c>
      <c r="AO180" s="319" t="s">
        <v>141</v>
      </c>
      <c r="AP180" s="411"/>
      <c r="AQ180" s="411"/>
    </row>
    <row r="181" spans="1:43" s="230" customFormat="1" ht="75" customHeight="1" x14ac:dyDescent="0.25">
      <c r="A181" s="465" t="s">
        <v>941</v>
      </c>
      <c r="B181" s="465" t="s">
        <v>223</v>
      </c>
      <c r="C181" s="466" t="s">
        <v>212</v>
      </c>
      <c r="D181" s="408" t="s">
        <v>192</v>
      </c>
      <c r="E181" s="319" t="s">
        <v>103</v>
      </c>
      <c r="F181" s="622" t="s">
        <v>193</v>
      </c>
      <c r="G181" s="622">
        <v>45124</v>
      </c>
      <c r="H181" s="642"/>
      <c r="I181" s="648" t="s">
        <v>193</v>
      </c>
      <c r="J181" s="622">
        <f>Complete[[#This Row],[Sub/Open of Bids]]</f>
        <v>45146</v>
      </c>
      <c r="K181" s="622">
        <v>45146</v>
      </c>
      <c r="L181" s="643"/>
      <c r="M181" s="622" t="s">
        <v>193</v>
      </c>
      <c r="N181" s="622" t="s">
        <v>193</v>
      </c>
      <c r="O181" s="622">
        <v>45149</v>
      </c>
      <c r="P181" s="643"/>
      <c r="Q181" s="643"/>
      <c r="R181" s="643"/>
      <c r="S181" s="622" t="s">
        <v>193</v>
      </c>
      <c r="T181" s="622">
        <v>45156</v>
      </c>
      <c r="U181" s="622">
        <v>45160</v>
      </c>
      <c r="V181" s="409"/>
      <c r="W181" s="788"/>
      <c r="X181" s="622">
        <v>45205</v>
      </c>
      <c r="Y181" s="622">
        <f>Complete[[#This Row],[Delivery/ Completion]]</f>
        <v>45205</v>
      </c>
      <c r="Z181" s="402" t="s">
        <v>175</v>
      </c>
      <c r="AA181" s="390">
        <f>IF(Complete[[#This Row],[Procurement Project]]="","",SUM(Complete[[#This Row],[MOOE]]+Complete[[#This Row],[CO]]))</f>
        <v>42780</v>
      </c>
      <c r="AB181" s="395">
        <v>42780</v>
      </c>
      <c r="AC181" s="396"/>
      <c r="AD181" s="390">
        <f>IF(Complete[[#This Row],[Procurement Project]]="","",SUM(Complete[[#This Row],[MOOE2]]+Complete[[#This Row],[CO3]]))</f>
        <v>42780</v>
      </c>
      <c r="AE181" s="397">
        <v>42780</v>
      </c>
      <c r="AF181" s="317"/>
      <c r="AG181" s="430"/>
      <c r="AH181" s="400" t="s">
        <v>758</v>
      </c>
      <c r="AI181" s="421" t="s">
        <v>193</v>
      </c>
      <c r="AJ181" s="421" t="s">
        <v>193</v>
      </c>
      <c r="AK181" s="421" t="s">
        <v>193</v>
      </c>
      <c r="AL181" s="421" t="s">
        <v>193</v>
      </c>
      <c r="AM181" s="420" t="s">
        <v>193</v>
      </c>
      <c r="AN181" s="423" t="s">
        <v>193</v>
      </c>
      <c r="AO181" s="319" t="s">
        <v>141</v>
      </c>
      <c r="AP181" s="411"/>
      <c r="AQ181" s="411"/>
    </row>
    <row r="182" spans="1:43" s="230" customFormat="1" ht="75" customHeight="1" x14ac:dyDescent="0.25">
      <c r="A182" s="465" t="s">
        <v>942</v>
      </c>
      <c r="B182" s="465" t="s">
        <v>289</v>
      </c>
      <c r="C182" s="466" t="s">
        <v>198</v>
      </c>
      <c r="D182" s="408" t="s">
        <v>192</v>
      </c>
      <c r="E182" s="319" t="s">
        <v>103</v>
      </c>
      <c r="F182" s="622" t="s">
        <v>193</v>
      </c>
      <c r="G182" s="622">
        <v>45124</v>
      </c>
      <c r="H182" s="642"/>
      <c r="I182" s="648" t="s">
        <v>193</v>
      </c>
      <c r="J182" s="622">
        <f>Complete[[#This Row],[Sub/Open of Bids]]</f>
        <v>45146</v>
      </c>
      <c r="K182" s="622">
        <v>45146</v>
      </c>
      <c r="L182" s="643"/>
      <c r="M182" s="622" t="s">
        <v>193</v>
      </c>
      <c r="N182" s="622" t="s">
        <v>193</v>
      </c>
      <c r="O182" s="622">
        <v>45149</v>
      </c>
      <c r="P182" s="643"/>
      <c r="Q182" s="643"/>
      <c r="R182" s="643"/>
      <c r="S182" s="622">
        <v>45156</v>
      </c>
      <c r="T182" s="622">
        <v>45160</v>
      </c>
      <c r="U182" s="622">
        <v>45174</v>
      </c>
      <c r="V182" s="409"/>
      <c r="W182" s="788"/>
      <c r="X182" s="622">
        <v>45201</v>
      </c>
      <c r="Y182" s="622">
        <f>Complete[[#This Row],[Delivery/ Completion]]</f>
        <v>45201</v>
      </c>
      <c r="Z182" s="402" t="s">
        <v>175</v>
      </c>
      <c r="AA182" s="390">
        <f>IF(Complete[[#This Row],[Procurement Project]]="","",SUM(Complete[[#This Row],[MOOE]]+Complete[[#This Row],[CO]]))</f>
        <v>121000</v>
      </c>
      <c r="AB182" s="395">
        <v>121000</v>
      </c>
      <c r="AC182" s="396"/>
      <c r="AD182" s="390">
        <f>IF(Complete[[#This Row],[Procurement Project]]="","",SUM(Complete[[#This Row],[MOOE2]]+Complete[[#This Row],[CO3]]))</f>
        <v>120395</v>
      </c>
      <c r="AE182" s="397">
        <v>120395</v>
      </c>
      <c r="AF182" s="317"/>
      <c r="AG182" s="430"/>
      <c r="AH182" s="400" t="s">
        <v>758</v>
      </c>
      <c r="AI182" s="421" t="s">
        <v>193</v>
      </c>
      <c r="AJ182" s="421" t="s">
        <v>193</v>
      </c>
      <c r="AK182" s="421" t="s">
        <v>193</v>
      </c>
      <c r="AL182" s="421" t="s">
        <v>193</v>
      </c>
      <c r="AM182" s="420" t="s">
        <v>193</v>
      </c>
      <c r="AN182" s="423" t="s">
        <v>193</v>
      </c>
      <c r="AO182" s="319" t="s">
        <v>141</v>
      </c>
      <c r="AP182" s="411"/>
      <c r="AQ182" s="411"/>
    </row>
    <row r="183" spans="1:43" s="230" customFormat="1" ht="75" customHeight="1" x14ac:dyDescent="0.25">
      <c r="A183" s="465" t="s">
        <v>943</v>
      </c>
      <c r="B183" s="465" t="s">
        <v>221</v>
      </c>
      <c r="C183" s="466" t="s">
        <v>250</v>
      </c>
      <c r="D183" s="408" t="s">
        <v>192</v>
      </c>
      <c r="E183" s="488" t="s">
        <v>103</v>
      </c>
      <c r="F183" s="622" t="s">
        <v>193</v>
      </c>
      <c r="G183" s="622">
        <v>45124</v>
      </c>
      <c r="H183" s="642"/>
      <c r="I183" s="648" t="s">
        <v>193</v>
      </c>
      <c r="J183" s="622">
        <f>Complete[[#This Row],[Sub/Open of Bids]]</f>
        <v>45146</v>
      </c>
      <c r="K183" s="622">
        <v>45146</v>
      </c>
      <c r="L183" s="643"/>
      <c r="M183" s="622" t="s">
        <v>193</v>
      </c>
      <c r="N183" s="622" t="s">
        <v>193</v>
      </c>
      <c r="O183" s="622">
        <v>45149</v>
      </c>
      <c r="P183" s="643"/>
      <c r="Q183" s="643"/>
      <c r="R183" s="643"/>
      <c r="S183" s="622" t="s">
        <v>193</v>
      </c>
      <c r="T183" s="622">
        <v>45160</v>
      </c>
      <c r="U183" s="622">
        <v>45161</v>
      </c>
      <c r="V183" s="490"/>
      <c r="W183" s="793"/>
      <c r="X183" s="622">
        <v>45176</v>
      </c>
      <c r="Y183" s="622">
        <f>Complete[[#This Row],[Delivery/ Completion]]</f>
        <v>45176</v>
      </c>
      <c r="Z183" s="402" t="s">
        <v>175</v>
      </c>
      <c r="AA183" s="492">
        <f>IF(Complete[[#This Row],[Procurement Project]]="","",SUM(Complete[[#This Row],[MOOE]]+Complete[[#This Row],[CO]]))</f>
        <v>960</v>
      </c>
      <c r="AB183" s="493">
        <v>960</v>
      </c>
      <c r="AC183" s="494"/>
      <c r="AD183" s="492">
        <f>IF(Complete[[#This Row],[Procurement Project]]="","",SUM(Complete[[#This Row],[MOOE2]]+Complete[[#This Row],[CO3]]))</f>
        <v>946</v>
      </c>
      <c r="AE183" s="495">
        <v>946</v>
      </c>
      <c r="AF183" s="496"/>
      <c r="AG183" s="497"/>
      <c r="AH183" s="400" t="s">
        <v>758</v>
      </c>
      <c r="AI183" s="421" t="s">
        <v>193</v>
      </c>
      <c r="AJ183" s="421" t="s">
        <v>193</v>
      </c>
      <c r="AK183" s="421" t="s">
        <v>193</v>
      </c>
      <c r="AL183" s="421" t="s">
        <v>193</v>
      </c>
      <c r="AM183" s="420" t="s">
        <v>193</v>
      </c>
      <c r="AN183" s="423" t="s">
        <v>193</v>
      </c>
      <c r="AO183" s="319" t="s">
        <v>141</v>
      </c>
      <c r="AP183" s="498"/>
      <c r="AQ183" s="498"/>
    </row>
    <row r="184" spans="1:43" s="230" customFormat="1" ht="75" customHeight="1" x14ac:dyDescent="0.25">
      <c r="A184" s="465" t="s">
        <v>944</v>
      </c>
      <c r="B184" s="465" t="s">
        <v>218</v>
      </c>
      <c r="C184" s="466" t="s">
        <v>213</v>
      </c>
      <c r="D184" s="408" t="s">
        <v>192</v>
      </c>
      <c r="E184" s="319" t="s">
        <v>103</v>
      </c>
      <c r="F184" s="622" t="s">
        <v>193</v>
      </c>
      <c r="G184" s="622">
        <v>45124</v>
      </c>
      <c r="H184" s="642"/>
      <c r="I184" s="648" t="s">
        <v>193</v>
      </c>
      <c r="J184" s="622">
        <f>Complete[[#This Row],[Sub/Open of Bids]]</f>
        <v>45146</v>
      </c>
      <c r="K184" s="622">
        <v>45146</v>
      </c>
      <c r="L184" s="643"/>
      <c r="M184" s="622" t="s">
        <v>193</v>
      </c>
      <c r="N184" s="622" t="s">
        <v>193</v>
      </c>
      <c r="O184" s="622">
        <v>45149</v>
      </c>
      <c r="P184" s="643"/>
      <c r="Q184" s="643"/>
      <c r="R184" s="643"/>
      <c r="S184" s="622" t="s">
        <v>193</v>
      </c>
      <c r="T184" s="622">
        <v>45160</v>
      </c>
      <c r="U184" s="622">
        <v>45161</v>
      </c>
      <c r="V184" s="409"/>
      <c r="W184" s="788"/>
      <c r="X184" s="622">
        <v>45279</v>
      </c>
      <c r="Y184" s="622">
        <f>Complete[[#This Row],[Delivery/ Completion]]</f>
        <v>45279</v>
      </c>
      <c r="Z184" s="402" t="s">
        <v>175</v>
      </c>
      <c r="AA184" s="390">
        <f>IF(Complete[[#This Row],[Procurement Project]]="","",SUM(Complete[[#This Row],[MOOE]]+Complete[[#This Row],[CO]]))</f>
        <v>21036</v>
      </c>
      <c r="AB184" s="395">
        <v>21036</v>
      </c>
      <c r="AC184" s="396"/>
      <c r="AD184" s="390">
        <f>IF(Complete[[#This Row],[Procurement Project]]="","",SUM(Complete[[#This Row],[MOOE2]]+Complete[[#This Row],[CO3]]))</f>
        <v>20973</v>
      </c>
      <c r="AE184" s="397">
        <v>20973</v>
      </c>
      <c r="AF184" s="317"/>
      <c r="AG184" s="430"/>
      <c r="AH184" s="400" t="s">
        <v>758</v>
      </c>
      <c r="AI184" s="421" t="s">
        <v>193</v>
      </c>
      <c r="AJ184" s="421" t="s">
        <v>193</v>
      </c>
      <c r="AK184" s="421" t="s">
        <v>193</v>
      </c>
      <c r="AL184" s="421" t="s">
        <v>193</v>
      </c>
      <c r="AM184" s="420" t="s">
        <v>193</v>
      </c>
      <c r="AN184" s="423" t="s">
        <v>193</v>
      </c>
      <c r="AO184" s="319" t="s">
        <v>141</v>
      </c>
      <c r="AP184" s="411"/>
      <c r="AQ184" s="411"/>
    </row>
    <row r="185" spans="1:43" s="230" customFormat="1" ht="75" customHeight="1" x14ac:dyDescent="0.25">
      <c r="A185" s="465" t="s">
        <v>945</v>
      </c>
      <c r="B185" s="465" t="s">
        <v>218</v>
      </c>
      <c r="C185" s="466" t="s">
        <v>250</v>
      </c>
      <c r="D185" s="408" t="s">
        <v>192</v>
      </c>
      <c r="E185" s="319" t="s">
        <v>103</v>
      </c>
      <c r="F185" s="622" t="s">
        <v>193</v>
      </c>
      <c r="G185" s="622">
        <v>45124</v>
      </c>
      <c r="H185" s="642"/>
      <c r="I185" s="648" t="s">
        <v>193</v>
      </c>
      <c r="J185" s="622">
        <f>Complete[[#This Row],[Sub/Open of Bids]]</f>
        <v>45146</v>
      </c>
      <c r="K185" s="622">
        <v>45146</v>
      </c>
      <c r="L185" s="643"/>
      <c r="M185" s="622" t="s">
        <v>193</v>
      </c>
      <c r="N185" s="622" t="s">
        <v>193</v>
      </c>
      <c r="O185" s="622">
        <v>45149</v>
      </c>
      <c r="P185" s="643"/>
      <c r="Q185" s="643"/>
      <c r="R185" s="643"/>
      <c r="S185" s="622">
        <v>45159</v>
      </c>
      <c r="T185" s="622">
        <v>45160</v>
      </c>
      <c r="U185" s="622">
        <v>45161</v>
      </c>
      <c r="V185" s="409"/>
      <c r="W185" s="788"/>
      <c r="X185" s="622">
        <v>45176</v>
      </c>
      <c r="Y185" s="622">
        <f>Complete[[#This Row],[Delivery/ Completion]]</f>
        <v>45176</v>
      </c>
      <c r="Z185" s="402" t="s">
        <v>175</v>
      </c>
      <c r="AA185" s="390">
        <f>IF(Complete[[#This Row],[Procurement Project]]="","",SUM(Complete[[#This Row],[MOOE]]+Complete[[#This Row],[CO]]))</f>
        <v>93545</v>
      </c>
      <c r="AB185" s="395">
        <v>93545</v>
      </c>
      <c r="AC185" s="396"/>
      <c r="AD185" s="390">
        <f>IF(Complete[[#This Row],[Procurement Project]]="","",SUM(Complete[[#This Row],[MOOE2]]+Complete[[#This Row],[CO3]]))</f>
        <v>93440.5</v>
      </c>
      <c r="AE185" s="397">
        <v>93440.5</v>
      </c>
      <c r="AF185" s="317"/>
      <c r="AG185" s="430"/>
      <c r="AH185" s="400" t="s">
        <v>758</v>
      </c>
      <c r="AI185" s="421" t="s">
        <v>193</v>
      </c>
      <c r="AJ185" s="421" t="s">
        <v>193</v>
      </c>
      <c r="AK185" s="421" t="s">
        <v>193</v>
      </c>
      <c r="AL185" s="421" t="s">
        <v>193</v>
      </c>
      <c r="AM185" s="420" t="s">
        <v>193</v>
      </c>
      <c r="AN185" s="423" t="s">
        <v>193</v>
      </c>
      <c r="AO185" s="319" t="s">
        <v>141</v>
      </c>
      <c r="AP185" s="411"/>
      <c r="AQ185" s="411"/>
    </row>
    <row r="186" spans="1:43" s="230" customFormat="1" ht="75" customHeight="1" x14ac:dyDescent="0.25">
      <c r="A186" s="465" t="s">
        <v>1391</v>
      </c>
      <c r="B186" s="465" t="s">
        <v>224</v>
      </c>
      <c r="C186" s="466" t="s">
        <v>212</v>
      </c>
      <c r="D186" s="408" t="s">
        <v>192</v>
      </c>
      <c r="E186" s="319" t="s">
        <v>103</v>
      </c>
      <c r="F186" s="622">
        <v>45118</v>
      </c>
      <c r="G186" s="622">
        <v>45124</v>
      </c>
      <c r="H186" s="642"/>
      <c r="I186" s="648" t="s">
        <v>193</v>
      </c>
      <c r="J186" s="622">
        <f>Complete[[#This Row],[Sub/Open of Bids]]</f>
        <v>45146</v>
      </c>
      <c r="K186" s="622">
        <v>45146</v>
      </c>
      <c r="L186" s="643"/>
      <c r="M186" s="622" t="s">
        <v>193</v>
      </c>
      <c r="N186" s="622" t="s">
        <v>193</v>
      </c>
      <c r="O186" s="622">
        <v>45149</v>
      </c>
      <c r="P186" s="643"/>
      <c r="Q186" s="643"/>
      <c r="R186" s="643"/>
      <c r="S186" s="622">
        <v>45156</v>
      </c>
      <c r="T186" s="622">
        <v>45156</v>
      </c>
      <c r="U186" s="622">
        <v>45161</v>
      </c>
      <c r="V186" s="409"/>
      <c r="W186" s="788"/>
      <c r="X186" s="622">
        <v>45176</v>
      </c>
      <c r="Y186" s="622">
        <f>Complete[[#This Row],[Delivery/ Completion]]</f>
        <v>45176</v>
      </c>
      <c r="Z186" s="402" t="s">
        <v>175</v>
      </c>
      <c r="AA186" s="390">
        <f>IF(Complete[[#This Row],[Procurement Project]]="","",SUM(Complete[[#This Row],[MOOE]]+Complete[[#This Row],[CO]]))</f>
        <v>109509</v>
      </c>
      <c r="AB186" s="395">
        <v>109509</v>
      </c>
      <c r="AC186" s="396"/>
      <c r="AD186" s="390">
        <f>IF(Complete[[#This Row],[Procurement Project]]="","",SUM(Complete[[#This Row],[MOOE2]]+Complete[[#This Row],[CO3]]))</f>
        <v>103396</v>
      </c>
      <c r="AE186" s="397">
        <v>103396</v>
      </c>
      <c r="AF186" s="317"/>
      <c r="AG186" s="430"/>
      <c r="AH186" s="400" t="s">
        <v>758</v>
      </c>
      <c r="AI186" s="421" t="s">
        <v>193</v>
      </c>
      <c r="AJ186" s="421" t="s">
        <v>193</v>
      </c>
      <c r="AK186" s="421" t="s">
        <v>193</v>
      </c>
      <c r="AL186" s="421" t="s">
        <v>193</v>
      </c>
      <c r="AM186" s="420" t="s">
        <v>193</v>
      </c>
      <c r="AN186" s="423" t="s">
        <v>193</v>
      </c>
      <c r="AO186" s="319" t="s">
        <v>141</v>
      </c>
      <c r="AP186" s="411"/>
      <c r="AQ186" s="411"/>
    </row>
    <row r="187" spans="1:43" s="230" customFormat="1" ht="75" customHeight="1" x14ac:dyDescent="0.25">
      <c r="A187" s="465" t="s">
        <v>946</v>
      </c>
      <c r="B187" s="465" t="s">
        <v>218</v>
      </c>
      <c r="C187" s="466" t="s">
        <v>198</v>
      </c>
      <c r="D187" s="408" t="s">
        <v>192</v>
      </c>
      <c r="E187" s="319" t="s">
        <v>103</v>
      </c>
      <c r="F187" s="622" t="s">
        <v>193</v>
      </c>
      <c r="G187" s="622">
        <v>45124</v>
      </c>
      <c r="H187" s="642"/>
      <c r="I187" s="648" t="s">
        <v>193</v>
      </c>
      <c r="J187" s="622">
        <f>Complete[[#This Row],[Sub/Open of Bids]]</f>
        <v>45146</v>
      </c>
      <c r="K187" s="622">
        <v>45146</v>
      </c>
      <c r="L187" s="643"/>
      <c r="M187" s="622" t="s">
        <v>193</v>
      </c>
      <c r="N187" s="622" t="s">
        <v>193</v>
      </c>
      <c r="O187" s="622">
        <v>45149</v>
      </c>
      <c r="P187" s="643"/>
      <c r="Q187" s="643"/>
      <c r="R187" s="643"/>
      <c r="S187" s="622" t="s">
        <v>193</v>
      </c>
      <c r="T187" s="622">
        <v>45160</v>
      </c>
      <c r="U187" s="622">
        <v>45161</v>
      </c>
      <c r="V187" s="409"/>
      <c r="W187" s="788"/>
      <c r="X187" s="622">
        <v>45183</v>
      </c>
      <c r="Y187" s="622">
        <f>Complete[[#This Row],[Delivery/ Completion]]</f>
        <v>45183</v>
      </c>
      <c r="Z187" s="402" t="s">
        <v>175</v>
      </c>
      <c r="AA187" s="390">
        <f>IF(Complete[[#This Row],[Procurement Project]]="","",SUM(Complete[[#This Row],[MOOE]]+Complete[[#This Row],[CO]]))</f>
        <v>49500</v>
      </c>
      <c r="AB187" s="395">
        <v>49500</v>
      </c>
      <c r="AC187" s="396"/>
      <c r="AD187" s="390">
        <f>IF(Complete[[#This Row],[Procurement Project]]="","",SUM(Complete[[#This Row],[MOOE2]]+Complete[[#This Row],[CO3]]))</f>
        <v>49250</v>
      </c>
      <c r="AE187" s="397">
        <v>49250</v>
      </c>
      <c r="AF187" s="317"/>
      <c r="AG187" s="430"/>
      <c r="AH187" s="400" t="s">
        <v>758</v>
      </c>
      <c r="AI187" s="421" t="s">
        <v>193</v>
      </c>
      <c r="AJ187" s="421" t="s">
        <v>193</v>
      </c>
      <c r="AK187" s="421" t="s">
        <v>193</v>
      </c>
      <c r="AL187" s="421" t="s">
        <v>193</v>
      </c>
      <c r="AM187" s="420" t="s">
        <v>193</v>
      </c>
      <c r="AN187" s="423" t="s">
        <v>193</v>
      </c>
      <c r="AO187" s="319" t="s">
        <v>141</v>
      </c>
      <c r="AP187" s="411"/>
      <c r="AQ187" s="411"/>
    </row>
    <row r="188" spans="1:43" s="230" customFormat="1" ht="75" customHeight="1" x14ac:dyDescent="0.25">
      <c r="A188" s="465" t="s">
        <v>947</v>
      </c>
      <c r="B188" s="465" t="s">
        <v>218</v>
      </c>
      <c r="C188" s="466" t="s">
        <v>250</v>
      </c>
      <c r="D188" s="408" t="s">
        <v>192</v>
      </c>
      <c r="E188" s="319" t="s">
        <v>103</v>
      </c>
      <c r="F188" s="622" t="s">
        <v>193</v>
      </c>
      <c r="G188" s="622">
        <v>45124</v>
      </c>
      <c r="H188" s="642"/>
      <c r="I188" s="648" t="s">
        <v>193</v>
      </c>
      <c r="J188" s="622">
        <f>Complete[[#This Row],[Sub/Open of Bids]]</f>
        <v>45146</v>
      </c>
      <c r="K188" s="622">
        <v>45146</v>
      </c>
      <c r="L188" s="643"/>
      <c r="M188" s="622" t="s">
        <v>193</v>
      </c>
      <c r="N188" s="622" t="s">
        <v>193</v>
      </c>
      <c r="O188" s="622">
        <v>45149</v>
      </c>
      <c r="P188" s="643"/>
      <c r="Q188" s="643"/>
      <c r="R188" s="643"/>
      <c r="S188" s="622" t="s">
        <v>193</v>
      </c>
      <c r="T188" s="622">
        <v>45160</v>
      </c>
      <c r="U188" s="622">
        <v>45161</v>
      </c>
      <c r="V188" s="409"/>
      <c r="W188" s="788"/>
      <c r="X188" s="622">
        <v>45176</v>
      </c>
      <c r="Y188" s="622">
        <f>Complete[[#This Row],[Delivery/ Completion]]</f>
        <v>45176</v>
      </c>
      <c r="Z188" s="402" t="s">
        <v>175</v>
      </c>
      <c r="AA188" s="390">
        <f>IF(Complete[[#This Row],[Procurement Project]]="","",SUM(Complete[[#This Row],[MOOE]]+Complete[[#This Row],[CO]]))</f>
        <v>10120</v>
      </c>
      <c r="AB188" s="395">
        <v>10120</v>
      </c>
      <c r="AC188" s="396"/>
      <c r="AD188" s="390">
        <f>IF(Complete[[#This Row],[Procurement Project]]="","",SUM(Complete[[#This Row],[MOOE2]]+Complete[[#This Row],[CO3]]))</f>
        <v>10069.5</v>
      </c>
      <c r="AE188" s="397">
        <v>10069.5</v>
      </c>
      <c r="AF188" s="317"/>
      <c r="AG188" s="430"/>
      <c r="AH188" s="400" t="s">
        <v>758</v>
      </c>
      <c r="AI188" s="421" t="s">
        <v>193</v>
      </c>
      <c r="AJ188" s="421" t="s">
        <v>193</v>
      </c>
      <c r="AK188" s="421" t="s">
        <v>193</v>
      </c>
      <c r="AL188" s="421" t="s">
        <v>193</v>
      </c>
      <c r="AM188" s="420" t="s">
        <v>193</v>
      </c>
      <c r="AN188" s="423" t="s">
        <v>193</v>
      </c>
      <c r="AO188" s="319" t="s">
        <v>141</v>
      </c>
      <c r="AP188" s="411"/>
      <c r="AQ188" s="411"/>
    </row>
    <row r="189" spans="1:43" s="230" customFormat="1" ht="75" customHeight="1" x14ac:dyDescent="0.25">
      <c r="A189" s="465" t="s">
        <v>917</v>
      </c>
      <c r="B189" s="465" t="s">
        <v>290</v>
      </c>
      <c r="C189" s="466" t="s">
        <v>198</v>
      </c>
      <c r="D189" s="408" t="s">
        <v>192</v>
      </c>
      <c r="E189" s="319" t="s">
        <v>103</v>
      </c>
      <c r="F189" s="622" t="s">
        <v>193</v>
      </c>
      <c r="G189" s="622">
        <v>45124</v>
      </c>
      <c r="H189" s="642"/>
      <c r="I189" s="648" t="s">
        <v>193</v>
      </c>
      <c r="J189" s="622">
        <f>Complete[[#This Row],[Sub/Open of Bids]]</f>
        <v>45146</v>
      </c>
      <c r="K189" s="622">
        <v>45146</v>
      </c>
      <c r="L189" s="643"/>
      <c r="M189" s="622" t="s">
        <v>193</v>
      </c>
      <c r="N189" s="622" t="s">
        <v>193</v>
      </c>
      <c r="O189" s="622">
        <v>45149</v>
      </c>
      <c r="P189" s="643"/>
      <c r="Q189" s="643"/>
      <c r="R189" s="643"/>
      <c r="S189" s="622">
        <v>45153</v>
      </c>
      <c r="T189" s="622">
        <v>45160</v>
      </c>
      <c r="U189" s="622">
        <v>45161</v>
      </c>
      <c r="V189" s="409"/>
      <c r="W189" s="788"/>
      <c r="X189" s="622">
        <v>45173</v>
      </c>
      <c r="Y189" s="622">
        <f>Complete[[#This Row],[Delivery/ Completion]]</f>
        <v>45173</v>
      </c>
      <c r="Z189" s="402" t="s">
        <v>175</v>
      </c>
      <c r="AA189" s="390">
        <f>IF(Complete[[#This Row],[Procurement Project]]="","",SUM(Complete[[#This Row],[MOOE]]+Complete[[#This Row],[CO]]))</f>
        <v>52294</v>
      </c>
      <c r="AB189" s="395">
        <v>52294</v>
      </c>
      <c r="AC189" s="396"/>
      <c r="AD189" s="390">
        <f>IF(Complete[[#This Row],[Procurement Project]]="","",SUM(Complete[[#This Row],[MOOE2]]+Complete[[#This Row],[CO3]]))</f>
        <v>51440</v>
      </c>
      <c r="AE189" s="397">
        <v>51440</v>
      </c>
      <c r="AF189" s="317"/>
      <c r="AG189" s="430"/>
      <c r="AH189" s="400" t="s">
        <v>758</v>
      </c>
      <c r="AI189" s="421" t="s">
        <v>193</v>
      </c>
      <c r="AJ189" s="421" t="s">
        <v>193</v>
      </c>
      <c r="AK189" s="421" t="s">
        <v>193</v>
      </c>
      <c r="AL189" s="421" t="s">
        <v>193</v>
      </c>
      <c r="AM189" s="420" t="s">
        <v>193</v>
      </c>
      <c r="AN189" s="423" t="s">
        <v>193</v>
      </c>
      <c r="AO189" s="319" t="s">
        <v>141</v>
      </c>
      <c r="AP189" s="411"/>
      <c r="AQ189" s="411"/>
    </row>
    <row r="190" spans="1:43" s="230" customFormat="1" ht="75" customHeight="1" x14ac:dyDescent="0.25">
      <c r="A190" s="465" t="s">
        <v>948</v>
      </c>
      <c r="B190" s="465" t="s">
        <v>253</v>
      </c>
      <c r="C190" s="466" t="s">
        <v>201</v>
      </c>
      <c r="D190" s="408" t="s">
        <v>192</v>
      </c>
      <c r="E190" s="319" t="s">
        <v>103</v>
      </c>
      <c r="F190" s="622" t="s">
        <v>193</v>
      </c>
      <c r="G190" s="622">
        <v>45118</v>
      </c>
      <c r="H190" s="642"/>
      <c r="I190" s="648" t="s">
        <v>193</v>
      </c>
      <c r="J190" s="622">
        <f>Complete[[#This Row],[Sub/Open of Bids]]</f>
        <v>45146</v>
      </c>
      <c r="K190" s="622">
        <v>45146</v>
      </c>
      <c r="L190" s="643"/>
      <c r="M190" s="622" t="s">
        <v>193</v>
      </c>
      <c r="N190" s="622" t="s">
        <v>193</v>
      </c>
      <c r="O190" s="622">
        <v>45149</v>
      </c>
      <c r="P190" s="643"/>
      <c r="Q190" s="643"/>
      <c r="R190" s="643"/>
      <c r="S190" s="622">
        <v>45156</v>
      </c>
      <c r="T190" s="622">
        <v>45160</v>
      </c>
      <c r="U190" s="622">
        <v>45161</v>
      </c>
      <c r="V190" s="409"/>
      <c r="W190" s="788"/>
      <c r="X190" s="622">
        <v>45182</v>
      </c>
      <c r="Y190" s="622">
        <f>Complete[[#This Row],[Delivery/ Completion]]</f>
        <v>45182</v>
      </c>
      <c r="Z190" s="402" t="s">
        <v>175</v>
      </c>
      <c r="AA190" s="390">
        <f>IF(Complete[[#This Row],[Procurement Project]]="","",SUM(Complete[[#This Row],[MOOE]]+Complete[[#This Row],[CO]]))</f>
        <v>196520</v>
      </c>
      <c r="AB190" s="395">
        <v>196520</v>
      </c>
      <c r="AC190" s="396"/>
      <c r="AD190" s="390">
        <f>IF(Complete[[#This Row],[Procurement Project]]="","",SUM(Complete[[#This Row],[MOOE2]]+Complete[[#This Row],[CO3]]))</f>
        <v>196380</v>
      </c>
      <c r="AE190" s="397">
        <v>196380</v>
      </c>
      <c r="AF190" s="317"/>
      <c r="AG190" s="430"/>
      <c r="AH190" s="400" t="s">
        <v>758</v>
      </c>
      <c r="AI190" s="421" t="s">
        <v>193</v>
      </c>
      <c r="AJ190" s="421" t="s">
        <v>193</v>
      </c>
      <c r="AK190" s="421" t="s">
        <v>193</v>
      </c>
      <c r="AL190" s="421" t="s">
        <v>193</v>
      </c>
      <c r="AM190" s="420" t="s">
        <v>193</v>
      </c>
      <c r="AN190" s="423" t="s">
        <v>193</v>
      </c>
      <c r="AO190" s="319" t="s">
        <v>141</v>
      </c>
      <c r="AP190" s="411"/>
      <c r="AQ190" s="411"/>
    </row>
    <row r="191" spans="1:43" s="230" customFormat="1" ht="75" customHeight="1" x14ac:dyDescent="0.25">
      <c r="A191" s="465" t="s">
        <v>918</v>
      </c>
      <c r="B191" s="465" t="s">
        <v>291</v>
      </c>
      <c r="C191" s="466" t="s">
        <v>231</v>
      </c>
      <c r="D191" s="408" t="s">
        <v>192</v>
      </c>
      <c r="E191" s="319" t="s">
        <v>103</v>
      </c>
      <c r="F191" s="622" t="s">
        <v>193</v>
      </c>
      <c r="G191" s="622">
        <v>45237</v>
      </c>
      <c r="H191" s="642"/>
      <c r="I191" s="648" t="s">
        <v>193</v>
      </c>
      <c r="J191" s="622">
        <f>Complete[[#This Row],[Sub/Open of Bids]]</f>
        <v>45146</v>
      </c>
      <c r="K191" s="622">
        <v>45146</v>
      </c>
      <c r="L191" s="643"/>
      <c r="M191" s="622" t="s">
        <v>193</v>
      </c>
      <c r="N191" s="622" t="s">
        <v>193</v>
      </c>
      <c r="O191" s="622">
        <v>45149</v>
      </c>
      <c r="P191" s="643"/>
      <c r="Q191" s="643"/>
      <c r="R191" s="643"/>
      <c r="S191" s="622" t="s">
        <v>193</v>
      </c>
      <c r="T191" s="622">
        <v>45160</v>
      </c>
      <c r="U191" s="622">
        <v>45161</v>
      </c>
      <c r="V191" s="409"/>
      <c r="W191" s="788"/>
      <c r="X191" s="622">
        <v>45167</v>
      </c>
      <c r="Y191" s="622">
        <f>Complete[[#This Row],[Delivery/ Completion]]</f>
        <v>45167</v>
      </c>
      <c r="Z191" s="402" t="s">
        <v>175</v>
      </c>
      <c r="AA191" s="390">
        <f>IF(Complete[[#This Row],[Procurement Project]]="","",SUM(Complete[[#This Row],[MOOE]]+Complete[[#This Row],[CO]]))</f>
        <v>14500</v>
      </c>
      <c r="AB191" s="395">
        <v>14500</v>
      </c>
      <c r="AC191" s="396"/>
      <c r="AD191" s="390">
        <f>IF(Complete[[#This Row],[Procurement Project]]="","",SUM(Complete[[#This Row],[MOOE2]]+Complete[[#This Row],[CO3]]))</f>
        <v>14300</v>
      </c>
      <c r="AE191" s="397">
        <v>14300</v>
      </c>
      <c r="AF191" s="317"/>
      <c r="AG191" s="430"/>
      <c r="AH191" s="400" t="s">
        <v>758</v>
      </c>
      <c r="AI191" s="421" t="s">
        <v>193</v>
      </c>
      <c r="AJ191" s="421" t="s">
        <v>193</v>
      </c>
      <c r="AK191" s="421" t="s">
        <v>193</v>
      </c>
      <c r="AL191" s="421" t="s">
        <v>193</v>
      </c>
      <c r="AM191" s="420" t="s">
        <v>193</v>
      </c>
      <c r="AN191" s="423" t="s">
        <v>193</v>
      </c>
      <c r="AO191" s="319" t="s">
        <v>141</v>
      </c>
      <c r="AP191" s="411"/>
      <c r="AQ191" s="411"/>
    </row>
    <row r="192" spans="1:43" s="230" customFormat="1" ht="75" customHeight="1" x14ac:dyDescent="0.25">
      <c r="A192" s="465" t="s">
        <v>949</v>
      </c>
      <c r="B192" s="465" t="s">
        <v>264</v>
      </c>
      <c r="C192" s="466" t="s">
        <v>248</v>
      </c>
      <c r="D192" s="408" t="s">
        <v>192</v>
      </c>
      <c r="E192" s="319" t="s">
        <v>103</v>
      </c>
      <c r="F192" s="622" t="s">
        <v>193</v>
      </c>
      <c r="G192" s="622">
        <v>45124</v>
      </c>
      <c r="H192" s="642"/>
      <c r="I192" s="648" t="s">
        <v>193</v>
      </c>
      <c r="J192" s="622">
        <f>Complete[[#This Row],[Sub/Open of Bids]]</f>
        <v>45146</v>
      </c>
      <c r="K192" s="622">
        <v>45146</v>
      </c>
      <c r="L192" s="643"/>
      <c r="M192" s="622" t="s">
        <v>193</v>
      </c>
      <c r="N192" s="622" t="s">
        <v>193</v>
      </c>
      <c r="O192" s="622">
        <v>45149</v>
      </c>
      <c r="P192" s="643"/>
      <c r="Q192" s="643"/>
      <c r="R192" s="643"/>
      <c r="S192" s="622">
        <v>45159</v>
      </c>
      <c r="T192" s="622">
        <v>45160</v>
      </c>
      <c r="U192" s="622">
        <v>45161</v>
      </c>
      <c r="V192" s="409"/>
      <c r="W192" s="788"/>
      <c r="X192" s="622">
        <v>45210</v>
      </c>
      <c r="Y192" s="622">
        <f>Complete[[#This Row],[Delivery/ Completion]]</f>
        <v>45210</v>
      </c>
      <c r="Z192" s="402" t="s">
        <v>175</v>
      </c>
      <c r="AA192" s="390">
        <f>IF(Complete[[#This Row],[Procurement Project]]="","",SUM(Complete[[#This Row],[MOOE]]+Complete[[#This Row],[CO]]))</f>
        <v>398824</v>
      </c>
      <c r="AB192" s="395">
        <v>398824</v>
      </c>
      <c r="AC192" s="396"/>
      <c r="AD192" s="390">
        <f>IF(Complete[[#This Row],[Procurement Project]]="","",SUM(Complete[[#This Row],[MOOE2]]+Complete[[#This Row],[CO3]]))</f>
        <v>394428</v>
      </c>
      <c r="AE192" s="397">
        <v>394428</v>
      </c>
      <c r="AF192" s="317"/>
      <c r="AG192" s="430"/>
      <c r="AH192" s="400" t="s">
        <v>758</v>
      </c>
      <c r="AI192" s="421" t="s">
        <v>193</v>
      </c>
      <c r="AJ192" s="421" t="s">
        <v>193</v>
      </c>
      <c r="AK192" s="421" t="s">
        <v>193</v>
      </c>
      <c r="AL192" s="421" t="s">
        <v>193</v>
      </c>
      <c r="AM192" s="420" t="s">
        <v>193</v>
      </c>
      <c r="AN192" s="423" t="s">
        <v>193</v>
      </c>
      <c r="AO192" s="319" t="s">
        <v>141</v>
      </c>
      <c r="AP192" s="411"/>
      <c r="AQ192" s="411"/>
    </row>
    <row r="193" spans="1:43" s="230" customFormat="1" ht="75" customHeight="1" x14ac:dyDescent="0.25">
      <c r="A193" s="465" t="s">
        <v>950</v>
      </c>
      <c r="B193" s="465" t="s">
        <v>227</v>
      </c>
      <c r="C193" s="466" t="s">
        <v>198</v>
      </c>
      <c r="D193" s="408" t="s">
        <v>192</v>
      </c>
      <c r="E193" s="319" t="s">
        <v>103</v>
      </c>
      <c r="F193" s="622" t="s">
        <v>193</v>
      </c>
      <c r="G193" s="622">
        <v>45124</v>
      </c>
      <c r="H193" s="642"/>
      <c r="I193" s="648" t="s">
        <v>193</v>
      </c>
      <c r="J193" s="622">
        <f>Complete[[#This Row],[Sub/Open of Bids]]</f>
        <v>45146</v>
      </c>
      <c r="K193" s="622">
        <v>45146</v>
      </c>
      <c r="L193" s="643"/>
      <c r="M193" s="622" t="s">
        <v>193</v>
      </c>
      <c r="N193" s="622" t="s">
        <v>193</v>
      </c>
      <c r="O193" s="622">
        <v>45149</v>
      </c>
      <c r="P193" s="643"/>
      <c r="Q193" s="643"/>
      <c r="R193" s="643"/>
      <c r="S193" s="622" t="s">
        <v>193</v>
      </c>
      <c r="T193" s="622">
        <v>45160</v>
      </c>
      <c r="U193" s="622">
        <v>45161</v>
      </c>
      <c r="V193" s="409"/>
      <c r="W193" s="788"/>
      <c r="X193" s="622">
        <v>45170</v>
      </c>
      <c r="Y193" s="622">
        <f>Complete[[#This Row],[Delivery/ Completion]]</f>
        <v>45170</v>
      </c>
      <c r="Z193" s="402" t="s">
        <v>175</v>
      </c>
      <c r="AA193" s="390">
        <f>IF(Complete[[#This Row],[Procurement Project]]="","",SUM(Complete[[#This Row],[MOOE]]+Complete[[#This Row],[CO]]))</f>
        <v>8400</v>
      </c>
      <c r="AB193" s="395">
        <v>8400</v>
      </c>
      <c r="AC193" s="396"/>
      <c r="AD193" s="390">
        <f>IF(Complete[[#This Row],[Procurement Project]]="","",SUM(Complete[[#This Row],[MOOE2]]+Complete[[#This Row],[CO3]]))</f>
        <v>8393</v>
      </c>
      <c r="AE193" s="397">
        <v>8393</v>
      </c>
      <c r="AF193" s="317"/>
      <c r="AG193" s="430"/>
      <c r="AH193" s="400" t="s">
        <v>758</v>
      </c>
      <c r="AI193" s="421" t="s">
        <v>193</v>
      </c>
      <c r="AJ193" s="421" t="s">
        <v>193</v>
      </c>
      <c r="AK193" s="421" t="s">
        <v>193</v>
      </c>
      <c r="AL193" s="421" t="s">
        <v>193</v>
      </c>
      <c r="AM193" s="420" t="s">
        <v>193</v>
      </c>
      <c r="AN193" s="423" t="s">
        <v>193</v>
      </c>
      <c r="AO193" s="319" t="s">
        <v>141</v>
      </c>
      <c r="AP193" s="411"/>
      <c r="AQ193" s="411"/>
    </row>
    <row r="194" spans="1:43" s="230" customFormat="1" ht="75" customHeight="1" x14ac:dyDescent="0.25">
      <c r="A194" s="465" t="s">
        <v>952</v>
      </c>
      <c r="B194" s="465" t="s">
        <v>292</v>
      </c>
      <c r="C194" s="466" t="s">
        <v>199</v>
      </c>
      <c r="D194" s="408" t="s">
        <v>192</v>
      </c>
      <c r="E194" s="319" t="s">
        <v>103</v>
      </c>
      <c r="F194" s="622" t="s">
        <v>193</v>
      </c>
      <c r="G194" s="622">
        <v>45124</v>
      </c>
      <c r="H194" s="642"/>
      <c r="I194" s="648" t="s">
        <v>193</v>
      </c>
      <c r="J194" s="622">
        <f>Complete[[#This Row],[Sub/Open of Bids]]</f>
        <v>45146</v>
      </c>
      <c r="K194" s="622">
        <v>45146</v>
      </c>
      <c r="L194" s="643"/>
      <c r="M194" s="622" t="s">
        <v>193</v>
      </c>
      <c r="N194" s="622" t="s">
        <v>193</v>
      </c>
      <c r="O194" s="622">
        <v>45149</v>
      </c>
      <c r="P194" s="643"/>
      <c r="Q194" s="643"/>
      <c r="R194" s="643"/>
      <c r="S194" s="622" t="s">
        <v>193</v>
      </c>
      <c r="T194" s="622">
        <v>45160</v>
      </c>
      <c r="U194" s="622">
        <v>45161</v>
      </c>
      <c r="V194" s="409"/>
      <c r="W194" s="788"/>
      <c r="X194" s="622">
        <v>45219</v>
      </c>
      <c r="Y194" s="622">
        <f>Complete[[#This Row],[Delivery/ Completion]]</f>
        <v>45219</v>
      </c>
      <c r="Z194" s="402" t="s">
        <v>175</v>
      </c>
      <c r="AA194" s="390">
        <f>IF(Complete[[#This Row],[Procurement Project]]="","",SUM(Complete[[#This Row],[MOOE]]+Complete[[#This Row],[CO]]))</f>
        <v>1900</v>
      </c>
      <c r="AB194" s="395">
        <v>1900</v>
      </c>
      <c r="AC194" s="396"/>
      <c r="AD194" s="390">
        <f>IF(Complete[[#This Row],[Procurement Project]]="","",SUM(Complete[[#This Row],[MOOE2]]+Complete[[#This Row],[CO3]]))</f>
        <v>1896</v>
      </c>
      <c r="AE194" s="397">
        <v>1896</v>
      </c>
      <c r="AF194" s="317"/>
      <c r="AG194" s="430"/>
      <c r="AH194" s="400" t="s">
        <v>758</v>
      </c>
      <c r="AI194" s="421" t="s">
        <v>193</v>
      </c>
      <c r="AJ194" s="421" t="s">
        <v>193</v>
      </c>
      <c r="AK194" s="421" t="s">
        <v>193</v>
      </c>
      <c r="AL194" s="421" t="s">
        <v>193</v>
      </c>
      <c r="AM194" s="420" t="s">
        <v>193</v>
      </c>
      <c r="AN194" s="423" t="s">
        <v>193</v>
      </c>
      <c r="AO194" s="319" t="s">
        <v>141</v>
      </c>
      <c r="AP194" s="411"/>
      <c r="AQ194" s="411"/>
    </row>
    <row r="195" spans="1:43" s="230" customFormat="1" ht="75" customHeight="1" x14ac:dyDescent="0.25">
      <c r="A195" s="465" t="s">
        <v>951</v>
      </c>
      <c r="B195" s="465" t="s">
        <v>235</v>
      </c>
      <c r="C195" s="466" t="s">
        <v>212</v>
      </c>
      <c r="D195" s="408" t="s">
        <v>192</v>
      </c>
      <c r="E195" s="319" t="s">
        <v>103</v>
      </c>
      <c r="F195" s="622" t="s">
        <v>193</v>
      </c>
      <c r="G195" s="622">
        <v>45124</v>
      </c>
      <c r="H195" s="642"/>
      <c r="I195" s="648" t="s">
        <v>193</v>
      </c>
      <c r="J195" s="622">
        <f>Complete[[#This Row],[Sub/Open of Bids]]</f>
        <v>45146</v>
      </c>
      <c r="K195" s="622">
        <v>45146</v>
      </c>
      <c r="L195" s="643"/>
      <c r="M195" s="622" t="s">
        <v>193</v>
      </c>
      <c r="N195" s="622" t="s">
        <v>193</v>
      </c>
      <c r="O195" s="622">
        <v>45149</v>
      </c>
      <c r="P195" s="643"/>
      <c r="Q195" s="643"/>
      <c r="R195" s="643"/>
      <c r="S195" s="622">
        <v>45153</v>
      </c>
      <c r="T195" s="622">
        <v>45156</v>
      </c>
      <c r="U195" s="622">
        <v>45160</v>
      </c>
      <c r="V195" s="409"/>
      <c r="W195" s="788"/>
      <c r="X195" s="622">
        <v>45168</v>
      </c>
      <c r="Y195" s="622">
        <f>Complete[[#This Row],[Delivery/ Completion]]</f>
        <v>45168</v>
      </c>
      <c r="Z195" s="402" t="s">
        <v>175</v>
      </c>
      <c r="AA195" s="390">
        <f>IF(Complete[[#This Row],[Procurement Project]]="","",SUM(Complete[[#This Row],[MOOE]]+Complete[[#This Row],[CO]]))</f>
        <v>77917</v>
      </c>
      <c r="AB195" s="395">
        <v>77917</v>
      </c>
      <c r="AC195" s="396"/>
      <c r="AD195" s="390">
        <f>IF(Complete[[#This Row],[Procurement Project]]="","",SUM(Complete[[#This Row],[MOOE2]]+Complete[[#This Row],[CO3]]))</f>
        <v>77505</v>
      </c>
      <c r="AE195" s="397">
        <v>77505</v>
      </c>
      <c r="AF195" s="317"/>
      <c r="AG195" s="430"/>
      <c r="AH195" s="400" t="s">
        <v>758</v>
      </c>
      <c r="AI195" s="421" t="s">
        <v>193</v>
      </c>
      <c r="AJ195" s="421" t="s">
        <v>193</v>
      </c>
      <c r="AK195" s="421" t="s">
        <v>193</v>
      </c>
      <c r="AL195" s="421" t="s">
        <v>193</v>
      </c>
      <c r="AM195" s="420" t="s">
        <v>193</v>
      </c>
      <c r="AN195" s="423" t="s">
        <v>193</v>
      </c>
      <c r="AO195" s="319" t="s">
        <v>141</v>
      </c>
      <c r="AP195" s="411"/>
      <c r="AQ195" s="411"/>
    </row>
    <row r="196" spans="1:43" s="230" customFormat="1" ht="75" customHeight="1" x14ac:dyDescent="0.25">
      <c r="A196" s="465" t="s">
        <v>954</v>
      </c>
      <c r="B196" s="465" t="s">
        <v>293</v>
      </c>
      <c r="C196" s="466" t="s">
        <v>198</v>
      </c>
      <c r="D196" s="408" t="s">
        <v>192</v>
      </c>
      <c r="E196" s="319" t="s">
        <v>103</v>
      </c>
      <c r="F196" s="622" t="s">
        <v>193</v>
      </c>
      <c r="G196" s="622">
        <v>45124</v>
      </c>
      <c r="H196" s="642"/>
      <c r="I196" s="648" t="s">
        <v>193</v>
      </c>
      <c r="J196" s="622">
        <f>Complete[[#This Row],[Sub/Open of Bids]]</f>
        <v>45146</v>
      </c>
      <c r="K196" s="622">
        <v>45146</v>
      </c>
      <c r="L196" s="643"/>
      <c r="M196" s="622" t="s">
        <v>193</v>
      </c>
      <c r="N196" s="622" t="s">
        <v>193</v>
      </c>
      <c r="O196" s="622">
        <v>45149</v>
      </c>
      <c r="P196" s="643"/>
      <c r="Q196" s="643"/>
      <c r="R196" s="643"/>
      <c r="S196" s="622" t="s">
        <v>193</v>
      </c>
      <c r="T196" s="622">
        <v>45160</v>
      </c>
      <c r="U196" s="622">
        <v>45161</v>
      </c>
      <c r="V196" s="409"/>
      <c r="W196" s="788"/>
      <c r="X196" s="622">
        <v>45167</v>
      </c>
      <c r="Y196" s="622">
        <f>Complete[[#This Row],[Delivery/ Completion]]</f>
        <v>45167</v>
      </c>
      <c r="Z196" s="402" t="s">
        <v>175</v>
      </c>
      <c r="AA196" s="390">
        <f>IF(Complete[[#This Row],[Procurement Project]]="","",SUM(Complete[[#This Row],[MOOE]]+Complete[[#This Row],[CO]]))</f>
        <v>20000</v>
      </c>
      <c r="AB196" s="395">
        <v>20000</v>
      </c>
      <c r="AC196" s="396"/>
      <c r="AD196" s="390">
        <f>IF(Complete[[#This Row],[Procurement Project]]="","",SUM(Complete[[#This Row],[MOOE2]]+Complete[[#This Row],[CO3]]))</f>
        <v>19900</v>
      </c>
      <c r="AE196" s="397">
        <v>19900</v>
      </c>
      <c r="AF196" s="317"/>
      <c r="AG196" s="430"/>
      <c r="AH196" s="400" t="s">
        <v>758</v>
      </c>
      <c r="AI196" s="421" t="s">
        <v>193</v>
      </c>
      <c r="AJ196" s="421" t="s">
        <v>193</v>
      </c>
      <c r="AK196" s="421" t="s">
        <v>193</v>
      </c>
      <c r="AL196" s="421" t="s">
        <v>193</v>
      </c>
      <c r="AM196" s="420" t="s">
        <v>193</v>
      </c>
      <c r="AN196" s="423" t="s">
        <v>193</v>
      </c>
      <c r="AO196" s="319" t="s">
        <v>141</v>
      </c>
      <c r="AP196" s="411"/>
      <c r="AQ196" s="411"/>
    </row>
    <row r="197" spans="1:43" s="230" customFormat="1" ht="75" customHeight="1" x14ac:dyDescent="0.25">
      <c r="A197" s="465" t="s">
        <v>953</v>
      </c>
      <c r="B197" s="465" t="s">
        <v>264</v>
      </c>
      <c r="C197" s="466" t="s">
        <v>213</v>
      </c>
      <c r="D197" s="408" t="s">
        <v>192</v>
      </c>
      <c r="E197" s="319" t="s">
        <v>103</v>
      </c>
      <c r="F197" s="622" t="s">
        <v>193</v>
      </c>
      <c r="G197" s="622">
        <v>45124</v>
      </c>
      <c r="H197" s="642"/>
      <c r="I197" s="648" t="s">
        <v>193</v>
      </c>
      <c r="J197" s="622">
        <f>Complete[[#This Row],[Sub/Open of Bids]]</f>
        <v>45146</v>
      </c>
      <c r="K197" s="622">
        <v>45146</v>
      </c>
      <c r="L197" s="643"/>
      <c r="M197" s="622" t="s">
        <v>193</v>
      </c>
      <c r="N197" s="622" t="s">
        <v>193</v>
      </c>
      <c r="O197" s="622">
        <v>45149</v>
      </c>
      <c r="P197" s="643"/>
      <c r="Q197" s="643"/>
      <c r="R197" s="643"/>
      <c r="S197" s="622" t="s">
        <v>193</v>
      </c>
      <c r="T197" s="622">
        <v>45162</v>
      </c>
      <c r="U197" s="622">
        <v>45167</v>
      </c>
      <c r="V197" s="409"/>
      <c r="W197" s="788"/>
      <c r="X197" s="622">
        <v>45177</v>
      </c>
      <c r="Y197" s="622">
        <f>Complete[[#This Row],[Delivery/ Completion]]</f>
        <v>45177</v>
      </c>
      <c r="Z197" s="402" t="s">
        <v>175</v>
      </c>
      <c r="AA197" s="390">
        <f>IF(Complete[[#This Row],[Procurement Project]]="","",SUM(Complete[[#This Row],[MOOE]]+Complete[[#This Row],[CO]]))</f>
        <v>26750</v>
      </c>
      <c r="AB197" s="395">
        <v>26750</v>
      </c>
      <c r="AC197" s="396"/>
      <c r="AD197" s="390">
        <f>IF(Complete[[#This Row],[Procurement Project]]="","",SUM(Complete[[#This Row],[MOOE2]]+Complete[[#This Row],[CO3]]))</f>
        <v>26520</v>
      </c>
      <c r="AE197" s="397">
        <v>26520</v>
      </c>
      <c r="AF197" s="317"/>
      <c r="AG197" s="430"/>
      <c r="AH197" s="400" t="s">
        <v>758</v>
      </c>
      <c r="AI197" s="421" t="s">
        <v>193</v>
      </c>
      <c r="AJ197" s="421" t="s">
        <v>193</v>
      </c>
      <c r="AK197" s="421" t="s">
        <v>193</v>
      </c>
      <c r="AL197" s="421" t="s">
        <v>193</v>
      </c>
      <c r="AM197" s="420" t="s">
        <v>193</v>
      </c>
      <c r="AN197" s="423" t="s">
        <v>193</v>
      </c>
      <c r="AO197" s="319" t="s">
        <v>141</v>
      </c>
      <c r="AP197" s="411"/>
      <c r="AQ197" s="411"/>
    </row>
    <row r="198" spans="1:43" s="230" customFormat="1" ht="75" customHeight="1" x14ac:dyDescent="0.25">
      <c r="A198" s="465" t="s">
        <v>955</v>
      </c>
      <c r="B198" s="465" t="s">
        <v>263</v>
      </c>
      <c r="C198" s="466" t="s">
        <v>212</v>
      </c>
      <c r="D198" s="408" t="s">
        <v>192</v>
      </c>
      <c r="E198" s="319" t="s">
        <v>103</v>
      </c>
      <c r="F198" s="622" t="s">
        <v>193</v>
      </c>
      <c r="G198" s="622">
        <v>45124</v>
      </c>
      <c r="H198" s="642"/>
      <c r="I198" s="648" t="s">
        <v>193</v>
      </c>
      <c r="J198" s="622">
        <f>Complete[[#This Row],[Sub/Open of Bids]]</f>
        <v>45146</v>
      </c>
      <c r="K198" s="622">
        <v>45146</v>
      </c>
      <c r="L198" s="643"/>
      <c r="M198" s="622" t="s">
        <v>193</v>
      </c>
      <c r="N198" s="622" t="s">
        <v>193</v>
      </c>
      <c r="O198" s="622">
        <v>45149</v>
      </c>
      <c r="P198" s="643"/>
      <c r="Q198" s="643"/>
      <c r="R198" s="643"/>
      <c r="S198" s="622" t="s">
        <v>193</v>
      </c>
      <c r="T198" s="622">
        <v>45160</v>
      </c>
      <c r="U198" s="622">
        <v>45161</v>
      </c>
      <c r="V198" s="409"/>
      <c r="W198" s="788"/>
      <c r="X198" s="622">
        <v>45167</v>
      </c>
      <c r="Y198" s="622">
        <f>Complete[[#This Row],[Delivery/ Completion]]</f>
        <v>45167</v>
      </c>
      <c r="Z198" s="402" t="s">
        <v>175</v>
      </c>
      <c r="AA198" s="390">
        <f>IF(Complete[[#This Row],[Procurement Project]]="","",SUM(Complete[[#This Row],[MOOE]]+Complete[[#This Row],[CO]]))</f>
        <v>20996</v>
      </c>
      <c r="AB198" s="395">
        <v>20996</v>
      </c>
      <c r="AC198" s="396"/>
      <c r="AD198" s="390">
        <f>IF(Complete[[#This Row],[Procurement Project]]="","",SUM(Complete[[#This Row],[MOOE2]]+Complete[[#This Row],[CO3]]))</f>
        <v>20856</v>
      </c>
      <c r="AE198" s="397">
        <v>20856</v>
      </c>
      <c r="AF198" s="317"/>
      <c r="AG198" s="430"/>
      <c r="AH198" s="400" t="s">
        <v>758</v>
      </c>
      <c r="AI198" s="421" t="s">
        <v>193</v>
      </c>
      <c r="AJ198" s="421" t="s">
        <v>193</v>
      </c>
      <c r="AK198" s="421" t="s">
        <v>193</v>
      </c>
      <c r="AL198" s="421" t="s">
        <v>193</v>
      </c>
      <c r="AM198" s="420" t="s">
        <v>193</v>
      </c>
      <c r="AN198" s="423" t="s">
        <v>193</v>
      </c>
      <c r="AO198" s="319" t="s">
        <v>141</v>
      </c>
      <c r="AP198" s="411"/>
      <c r="AQ198" s="411"/>
    </row>
    <row r="199" spans="1:43" s="230" customFormat="1" ht="75" customHeight="1" x14ac:dyDescent="0.25">
      <c r="A199" s="465" t="s">
        <v>956</v>
      </c>
      <c r="B199" s="465" t="s">
        <v>233</v>
      </c>
      <c r="C199" s="466" t="s">
        <v>250</v>
      </c>
      <c r="D199" s="408" t="s">
        <v>192</v>
      </c>
      <c r="E199" s="319" t="s">
        <v>103</v>
      </c>
      <c r="F199" s="622" t="s">
        <v>193</v>
      </c>
      <c r="G199" s="622">
        <v>45124</v>
      </c>
      <c r="H199" s="642"/>
      <c r="I199" s="648" t="s">
        <v>193</v>
      </c>
      <c r="J199" s="622">
        <f>Complete[[#This Row],[Sub/Open of Bids]]</f>
        <v>45146</v>
      </c>
      <c r="K199" s="622">
        <v>45146</v>
      </c>
      <c r="L199" s="643"/>
      <c r="M199" s="622" t="s">
        <v>193</v>
      </c>
      <c r="N199" s="622" t="s">
        <v>193</v>
      </c>
      <c r="O199" s="622">
        <v>45149</v>
      </c>
      <c r="P199" s="643"/>
      <c r="Q199" s="643"/>
      <c r="R199" s="643"/>
      <c r="S199" s="622" t="s">
        <v>193</v>
      </c>
      <c r="T199" s="622">
        <v>45160</v>
      </c>
      <c r="U199" s="622">
        <v>45161</v>
      </c>
      <c r="V199" s="409"/>
      <c r="W199" s="788"/>
      <c r="X199" s="622">
        <v>45167</v>
      </c>
      <c r="Y199" s="622">
        <f>Complete[[#This Row],[Delivery/ Completion]]</f>
        <v>45167</v>
      </c>
      <c r="Z199" s="402" t="s">
        <v>175</v>
      </c>
      <c r="AA199" s="390">
        <f>IF(Complete[[#This Row],[Procurement Project]]="","",SUM(Complete[[#This Row],[MOOE]]+Complete[[#This Row],[CO]]))</f>
        <v>13292.6</v>
      </c>
      <c r="AB199" s="395">
        <v>13292.6</v>
      </c>
      <c r="AC199" s="396"/>
      <c r="AD199" s="390">
        <f>IF(Complete[[#This Row],[Procurement Project]]="","",SUM(Complete[[#This Row],[MOOE2]]+Complete[[#This Row],[CO3]]))</f>
        <v>12850</v>
      </c>
      <c r="AE199" s="397">
        <v>12850</v>
      </c>
      <c r="AF199" s="317"/>
      <c r="AG199" s="430"/>
      <c r="AH199" s="400" t="s">
        <v>758</v>
      </c>
      <c r="AI199" s="421" t="s">
        <v>193</v>
      </c>
      <c r="AJ199" s="421" t="s">
        <v>193</v>
      </c>
      <c r="AK199" s="421" t="s">
        <v>193</v>
      </c>
      <c r="AL199" s="421" t="s">
        <v>193</v>
      </c>
      <c r="AM199" s="420" t="s">
        <v>193</v>
      </c>
      <c r="AN199" s="423" t="s">
        <v>193</v>
      </c>
      <c r="AO199" s="319" t="s">
        <v>141</v>
      </c>
      <c r="AP199" s="411"/>
      <c r="AQ199" s="411"/>
    </row>
    <row r="200" spans="1:43" s="230" customFormat="1" ht="75" customHeight="1" x14ac:dyDescent="0.25">
      <c r="A200" s="465" t="s">
        <v>957</v>
      </c>
      <c r="B200" s="465" t="s">
        <v>233</v>
      </c>
      <c r="C200" s="466" t="s">
        <v>198</v>
      </c>
      <c r="D200" s="408" t="s">
        <v>192</v>
      </c>
      <c r="E200" s="319" t="s">
        <v>103</v>
      </c>
      <c r="F200" s="622" t="s">
        <v>193</v>
      </c>
      <c r="G200" s="622">
        <v>45124</v>
      </c>
      <c r="H200" s="642"/>
      <c r="I200" s="648" t="s">
        <v>193</v>
      </c>
      <c r="J200" s="622">
        <f>Complete[[#This Row],[Sub/Open of Bids]]</f>
        <v>45146</v>
      </c>
      <c r="K200" s="622">
        <v>45146</v>
      </c>
      <c r="L200" s="643"/>
      <c r="M200" s="622" t="s">
        <v>193</v>
      </c>
      <c r="N200" s="622" t="s">
        <v>193</v>
      </c>
      <c r="O200" s="622">
        <v>45149</v>
      </c>
      <c r="P200" s="643"/>
      <c r="Q200" s="643"/>
      <c r="R200" s="643"/>
      <c r="S200" s="622" t="s">
        <v>193</v>
      </c>
      <c r="T200" s="622">
        <v>45160</v>
      </c>
      <c r="U200" s="622">
        <v>45167</v>
      </c>
      <c r="V200" s="409"/>
      <c r="W200" s="788"/>
      <c r="X200" s="622">
        <v>45168</v>
      </c>
      <c r="Y200" s="622">
        <f>Complete[[#This Row],[Delivery/ Completion]]</f>
        <v>45168</v>
      </c>
      <c r="Z200" s="402" t="s">
        <v>175</v>
      </c>
      <c r="AA200" s="390">
        <f>IF(Complete[[#This Row],[Procurement Project]]="","",SUM(Complete[[#This Row],[MOOE]]+Complete[[#This Row],[CO]]))</f>
        <v>24524.400000000001</v>
      </c>
      <c r="AB200" s="395">
        <v>24524.400000000001</v>
      </c>
      <c r="AC200" s="396"/>
      <c r="AD200" s="390">
        <f>IF(Complete[[#This Row],[Procurement Project]]="","",SUM(Complete[[#This Row],[MOOE2]]+Complete[[#This Row],[CO3]]))</f>
        <v>24000</v>
      </c>
      <c r="AE200" s="397">
        <v>24000</v>
      </c>
      <c r="AF200" s="317"/>
      <c r="AG200" s="430"/>
      <c r="AH200" s="400" t="s">
        <v>758</v>
      </c>
      <c r="AI200" s="421" t="s">
        <v>193</v>
      </c>
      <c r="AJ200" s="421" t="s">
        <v>193</v>
      </c>
      <c r="AK200" s="421" t="s">
        <v>193</v>
      </c>
      <c r="AL200" s="421" t="s">
        <v>193</v>
      </c>
      <c r="AM200" s="420" t="s">
        <v>193</v>
      </c>
      <c r="AN200" s="423" t="s">
        <v>193</v>
      </c>
      <c r="AO200" s="319" t="s">
        <v>141</v>
      </c>
      <c r="AP200" s="411"/>
      <c r="AQ200" s="411"/>
    </row>
    <row r="201" spans="1:43" s="230" customFormat="1" ht="75" customHeight="1" x14ac:dyDescent="0.25">
      <c r="A201" s="465" t="s">
        <v>958</v>
      </c>
      <c r="B201" s="465" t="s">
        <v>294</v>
      </c>
      <c r="C201" s="466" t="s">
        <v>213</v>
      </c>
      <c r="D201" s="408" t="s">
        <v>192</v>
      </c>
      <c r="E201" s="319" t="s">
        <v>103</v>
      </c>
      <c r="F201" s="622" t="s">
        <v>193</v>
      </c>
      <c r="G201" s="622">
        <v>45124</v>
      </c>
      <c r="H201" s="642"/>
      <c r="I201" s="648" t="s">
        <v>193</v>
      </c>
      <c r="J201" s="622">
        <f>Complete[[#This Row],[Sub/Open of Bids]]</f>
        <v>45146</v>
      </c>
      <c r="K201" s="622">
        <v>45146</v>
      </c>
      <c r="L201" s="643"/>
      <c r="M201" s="622" t="s">
        <v>193</v>
      </c>
      <c r="N201" s="622" t="s">
        <v>193</v>
      </c>
      <c r="O201" s="622">
        <v>45149</v>
      </c>
      <c r="P201" s="643"/>
      <c r="Q201" s="643"/>
      <c r="R201" s="643"/>
      <c r="S201" s="622" t="s">
        <v>193</v>
      </c>
      <c r="T201" s="622">
        <v>45160</v>
      </c>
      <c r="U201" s="622">
        <v>45161</v>
      </c>
      <c r="V201" s="409"/>
      <c r="W201" s="788"/>
      <c r="X201" s="622">
        <v>45176</v>
      </c>
      <c r="Y201" s="622">
        <f>Complete[[#This Row],[Delivery/ Completion]]</f>
        <v>45176</v>
      </c>
      <c r="Z201" s="402" t="s">
        <v>175</v>
      </c>
      <c r="AA201" s="390">
        <f>IF(Complete[[#This Row],[Procurement Project]]="","",SUM(Complete[[#This Row],[MOOE]]+Complete[[#This Row],[CO]]))</f>
        <v>41140</v>
      </c>
      <c r="AB201" s="395">
        <v>41140</v>
      </c>
      <c r="AC201" s="396"/>
      <c r="AD201" s="390">
        <f>IF(Complete[[#This Row],[Procurement Project]]="","",SUM(Complete[[#This Row],[MOOE2]]+Complete[[#This Row],[CO3]]))</f>
        <v>41100</v>
      </c>
      <c r="AE201" s="397">
        <v>41100</v>
      </c>
      <c r="AF201" s="317"/>
      <c r="AG201" s="430"/>
      <c r="AH201" s="400" t="s">
        <v>758</v>
      </c>
      <c r="AI201" s="421" t="s">
        <v>193</v>
      </c>
      <c r="AJ201" s="421" t="s">
        <v>193</v>
      </c>
      <c r="AK201" s="421" t="s">
        <v>193</v>
      </c>
      <c r="AL201" s="421" t="s">
        <v>193</v>
      </c>
      <c r="AM201" s="420" t="s">
        <v>193</v>
      </c>
      <c r="AN201" s="423" t="s">
        <v>193</v>
      </c>
      <c r="AO201" s="319" t="s">
        <v>141</v>
      </c>
      <c r="AP201" s="411"/>
      <c r="AQ201" s="411"/>
    </row>
    <row r="202" spans="1:43" s="230" customFormat="1" ht="75" customHeight="1" x14ac:dyDescent="0.25">
      <c r="A202" s="465" t="s">
        <v>959</v>
      </c>
      <c r="B202" s="465" t="s">
        <v>238</v>
      </c>
      <c r="C202" s="466" t="s">
        <v>198</v>
      </c>
      <c r="D202" s="408" t="s">
        <v>192</v>
      </c>
      <c r="E202" s="319" t="s">
        <v>103</v>
      </c>
      <c r="F202" s="622">
        <v>45118</v>
      </c>
      <c r="G202" s="622">
        <v>45124</v>
      </c>
      <c r="H202" s="642"/>
      <c r="I202" s="648" t="s">
        <v>193</v>
      </c>
      <c r="J202" s="622">
        <f>Complete[[#This Row],[Sub/Open of Bids]]</f>
        <v>45146</v>
      </c>
      <c r="K202" s="622">
        <v>45146</v>
      </c>
      <c r="L202" s="643"/>
      <c r="M202" s="622" t="s">
        <v>193</v>
      </c>
      <c r="N202" s="622" t="s">
        <v>193</v>
      </c>
      <c r="O202" s="622">
        <v>45149</v>
      </c>
      <c r="P202" s="643"/>
      <c r="Q202" s="643"/>
      <c r="R202" s="643"/>
      <c r="S202" s="622" t="s">
        <v>193</v>
      </c>
      <c r="T202" s="622">
        <v>45160</v>
      </c>
      <c r="U202" s="622">
        <v>45161</v>
      </c>
      <c r="V202" s="409"/>
      <c r="W202" s="788"/>
      <c r="X202" s="622">
        <v>45191</v>
      </c>
      <c r="Y202" s="622">
        <v>45191</v>
      </c>
      <c r="Z202" s="402" t="s">
        <v>175</v>
      </c>
      <c r="AA202" s="390">
        <f>IF(Complete[[#This Row],[Procurement Project]]="","",SUM(Complete[[#This Row],[MOOE]]+Complete[[#This Row],[CO]]))</f>
        <v>22000</v>
      </c>
      <c r="AB202" s="395">
        <v>22000</v>
      </c>
      <c r="AC202" s="396"/>
      <c r="AD202" s="390">
        <f>IF(Complete[[#This Row],[Procurement Project]]="","",SUM(Complete[[#This Row],[MOOE2]]+Complete[[#This Row],[CO3]]))</f>
        <v>21990</v>
      </c>
      <c r="AE202" s="397">
        <v>21990</v>
      </c>
      <c r="AF202" s="317"/>
      <c r="AG202" s="430"/>
      <c r="AH202" s="400" t="s">
        <v>758</v>
      </c>
      <c r="AI202" s="421" t="s">
        <v>193</v>
      </c>
      <c r="AJ202" s="421" t="s">
        <v>193</v>
      </c>
      <c r="AK202" s="421" t="s">
        <v>193</v>
      </c>
      <c r="AL202" s="421" t="s">
        <v>193</v>
      </c>
      <c r="AM202" s="420" t="s">
        <v>193</v>
      </c>
      <c r="AN202" s="423" t="s">
        <v>193</v>
      </c>
      <c r="AO202" s="319" t="s">
        <v>141</v>
      </c>
      <c r="AP202" s="411"/>
      <c r="AQ202" s="411"/>
    </row>
    <row r="203" spans="1:43" s="230" customFormat="1" ht="75" customHeight="1" x14ac:dyDescent="0.25">
      <c r="A203" s="465" t="s">
        <v>960</v>
      </c>
      <c r="B203" s="465" t="s">
        <v>218</v>
      </c>
      <c r="C203" s="466" t="s">
        <v>260</v>
      </c>
      <c r="D203" s="408" t="s">
        <v>192</v>
      </c>
      <c r="E203" s="319" t="s">
        <v>103</v>
      </c>
      <c r="F203" s="622" t="s">
        <v>193</v>
      </c>
      <c r="G203" s="622">
        <v>45124</v>
      </c>
      <c r="H203" s="642"/>
      <c r="I203" s="648" t="s">
        <v>193</v>
      </c>
      <c r="J203" s="622">
        <f>Complete[[#This Row],[Sub/Open of Bids]]</f>
        <v>45146</v>
      </c>
      <c r="K203" s="622">
        <v>45146</v>
      </c>
      <c r="L203" s="643"/>
      <c r="M203" s="622" t="s">
        <v>193</v>
      </c>
      <c r="N203" s="622" t="s">
        <v>193</v>
      </c>
      <c r="O203" s="622">
        <v>45149</v>
      </c>
      <c r="P203" s="643"/>
      <c r="Q203" s="643"/>
      <c r="R203" s="643"/>
      <c r="S203" s="622">
        <v>45161</v>
      </c>
      <c r="T203" s="622">
        <v>45189</v>
      </c>
      <c r="U203" s="622">
        <v>45198</v>
      </c>
      <c r="V203" s="409"/>
      <c r="W203" s="788"/>
      <c r="X203" s="622">
        <v>45208</v>
      </c>
      <c r="Y203" s="622">
        <f>Complete[[#This Row],[Delivery/ Completion]]</f>
        <v>45208</v>
      </c>
      <c r="Z203" s="402" t="s">
        <v>175</v>
      </c>
      <c r="AA203" s="390">
        <f>IF(Complete[[#This Row],[Procurement Project]]="","",SUM(Complete[[#This Row],[MOOE]]+Complete[[#This Row],[CO]]))</f>
        <v>80088.03</v>
      </c>
      <c r="AB203" s="395"/>
      <c r="AC203" s="396">
        <v>80088.03</v>
      </c>
      <c r="AD203" s="390">
        <f>IF(Complete[[#This Row],[Procurement Project]]="","",SUM(Complete[[#This Row],[MOOE2]]+Complete[[#This Row],[CO3]]))</f>
        <v>79988.03</v>
      </c>
      <c r="AE203" s="397"/>
      <c r="AF203" s="317">
        <v>79988.03</v>
      </c>
      <c r="AG203" s="430"/>
      <c r="AH203" s="400" t="s">
        <v>758</v>
      </c>
      <c r="AI203" s="421" t="s">
        <v>193</v>
      </c>
      <c r="AJ203" s="421" t="s">
        <v>193</v>
      </c>
      <c r="AK203" s="421" t="s">
        <v>193</v>
      </c>
      <c r="AL203" s="421" t="s">
        <v>193</v>
      </c>
      <c r="AM203" s="420" t="s">
        <v>193</v>
      </c>
      <c r="AN203" s="423" t="s">
        <v>193</v>
      </c>
      <c r="AO203" s="319" t="s">
        <v>141</v>
      </c>
      <c r="AP203" s="411"/>
      <c r="AQ203" s="411"/>
    </row>
    <row r="204" spans="1:43" s="230" customFormat="1" ht="75" customHeight="1" x14ac:dyDescent="0.25">
      <c r="A204" s="465" t="s">
        <v>964</v>
      </c>
      <c r="B204" s="465" t="s">
        <v>252</v>
      </c>
      <c r="C204" s="466" t="s">
        <v>262</v>
      </c>
      <c r="D204" s="408" t="s">
        <v>192</v>
      </c>
      <c r="E204" s="488" t="s">
        <v>103</v>
      </c>
      <c r="F204" s="622" t="s">
        <v>193</v>
      </c>
      <c r="G204" s="622">
        <v>45124</v>
      </c>
      <c r="H204" s="642"/>
      <c r="I204" s="648" t="s">
        <v>193</v>
      </c>
      <c r="J204" s="622">
        <f>Complete[[#This Row],[Sub/Open of Bids]]</f>
        <v>45146</v>
      </c>
      <c r="K204" s="622">
        <v>45146</v>
      </c>
      <c r="L204" s="643"/>
      <c r="M204" s="622" t="s">
        <v>193</v>
      </c>
      <c r="N204" s="622" t="s">
        <v>193</v>
      </c>
      <c r="O204" s="622">
        <v>45149</v>
      </c>
      <c r="P204" s="643"/>
      <c r="Q204" s="643"/>
      <c r="R204" s="643"/>
      <c r="S204" s="622">
        <v>45153</v>
      </c>
      <c r="T204" s="622">
        <v>45160</v>
      </c>
      <c r="U204" s="622">
        <v>45161</v>
      </c>
      <c r="V204" s="490"/>
      <c r="W204" s="793"/>
      <c r="X204" s="622">
        <v>45205</v>
      </c>
      <c r="Y204" s="622">
        <f>Complete[[#This Row],[Delivery/ Completion]]</f>
        <v>45205</v>
      </c>
      <c r="Z204" s="402" t="s">
        <v>175</v>
      </c>
      <c r="AA204" s="492">
        <f>IF(Complete[[#This Row],[Procurement Project]]="","",SUM(Complete[[#This Row],[MOOE]]+Complete[[#This Row],[CO]]))</f>
        <v>69720</v>
      </c>
      <c r="AB204" s="493">
        <v>69720</v>
      </c>
      <c r="AC204" s="494"/>
      <c r="AD204" s="492">
        <v>69720</v>
      </c>
      <c r="AE204" s="495">
        <v>69720</v>
      </c>
      <c r="AF204" s="496"/>
      <c r="AG204" s="497"/>
      <c r="AH204" s="400" t="s">
        <v>758</v>
      </c>
      <c r="AI204" s="421" t="s">
        <v>193</v>
      </c>
      <c r="AJ204" s="421" t="s">
        <v>193</v>
      </c>
      <c r="AK204" s="421" t="s">
        <v>193</v>
      </c>
      <c r="AL204" s="421" t="s">
        <v>193</v>
      </c>
      <c r="AM204" s="420" t="s">
        <v>193</v>
      </c>
      <c r="AN204" s="423" t="s">
        <v>193</v>
      </c>
      <c r="AO204" s="319" t="s">
        <v>141</v>
      </c>
      <c r="AP204" s="498"/>
      <c r="AQ204" s="498"/>
    </row>
    <row r="205" spans="1:43" s="230" customFormat="1" ht="75" customHeight="1" x14ac:dyDescent="0.25">
      <c r="A205" s="465" t="s">
        <v>961</v>
      </c>
      <c r="B205" s="465" t="s">
        <v>223</v>
      </c>
      <c r="C205" s="466" t="s">
        <v>260</v>
      </c>
      <c r="D205" s="408" t="s">
        <v>192</v>
      </c>
      <c r="E205" s="319" t="s">
        <v>103</v>
      </c>
      <c r="F205" s="622" t="s">
        <v>193</v>
      </c>
      <c r="G205" s="622">
        <v>45124</v>
      </c>
      <c r="H205" s="642"/>
      <c r="I205" s="648" t="s">
        <v>193</v>
      </c>
      <c r="J205" s="622">
        <f>Complete[[#This Row],[Sub/Open of Bids]]</f>
        <v>45146</v>
      </c>
      <c r="K205" s="622">
        <v>45146</v>
      </c>
      <c r="L205" s="643"/>
      <c r="M205" s="622" t="s">
        <v>193</v>
      </c>
      <c r="N205" s="622" t="s">
        <v>193</v>
      </c>
      <c r="O205" s="622">
        <v>45149</v>
      </c>
      <c r="P205" s="643"/>
      <c r="Q205" s="643"/>
      <c r="R205" s="643"/>
      <c r="S205" s="622">
        <v>45154</v>
      </c>
      <c r="T205" s="622">
        <v>45154</v>
      </c>
      <c r="U205" s="622">
        <v>45155</v>
      </c>
      <c r="V205" s="409"/>
      <c r="W205" s="788"/>
      <c r="X205" s="622">
        <v>45158</v>
      </c>
      <c r="Y205" s="622">
        <f>Complete[[#This Row],[Delivery/ Completion]]</f>
        <v>45158</v>
      </c>
      <c r="Z205" s="402" t="s">
        <v>175</v>
      </c>
      <c r="AA205" s="390">
        <f>IF(Complete[[#This Row],[Procurement Project]]="","",SUM(Complete[[#This Row],[MOOE]]+Complete[[#This Row],[CO]]))</f>
        <v>480000</v>
      </c>
      <c r="AB205" s="395">
        <v>480000</v>
      </c>
      <c r="AC205" s="396"/>
      <c r="AD205" s="390">
        <f>IF(Complete[[#This Row],[Procurement Project]]="","",SUM(Complete[[#This Row],[MOOE2]]+Complete[[#This Row],[CO3]]))</f>
        <v>480000</v>
      </c>
      <c r="AE205" s="397">
        <v>480000</v>
      </c>
      <c r="AF205" s="317"/>
      <c r="AG205" s="430"/>
      <c r="AH205" s="400" t="s">
        <v>758</v>
      </c>
      <c r="AI205" s="421" t="s">
        <v>193</v>
      </c>
      <c r="AJ205" s="421" t="s">
        <v>193</v>
      </c>
      <c r="AK205" s="421" t="s">
        <v>193</v>
      </c>
      <c r="AL205" s="421" t="s">
        <v>193</v>
      </c>
      <c r="AM205" s="420" t="s">
        <v>193</v>
      </c>
      <c r="AN205" s="423" t="s">
        <v>193</v>
      </c>
      <c r="AO205" s="319" t="s">
        <v>141</v>
      </c>
      <c r="AP205" s="411"/>
      <c r="AQ205" s="411"/>
    </row>
    <row r="206" spans="1:43" s="230" customFormat="1" ht="75" customHeight="1" x14ac:dyDescent="0.25">
      <c r="A206" s="465" t="s">
        <v>962</v>
      </c>
      <c r="B206" s="465" t="s">
        <v>237</v>
      </c>
      <c r="C206" s="466" t="s">
        <v>249</v>
      </c>
      <c r="D206" s="408" t="s">
        <v>192</v>
      </c>
      <c r="E206" s="319" t="s">
        <v>94</v>
      </c>
      <c r="F206" s="622" t="s">
        <v>193</v>
      </c>
      <c r="G206" s="622">
        <v>45124</v>
      </c>
      <c r="H206" s="642"/>
      <c r="I206" s="648" t="s">
        <v>193</v>
      </c>
      <c r="J206" s="622">
        <f>Complete[[#This Row],[Sub/Open of Bids]]</f>
        <v>45146</v>
      </c>
      <c r="K206" s="622">
        <v>45146</v>
      </c>
      <c r="L206" s="643"/>
      <c r="M206" s="622" t="s">
        <v>193</v>
      </c>
      <c r="N206" s="622" t="s">
        <v>193</v>
      </c>
      <c r="O206" s="622">
        <v>45149</v>
      </c>
      <c r="P206" s="643"/>
      <c r="Q206" s="643"/>
      <c r="R206" s="643"/>
      <c r="S206" s="622" t="s">
        <v>193</v>
      </c>
      <c r="T206" s="622">
        <v>45170</v>
      </c>
      <c r="U206" s="622">
        <v>45173</v>
      </c>
      <c r="V206" s="409"/>
      <c r="W206" s="788"/>
      <c r="X206" s="622">
        <v>45180</v>
      </c>
      <c r="Y206" s="622">
        <f>Complete[[#This Row],[Delivery/ Completion]]</f>
        <v>45180</v>
      </c>
      <c r="Z206" s="402" t="s">
        <v>175</v>
      </c>
      <c r="AA206" s="390">
        <f>IF(Complete[[#This Row],[Procurement Project]]="","",SUM(Complete[[#This Row],[MOOE]]+Complete[[#This Row],[CO]]))</f>
        <v>46747.8</v>
      </c>
      <c r="AB206" s="395">
        <v>46747.8</v>
      </c>
      <c r="AC206" s="396"/>
      <c r="AD206" s="390">
        <f>IF(Complete[[#This Row],[Procurement Project]]="","",SUM(Complete[[#This Row],[MOOE2]]+Complete[[#This Row],[CO3]]))</f>
        <v>45892</v>
      </c>
      <c r="AE206" s="397">
        <v>45892</v>
      </c>
      <c r="AF206" s="317"/>
      <c r="AG206" s="430"/>
      <c r="AH206" s="400" t="s">
        <v>758</v>
      </c>
      <c r="AI206" s="421" t="s">
        <v>193</v>
      </c>
      <c r="AJ206" s="421" t="s">
        <v>193</v>
      </c>
      <c r="AK206" s="421" t="s">
        <v>193</v>
      </c>
      <c r="AL206" s="421" t="s">
        <v>193</v>
      </c>
      <c r="AM206" s="420" t="s">
        <v>193</v>
      </c>
      <c r="AN206" s="423" t="s">
        <v>193</v>
      </c>
      <c r="AO206" s="319" t="s">
        <v>141</v>
      </c>
      <c r="AP206" s="411"/>
      <c r="AQ206" s="411"/>
    </row>
    <row r="207" spans="1:43" s="230" customFormat="1" ht="75" customHeight="1" x14ac:dyDescent="0.25">
      <c r="A207" s="465" t="s">
        <v>963</v>
      </c>
      <c r="B207" s="465" t="s">
        <v>237</v>
      </c>
      <c r="C207" s="466" t="s">
        <v>213</v>
      </c>
      <c r="D207" s="408" t="s">
        <v>192</v>
      </c>
      <c r="E207" s="319" t="s">
        <v>94</v>
      </c>
      <c r="F207" s="622" t="s">
        <v>193</v>
      </c>
      <c r="G207" s="622">
        <v>45124</v>
      </c>
      <c r="H207" s="642"/>
      <c r="I207" s="648" t="s">
        <v>193</v>
      </c>
      <c r="J207" s="622">
        <f>Complete[[#This Row],[Sub/Open of Bids]]</f>
        <v>45146</v>
      </c>
      <c r="K207" s="622">
        <v>45146</v>
      </c>
      <c r="L207" s="643"/>
      <c r="M207" s="622" t="s">
        <v>193</v>
      </c>
      <c r="N207" s="622" t="s">
        <v>193</v>
      </c>
      <c r="O207" s="622">
        <v>45149</v>
      </c>
      <c r="P207" s="643"/>
      <c r="Q207" s="643"/>
      <c r="R207" s="643"/>
      <c r="S207" s="622" t="s">
        <v>193</v>
      </c>
      <c r="T207" s="622">
        <v>45160</v>
      </c>
      <c r="U207" s="622">
        <v>45167</v>
      </c>
      <c r="V207" s="409"/>
      <c r="W207" s="788"/>
      <c r="X207" s="622">
        <v>45195</v>
      </c>
      <c r="Y207" s="622">
        <f>Complete[[#This Row],[Delivery/ Completion]]</f>
        <v>45195</v>
      </c>
      <c r="Z207" s="402" t="s">
        <v>175</v>
      </c>
      <c r="AA207" s="390">
        <f>IF(Complete[[#This Row],[Procurement Project]]="","",SUM(Complete[[#This Row],[MOOE]]+Complete[[#This Row],[CO]]))</f>
        <v>32340</v>
      </c>
      <c r="AB207" s="395">
        <v>32340</v>
      </c>
      <c r="AC207" s="396"/>
      <c r="AD207" s="390">
        <f>IF(Complete[[#This Row],[Procurement Project]]="","",SUM(Complete[[#This Row],[MOOE2]]+Complete[[#This Row],[CO3]]))</f>
        <v>32200</v>
      </c>
      <c r="AE207" s="397">
        <v>32200</v>
      </c>
      <c r="AF207" s="317"/>
      <c r="AG207" s="430"/>
      <c r="AH207" s="400" t="s">
        <v>758</v>
      </c>
      <c r="AI207" s="421" t="s">
        <v>193</v>
      </c>
      <c r="AJ207" s="421" t="s">
        <v>193</v>
      </c>
      <c r="AK207" s="421" t="s">
        <v>193</v>
      </c>
      <c r="AL207" s="421" t="s">
        <v>193</v>
      </c>
      <c r="AM207" s="420" t="s">
        <v>193</v>
      </c>
      <c r="AN207" s="423" t="s">
        <v>193</v>
      </c>
      <c r="AO207" s="319" t="s">
        <v>141</v>
      </c>
      <c r="AP207" s="411"/>
      <c r="AQ207" s="411"/>
    </row>
    <row r="208" spans="1:43" s="230" customFormat="1" ht="75" customHeight="1" x14ac:dyDescent="0.25">
      <c r="A208" s="465" t="s">
        <v>879</v>
      </c>
      <c r="B208" s="465" t="s">
        <v>270</v>
      </c>
      <c r="C208" s="466" t="s">
        <v>260</v>
      </c>
      <c r="D208" s="408" t="s">
        <v>192</v>
      </c>
      <c r="E208" s="319" t="s">
        <v>89</v>
      </c>
      <c r="F208" s="622">
        <v>45146</v>
      </c>
      <c r="G208" s="622">
        <v>45152</v>
      </c>
      <c r="H208" s="642"/>
      <c r="I208" s="648">
        <v>45160</v>
      </c>
      <c r="J208" s="622">
        <f>Complete[[#This Row],[Sub/Open of Bids]]</f>
        <v>45174</v>
      </c>
      <c r="K208" s="622">
        <v>45174</v>
      </c>
      <c r="L208" s="643"/>
      <c r="M208" s="622">
        <v>45174</v>
      </c>
      <c r="N208" s="622">
        <v>45180</v>
      </c>
      <c r="O208" s="622">
        <v>45251</v>
      </c>
      <c r="P208" s="643"/>
      <c r="Q208" s="643"/>
      <c r="R208" s="643"/>
      <c r="S208" s="622">
        <v>45252</v>
      </c>
      <c r="T208" s="622">
        <v>45253</v>
      </c>
      <c r="U208" s="622">
        <v>45258</v>
      </c>
      <c r="V208" s="409"/>
      <c r="W208" s="788"/>
      <c r="X208" s="622" t="s">
        <v>193</v>
      </c>
      <c r="Y208" s="622" t="s">
        <v>193</v>
      </c>
      <c r="Z208" s="402" t="s">
        <v>175</v>
      </c>
      <c r="AA208" s="390">
        <f>IF(Complete[[#This Row],[Procurement Project]]="","",SUM(Complete[[#This Row],[MOOE]]+Complete[[#This Row],[CO]]))</f>
        <v>1950688.46</v>
      </c>
      <c r="AB208" s="395"/>
      <c r="AC208" s="396">
        <v>1950688.46</v>
      </c>
      <c r="AD208" s="390">
        <f>IF(Complete[[#This Row],[Procurement Project]]="","",SUM(Complete[[#This Row],[MOOE2]]+Complete[[#This Row],[CO3]]))</f>
        <v>1920777.81</v>
      </c>
      <c r="AE208" s="397"/>
      <c r="AF208" s="317">
        <v>1920777.81</v>
      </c>
      <c r="AG208" s="430"/>
      <c r="AH208" s="400" t="s">
        <v>758</v>
      </c>
      <c r="AI208" s="622">
        <v>45156</v>
      </c>
      <c r="AJ208" s="622">
        <v>45170</v>
      </c>
      <c r="AK208" s="622">
        <v>45170</v>
      </c>
      <c r="AL208" s="622">
        <v>45170</v>
      </c>
      <c r="AM208" s="420" t="s">
        <v>193</v>
      </c>
      <c r="AN208" s="423" t="s">
        <v>193</v>
      </c>
      <c r="AO208" s="319" t="s">
        <v>141</v>
      </c>
      <c r="AP208" s="411"/>
      <c r="AQ208" s="411"/>
    </row>
    <row r="209" spans="1:43" s="230" customFormat="1" ht="75" customHeight="1" x14ac:dyDescent="0.25">
      <c r="A209" s="465" t="s">
        <v>919</v>
      </c>
      <c r="B209" s="465" t="s">
        <v>295</v>
      </c>
      <c r="C209" s="466" t="s">
        <v>201</v>
      </c>
      <c r="D209" s="408" t="s">
        <v>192</v>
      </c>
      <c r="E209" s="319" t="s">
        <v>89</v>
      </c>
      <c r="F209" s="622">
        <v>45146</v>
      </c>
      <c r="G209" s="622">
        <v>45152</v>
      </c>
      <c r="H209" s="642"/>
      <c r="I209" s="648">
        <v>45160</v>
      </c>
      <c r="J209" s="622">
        <f>Complete[[#This Row],[Sub/Open of Bids]]</f>
        <v>45174</v>
      </c>
      <c r="K209" s="622">
        <v>45174</v>
      </c>
      <c r="L209" s="643"/>
      <c r="M209" s="622">
        <v>45174</v>
      </c>
      <c r="N209" s="622">
        <v>45180</v>
      </c>
      <c r="O209" s="622">
        <v>45251</v>
      </c>
      <c r="P209" s="643"/>
      <c r="Q209" s="643"/>
      <c r="R209" s="643"/>
      <c r="S209" s="622">
        <v>45252</v>
      </c>
      <c r="T209" s="622">
        <v>45253</v>
      </c>
      <c r="U209" s="622">
        <v>45258</v>
      </c>
      <c r="V209" s="409"/>
      <c r="W209" s="788"/>
      <c r="X209" s="622" t="s">
        <v>193</v>
      </c>
      <c r="Y209" s="622" t="s">
        <v>193</v>
      </c>
      <c r="Z209" s="402" t="s">
        <v>175</v>
      </c>
      <c r="AA209" s="390">
        <f>IF(Complete[[#This Row],[Procurement Project]]="","",SUM(Complete[[#This Row],[MOOE]]+Complete[[#This Row],[CO]]))</f>
        <v>14687275.25</v>
      </c>
      <c r="AB209" s="395"/>
      <c r="AC209" s="396">
        <v>14687275.25</v>
      </c>
      <c r="AD209" s="390">
        <f>IF(Complete[[#This Row],[Procurement Project]]="","",SUM(Complete[[#This Row],[MOOE2]]+Complete[[#This Row],[CO3]]))</f>
        <v>14656814.060000001</v>
      </c>
      <c r="AE209" s="397"/>
      <c r="AF209" s="317">
        <v>14656814.060000001</v>
      </c>
      <c r="AG209" s="430"/>
      <c r="AH209" s="400" t="s">
        <v>758</v>
      </c>
      <c r="AI209" s="622">
        <v>45156</v>
      </c>
      <c r="AJ209" s="622">
        <v>45170</v>
      </c>
      <c r="AK209" s="622">
        <v>45170</v>
      </c>
      <c r="AL209" s="622">
        <v>45170</v>
      </c>
      <c r="AM209" s="420" t="s">
        <v>193</v>
      </c>
      <c r="AN209" s="423" t="s">
        <v>193</v>
      </c>
      <c r="AO209" s="319" t="s">
        <v>141</v>
      </c>
      <c r="AP209" s="411"/>
      <c r="AQ209" s="411"/>
    </row>
    <row r="210" spans="1:43" s="230" customFormat="1" ht="75" customHeight="1" x14ac:dyDescent="0.25">
      <c r="A210" s="465" t="s">
        <v>920</v>
      </c>
      <c r="B210" s="465" t="s">
        <v>296</v>
      </c>
      <c r="C210" s="466" t="s">
        <v>201</v>
      </c>
      <c r="D210" s="408" t="s">
        <v>192</v>
      </c>
      <c r="E210" s="319" t="s">
        <v>89</v>
      </c>
      <c r="F210" s="622">
        <v>45146</v>
      </c>
      <c r="G210" s="622">
        <v>45152</v>
      </c>
      <c r="H210" s="642"/>
      <c r="I210" s="648">
        <v>45160</v>
      </c>
      <c r="J210" s="622">
        <f>Complete[[#This Row],[Sub/Open of Bids]]</f>
        <v>45174</v>
      </c>
      <c r="K210" s="622">
        <v>45174</v>
      </c>
      <c r="L210" s="643"/>
      <c r="M210" s="622">
        <v>45174</v>
      </c>
      <c r="N210" s="622">
        <v>45180</v>
      </c>
      <c r="O210" s="622">
        <v>45251</v>
      </c>
      <c r="P210" s="643"/>
      <c r="Q210" s="643"/>
      <c r="R210" s="643"/>
      <c r="S210" s="622">
        <v>45252</v>
      </c>
      <c r="T210" s="622">
        <v>45258</v>
      </c>
      <c r="U210" s="622">
        <v>45258</v>
      </c>
      <c r="V210" s="409"/>
      <c r="W210" s="788"/>
      <c r="X210" s="622" t="s">
        <v>193</v>
      </c>
      <c r="Y210" s="622" t="str">
        <f>Complete[[#This Row],[Delivery/ Completion]]</f>
        <v>N/A</v>
      </c>
      <c r="Z210" s="402" t="s">
        <v>175</v>
      </c>
      <c r="AA210" s="390">
        <f>IF(Complete[[#This Row],[Procurement Project]]="","",SUM(Complete[[#This Row],[MOOE]]+Complete[[#This Row],[CO]]))</f>
        <v>7520117.8899999997</v>
      </c>
      <c r="AB210" s="395"/>
      <c r="AC210" s="396">
        <v>7520117.8899999997</v>
      </c>
      <c r="AD210" s="390">
        <f>IF(Complete[[#This Row],[Procurement Project]]="","",SUM(Complete[[#This Row],[MOOE2]]+Complete[[#This Row],[CO3]]))</f>
        <v>7514927.3399999999</v>
      </c>
      <c r="AE210" s="397"/>
      <c r="AF210" s="317">
        <v>7514927.3399999999</v>
      </c>
      <c r="AG210" s="430"/>
      <c r="AH210" s="400" t="s">
        <v>758</v>
      </c>
      <c r="AI210" s="622">
        <v>45156</v>
      </c>
      <c r="AJ210" s="622">
        <v>45170</v>
      </c>
      <c r="AK210" s="622">
        <v>45170</v>
      </c>
      <c r="AL210" s="622">
        <v>45170</v>
      </c>
      <c r="AM210" s="420" t="s">
        <v>193</v>
      </c>
      <c r="AN210" s="423" t="s">
        <v>193</v>
      </c>
      <c r="AO210" s="319" t="s">
        <v>141</v>
      </c>
      <c r="AP210" s="411"/>
      <c r="AQ210" s="411"/>
    </row>
    <row r="211" spans="1:43" s="230" customFormat="1" ht="75" customHeight="1" x14ac:dyDescent="0.25">
      <c r="A211" s="465" t="s">
        <v>965</v>
      </c>
      <c r="B211" s="465" t="s">
        <v>297</v>
      </c>
      <c r="C211" s="466" t="s">
        <v>260</v>
      </c>
      <c r="D211" s="408" t="s">
        <v>192</v>
      </c>
      <c r="E211" s="319" t="s">
        <v>103</v>
      </c>
      <c r="F211" s="622">
        <v>45146</v>
      </c>
      <c r="G211" s="622">
        <v>45152</v>
      </c>
      <c r="H211" s="642"/>
      <c r="I211" s="648" t="s">
        <v>193</v>
      </c>
      <c r="J211" s="622">
        <f>Complete[[#This Row],[Sub/Open of Bids]]</f>
        <v>45153</v>
      </c>
      <c r="K211" s="622">
        <v>45153</v>
      </c>
      <c r="L211" s="643"/>
      <c r="M211" s="622" t="s">
        <v>193</v>
      </c>
      <c r="N211" s="622" t="s">
        <v>193</v>
      </c>
      <c r="O211" s="622">
        <v>45160</v>
      </c>
      <c r="P211" s="643"/>
      <c r="Q211" s="643"/>
      <c r="R211" s="643"/>
      <c r="S211" s="622" t="s">
        <v>193</v>
      </c>
      <c r="T211" s="622">
        <v>45242</v>
      </c>
      <c r="U211" s="622">
        <v>45253</v>
      </c>
      <c r="V211" s="409"/>
      <c r="W211" s="788"/>
      <c r="X211" s="622">
        <v>45274</v>
      </c>
      <c r="Y211" s="622">
        <f>Complete[[#This Row],[Delivery/ Completion]]</f>
        <v>45274</v>
      </c>
      <c r="Z211" s="402" t="s">
        <v>175</v>
      </c>
      <c r="AA211" s="390">
        <f>IF(Complete[[#This Row],[Procurement Project]]="","",SUM(Complete[[#This Row],[MOOE]]+Complete[[#This Row],[CO]]))</f>
        <v>1925</v>
      </c>
      <c r="AB211" s="395">
        <v>1925</v>
      </c>
      <c r="AC211" s="396"/>
      <c r="AD211" s="390">
        <f>IF(Complete[[#This Row],[Procurement Project]]="","",SUM(Complete[[#This Row],[MOOE2]]+Complete[[#This Row],[CO3]]))</f>
        <v>1924</v>
      </c>
      <c r="AE211" s="397">
        <v>1924</v>
      </c>
      <c r="AF211" s="317"/>
      <c r="AG211" s="430"/>
      <c r="AH211" s="400" t="s">
        <v>758</v>
      </c>
      <c r="AI211" s="421" t="s">
        <v>193</v>
      </c>
      <c r="AJ211" s="421" t="s">
        <v>193</v>
      </c>
      <c r="AK211" s="421" t="s">
        <v>193</v>
      </c>
      <c r="AL211" s="421" t="s">
        <v>193</v>
      </c>
      <c r="AM211" s="420" t="s">
        <v>193</v>
      </c>
      <c r="AN211" s="423" t="s">
        <v>193</v>
      </c>
      <c r="AO211" s="319" t="s">
        <v>141</v>
      </c>
      <c r="AP211" s="411"/>
      <c r="AQ211" s="411"/>
    </row>
    <row r="212" spans="1:43" s="230" customFormat="1" ht="75" customHeight="1" x14ac:dyDescent="0.25">
      <c r="A212" s="465" t="s">
        <v>966</v>
      </c>
      <c r="B212" s="465" t="s">
        <v>298</v>
      </c>
      <c r="C212" s="466" t="s">
        <v>271</v>
      </c>
      <c r="D212" s="408" t="s">
        <v>192</v>
      </c>
      <c r="E212" s="319" t="s">
        <v>103</v>
      </c>
      <c r="F212" s="622">
        <v>45146</v>
      </c>
      <c r="G212" s="622">
        <v>45183</v>
      </c>
      <c r="H212" s="642"/>
      <c r="I212" s="648" t="s">
        <v>193</v>
      </c>
      <c r="J212" s="622">
        <f>Complete[[#This Row],[Sub/Open of Bids]]</f>
        <v>45245</v>
      </c>
      <c r="K212" s="622">
        <v>45245</v>
      </c>
      <c r="L212" s="643"/>
      <c r="M212" s="622" t="s">
        <v>193</v>
      </c>
      <c r="N212" s="622" t="s">
        <v>193</v>
      </c>
      <c r="O212" s="622">
        <v>45254</v>
      </c>
      <c r="P212" s="643"/>
      <c r="Q212" s="643"/>
      <c r="R212" s="643"/>
      <c r="S212" s="622" t="s">
        <v>193</v>
      </c>
      <c r="T212" s="622">
        <v>45271</v>
      </c>
      <c r="U212" s="622">
        <v>45274</v>
      </c>
      <c r="V212" s="409"/>
      <c r="W212" s="788"/>
      <c r="X212" s="622"/>
      <c r="Y212" s="622"/>
      <c r="Z212" s="402" t="s">
        <v>175</v>
      </c>
      <c r="AA212" s="390">
        <f>IF(Complete[[#This Row],[Procurement Project]]="","",SUM(Complete[[#This Row],[MOOE]]+Complete[[#This Row],[CO]]))</f>
        <v>20000</v>
      </c>
      <c r="AB212" s="395">
        <v>20000</v>
      </c>
      <c r="AC212" s="396"/>
      <c r="AD212" s="390">
        <f>IF(Complete[[#This Row],[Procurement Project]]="","",SUM(Complete[[#This Row],[MOOE2]]+Complete[[#This Row],[CO3]]))</f>
        <v>19700</v>
      </c>
      <c r="AE212" s="397">
        <v>19700</v>
      </c>
      <c r="AF212" s="317"/>
      <c r="AG212" s="430"/>
      <c r="AH212" s="400" t="s">
        <v>758</v>
      </c>
      <c r="AI212" s="421" t="s">
        <v>193</v>
      </c>
      <c r="AJ212" s="421" t="s">
        <v>193</v>
      </c>
      <c r="AK212" s="421" t="s">
        <v>193</v>
      </c>
      <c r="AL212" s="421" t="s">
        <v>193</v>
      </c>
      <c r="AM212" s="420" t="s">
        <v>193</v>
      </c>
      <c r="AN212" s="423" t="s">
        <v>193</v>
      </c>
      <c r="AO212" s="319" t="s">
        <v>1403</v>
      </c>
      <c r="AP212" s="411"/>
      <c r="AQ212" s="411"/>
    </row>
    <row r="213" spans="1:43" s="230" customFormat="1" ht="75" customHeight="1" x14ac:dyDescent="0.25">
      <c r="A213" s="465" t="s">
        <v>921</v>
      </c>
      <c r="B213" s="465" t="s">
        <v>299</v>
      </c>
      <c r="C213" s="466" t="s">
        <v>201</v>
      </c>
      <c r="D213" s="408" t="s">
        <v>192</v>
      </c>
      <c r="E213" s="319" t="s">
        <v>89</v>
      </c>
      <c r="F213" s="622">
        <v>45146</v>
      </c>
      <c r="G213" s="622">
        <v>45152</v>
      </c>
      <c r="H213" s="642"/>
      <c r="I213" s="648">
        <v>45160</v>
      </c>
      <c r="J213" s="622">
        <f>Complete[[#This Row],[Sub/Open of Bids]]</f>
        <v>45174</v>
      </c>
      <c r="K213" s="622">
        <v>45174</v>
      </c>
      <c r="L213" s="643"/>
      <c r="M213" s="622">
        <v>45174</v>
      </c>
      <c r="N213" s="622">
        <v>45180</v>
      </c>
      <c r="O213" s="622">
        <v>45254</v>
      </c>
      <c r="P213" s="643"/>
      <c r="Q213" s="643"/>
      <c r="R213" s="643"/>
      <c r="S213" s="622">
        <v>45252</v>
      </c>
      <c r="T213" s="622">
        <v>45253</v>
      </c>
      <c r="U213" s="622">
        <v>45258</v>
      </c>
      <c r="V213" s="409"/>
      <c r="W213" s="788"/>
      <c r="X213" s="622" t="s">
        <v>193</v>
      </c>
      <c r="Y213" s="622" t="s">
        <v>193</v>
      </c>
      <c r="Z213" s="402" t="s">
        <v>175</v>
      </c>
      <c r="AA213" s="390">
        <f>IF(Complete[[#This Row],[Procurement Project]]="","",SUM(Complete[[#This Row],[MOOE]]+Complete[[#This Row],[CO]]))</f>
        <v>2853622.33</v>
      </c>
      <c r="AB213" s="395">
        <v>2853622.33</v>
      </c>
      <c r="AC213" s="396"/>
      <c r="AD213" s="390">
        <f>IF(Complete[[#This Row],[Procurement Project]]="","",SUM(Complete[[#This Row],[MOOE2]]+Complete[[#This Row],[CO3]]))</f>
        <v>2823624.73</v>
      </c>
      <c r="AE213" s="397">
        <v>2823624.73</v>
      </c>
      <c r="AF213" s="317"/>
      <c r="AG213" s="430"/>
      <c r="AH213" s="400" t="s">
        <v>758</v>
      </c>
      <c r="AI213" s="485">
        <v>45156</v>
      </c>
      <c r="AJ213" s="485">
        <v>45170</v>
      </c>
      <c r="AK213" s="485">
        <v>45170</v>
      </c>
      <c r="AL213" s="485">
        <v>45170</v>
      </c>
      <c r="AM213" s="420" t="s">
        <v>193</v>
      </c>
      <c r="AN213" s="423" t="s">
        <v>193</v>
      </c>
      <c r="AO213" s="319" t="s">
        <v>141</v>
      </c>
      <c r="AP213" s="411"/>
      <c r="AQ213" s="411"/>
    </row>
    <row r="214" spans="1:43" s="230" customFormat="1" ht="75" customHeight="1" x14ac:dyDescent="0.25">
      <c r="A214" s="465" t="s">
        <v>922</v>
      </c>
      <c r="B214" s="465" t="s">
        <v>300</v>
      </c>
      <c r="C214" s="466" t="s">
        <v>201</v>
      </c>
      <c r="D214" s="408" t="s">
        <v>192</v>
      </c>
      <c r="E214" s="319" t="s">
        <v>89</v>
      </c>
      <c r="F214" s="622">
        <v>45146</v>
      </c>
      <c r="G214" s="622">
        <v>45152</v>
      </c>
      <c r="H214" s="642"/>
      <c r="I214" s="648">
        <v>45160</v>
      </c>
      <c r="J214" s="622">
        <f>Complete[[#This Row],[Sub/Open of Bids]]</f>
        <v>45174</v>
      </c>
      <c r="K214" s="622">
        <v>45174</v>
      </c>
      <c r="L214" s="643"/>
      <c r="M214" s="622">
        <v>45174</v>
      </c>
      <c r="N214" s="622">
        <v>45180</v>
      </c>
      <c r="O214" s="622">
        <v>45254</v>
      </c>
      <c r="P214" s="643"/>
      <c r="Q214" s="643"/>
      <c r="R214" s="643"/>
      <c r="S214" s="622">
        <v>45252</v>
      </c>
      <c r="T214" s="622">
        <v>45253</v>
      </c>
      <c r="U214" s="622">
        <v>45258</v>
      </c>
      <c r="V214" s="409"/>
      <c r="W214" s="788"/>
      <c r="X214" s="622" t="s">
        <v>193</v>
      </c>
      <c r="Y214" s="622" t="s">
        <v>193</v>
      </c>
      <c r="Z214" s="402" t="s">
        <v>175</v>
      </c>
      <c r="AA214" s="390">
        <f>IF(Complete[[#This Row],[Procurement Project]]="","",SUM(Complete[[#This Row],[MOOE]]+Complete[[#This Row],[CO]]))</f>
        <v>1596975.09</v>
      </c>
      <c r="AB214" s="395"/>
      <c r="AC214" s="396">
        <v>1596975.09</v>
      </c>
      <c r="AD214" s="390">
        <f>IF(Complete[[#This Row],[Procurement Project]]="","",SUM(Complete[[#This Row],[MOOE2]]+Complete[[#This Row],[CO3]]))</f>
        <v>1591994.57</v>
      </c>
      <c r="AE214" s="397"/>
      <c r="AF214" s="317">
        <v>1591994.57</v>
      </c>
      <c r="AG214" s="430"/>
      <c r="AH214" s="400" t="s">
        <v>758</v>
      </c>
      <c r="AI214" s="485">
        <v>45156</v>
      </c>
      <c r="AJ214" s="485">
        <v>45170</v>
      </c>
      <c r="AK214" s="485">
        <v>45170</v>
      </c>
      <c r="AL214" s="485">
        <v>45170</v>
      </c>
      <c r="AM214" s="420" t="s">
        <v>193</v>
      </c>
      <c r="AN214" s="423" t="s">
        <v>193</v>
      </c>
      <c r="AO214" s="319" t="s">
        <v>141</v>
      </c>
      <c r="AP214" s="411"/>
      <c r="AQ214" s="411"/>
    </row>
    <row r="215" spans="1:43" s="230" customFormat="1" ht="75" customHeight="1" x14ac:dyDescent="0.25">
      <c r="A215" s="465" t="s">
        <v>923</v>
      </c>
      <c r="B215" s="465" t="s">
        <v>301</v>
      </c>
      <c r="C215" s="466" t="s">
        <v>201</v>
      </c>
      <c r="D215" s="408" t="s">
        <v>192</v>
      </c>
      <c r="E215" s="319" t="s">
        <v>89</v>
      </c>
      <c r="F215" s="622">
        <v>45146</v>
      </c>
      <c r="G215" s="622">
        <v>45152</v>
      </c>
      <c r="H215" s="642"/>
      <c r="I215" s="648">
        <v>45160</v>
      </c>
      <c r="J215" s="622">
        <f>Complete[[#This Row],[Sub/Open of Bids]]</f>
        <v>45174</v>
      </c>
      <c r="K215" s="622">
        <v>45174</v>
      </c>
      <c r="L215" s="643"/>
      <c r="M215" s="622">
        <v>45174</v>
      </c>
      <c r="N215" s="622">
        <v>45239</v>
      </c>
      <c r="O215" s="622">
        <v>45254</v>
      </c>
      <c r="P215" s="643"/>
      <c r="Q215" s="643"/>
      <c r="R215" s="643"/>
      <c r="S215" s="622">
        <v>45252</v>
      </c>
      <c r="T215" s="622">
        <v>45253</v>
      </c>
      <c r="U215" s="622">
        <v>45258</v>
      </c>
      <c r="V215" s="409"/>
      <c r="W215" s="788"/>
      <c r="X215" s="622" t="s">
        <v>193</v>
      </c>
      <c r="Y215" s="622" t="s">
        <v>193</v>
      </c>
      <c r="Z215" s="402" t="s">
        <v>175</v>
      </c>
      <c r="AA215" s="390">
        <f>IF(Complete[[#This Row],[Procurement Project]]="","",SUM(Complete[[#This Row],[MOOE]]+Complete[[#This Row],[CO]]))</f>
        <v>4956202.58</v>
      </c>
      <c r="AB215" s="395"/>
      <c r="AC215" s="396">
        <v>4956202.58</v>
      </c>
      <c r="AD215" s="390">
        <f>IF(Complete[[#This Row],[Procurement Project]]="","",SUM(Complete[[#This Row],[MOOE2]]+Complete[[#This Row],[CO3]]))</f>
        <v>4935795.26</v>
      </c>
      <c r="AE215" s="397"/>
      <c r="AF215" s="317">
        <v>4935795.26</v>
      </c>
      <c r="AG215" s="430"/>
      <c r="AH215" s="400" t="s">
        <v>758</v>
      </c>
      <c r="AI215" s="485">
        <v>45156</v>
      </c>
      <c r="AJ215" s="485">
        <v>45170</v>
      </c>
      <c r="AK215" s="485">
        <v>45170</v>
      </c>
      <c r="AL215" s="485">
        <v>45170</v>
      </c>
      <c r="AM215" s="420" t="s">
        <v>193</v>
      </c>
      <c r="AN215" s="423" t="s">
        <v>193</v>
      </c>
      <c r="AO215" s="319" t="s">
        <v>141</v>
      </c>
      <c r="AP215" s="411"/>
      <c r="AQ215" s="411"/>
    </row>
    <row r="216" spans="1:43" s="230" customFormat="1" ht="75" customHeight="1" x14ac:dyDescent="0.25">
      <c r="A216" s="465" t="s">
        <v>924</v>
      </c>
      <c r="B216" s="465" t="s">
        <v>302</v>
      </c>
      <c r="C216" s="466" t="s">
        <v>201</v>
      </c>
      <c r="D216" s="408" t="s">
        <v>192</v>
      </c>
      <c r="E216" s="319" t="s">
        <v>89</v>
      </c>
      <c r="F216" s="622">
        <v>45146</v>
      </c>
      <c r="G216" s="622">
        <v>45152</v>
      </c>
      <c r="H216" s="642"/>
      <c r="I216" s="648">
        <v>45160</v>
      </c>
      <c r="J216" s="622">
        <f>Complete[[#This Row],[Sub/Open of Bids]]</f>
        <v>45174</v>
      </c>
      <c r="K216" s="622">
        <v>45174</v>
      </c>
      <c r="L216" s="643"/>
      <c r="M216" s="622">
        <v>45174</v>
      </c>
      <c r="N216" s="622">
        <v>45239</v>
      </c>
      <c r="O216" s="622">
        <v>45254</v>
      </c>
      <c r="P216" s="643"/>
      <c r="Q216" s="643"/>
      <c r="R216" s="643"/>
      <c r="S216" s="622">
        <v>45252</v>
      </c>
      <c r="T216" s="622">
        <v>45253</v>
      </c>
      <c r="U216" s="622">
        <v>45258</v>
      </c>
      <c r="V216" s="409"/>
      <c r="W216" s="788"/>
      <c r="X216" s="622" t="s">
        <v>193</v>
      </c>
      <c r="Y216" s="622" t="s">
        <v>193</v>
      </c>
      <c r="Z216" s="402" t="s">
        <v>175</v>
      </c>
      <c r="AA216" s="390">
        <f>IF(Complete[[#This Row],[Procurement Project]]="","",SUM(Complete[[#This Row],[MOOE]]+Complete[[#This Row],[CO]]))</f>
        <v>4920447.4000000004</v>
      </c>
      <c r="AB216" s="395"/>
      <c r="AC216" s="396">
        <v>4920447.4000000004</v>
      </c>
      <c r="AD216" s="390">
        <f>IF(Complete[[#This Row],[Procurement Project]]="","",SUM(Complete[[#This Row],[MOOE2]]+Complete[[#This Row],[CO3]]))</f>
        <v>0</v>
      </c>
      <c r="AE216" s="397"/>
      <c r="AF216" s="317"/>
      <c r="AG216" s="430"/>
      <c r="AH216" s="400" t="s">
        <v>758</v>
      </c>
      <c r="AI216" s="485">
        <v>45156</v>
      </c>
      <c r="AJ216" s="485">
        <v>45170</v>
      </c>
      <c r="AK216" s="485">
        <v>45170</v>
      </c>
      <c r="AL216" s="485">
        <v>45170</v>
      </c>
      <c r="AM216" s="420" t="s">
        <v>193</v>
      </c>
      <c r="AN216" s="423" t="s">
        <v>193</v>
      </c>
      <c r="AO216" s="319" t="s">
        <v>141</v>
      </c>
      <c r="AP216" s="411"/>
      <c r="AQ216" s="411"/>
    </row>
    <row r="217" spans="1:43" s="230" customFormat="1" ht="75" customHeight="1" x14ac:dyDescent="0.25">
      <c r="A217" s="465" t="s">
        <v>967</v>
      </c>
      <c r="B217" s="465" t="s">
        <v>303</v>
      </c>
      <c r="C217" s="466" t="s">
        <v>304</v>
      </c>
      <c r="D217" s="408" t="s">
        <v>192</v>
      </c>
      <c r="E217" s="319" t="s">
        <v>103</v>
      </c>
      <c r="F217" s="622">
        <v>45146</v>
      </c>
      <c r="G217" s="622">
        <v>45152</v>
      </c>
      <c r="H217" s="642"/>
      <c r="I217" s="648" t="s">
        <v>193</v>
      </c>
      <c r="J217" s="622">
        <f>Complete[[#This Row],[Sub/Open of Bids]]</f>
        <v>45202</v>
      </c>
      <c r="K217" s="622">
        <v>45202</v>
      </c>
      <c r="L217" s="643"/>
      <c r="M217" s="622" t="s">
        <v>193</v>
      </c>
      <c r="N217" s="622" t="s">
        <v>193</v>
      </c>
      <c r="O217" s="622">
        <v>45211</v>
      </c>
      <c r="P217" s="643"/>
      <c r="Q217" s="643"/>
      <c r="R217" s="643"/>
      <c r="S217" s="622" t="s">
        <v>193</v>
      </c>
      <c r="T217" s="622">
        <v>45225</v>
      </c>
      <c r="U217" s="622"/>
      <c r="V217" s="409"/>
      <c r="W217" s="788"/>
      <c r="X217" s="622"/>
      <c r="Y217" s="622"/>
      <c r="Z217" s="402" t="s">
        <v>175</v>
      </c>
      <c r="AA217" s="390">
        <f>IF(Complete[[#This Row],[Procurement Project]]="","",SUM(Complete[[#This Row],[MOOE]]+Complete[[#This Row],[CO]]))</f>
        <v>4699</v>
      </c>
      <c r="AB217" s="395">
        <v>4699</v>
      </c>
      <c r="AC217" s="396"/>
      <c r="AD217" s="390">
        <f>IF(Complete[[#This Row],[Procurement Project]]="","",SUM(Complete[[#This Row],[MOOE2]]+Complete[[#This Row],[CO3]]))</f>
        <v>4699</v>
      </c>
      <c r="AE217" s="397">
        <v>4699</v>
      </c>
      <c r="AF217" s="317"/>
      <c r="AG217" s="430"/>
      <c r="AH217" s="400" t="s">
        <v>758</v>
      </c>
      <c r="AI217" s="421" t="s">
        <v>193</v>
      </c>
      <c r="AJ217" s="421" t="s">
        <v>193</v>
      </c>
      <c r="AK217" s="421" t="s">
        <v>193</v>
      </c>
      <c r="AL217" s="421" t="s">
        <v>193</v>
      </c>
      <c r="AM217" s="420" t="s">
        <v>193</v>
      </c>
      <c r="AN217" s="423" t="s">
        <v>193</v>
      </c>
      <c r="AO217" s="319" t="s">
        <v>1403</v>
      </c>
      <c r="AP217" s="411"/>
      <c r="AQ217" s="411"/>
    </row>
    <row r="218" spans="1:43" s="230" customFormat="1" ht="75" customHeight="1" x14ac:dyDescent="0.25">
      <c r="A218" s="465" t="s">
        <v>968</v>
      </c>
      <c r="B218" s="465" t="s">
        <v>291</v>
      </c>
      <c r="C218" s="466" t="s">
        <v>232</v>
      </c>
      <c r="D218" s="408" t="s">
        <v>192</v>
      </c>
      <c r="E218" s="319" t="s">
        <v>103</v>
      </c>
      <c r="F218" s="622">
        <v>45146</v>
      </c>
      <c r="G218" s="622">
        <v>45152</v>
      </c>
      <c r="H218" s="642"/>
      <c r="I218" s="648" t="s">
        <v>193</v>
      </c>
      <c r="J218" s="622">
        <f>Complete[[#This Row],[Sub/Open of Bids]]</f>
        <v>45174</v>
      </c>
      <c r="K218" s="622">
        <v>45174</v>
      </c>
      <c r="L218" s="643"/>
      <c r="M218" s="622" t="s">
        <v>193</v>
      </c>
      <c r="N218" s="622" t="s">
        <v>193</v>
      </c>
      <c r="O218" s="622">
        <v>45177</v>
      </c>
      <c r="P218" s="643"/>
      <c r="Q218" s="643"/>
      <c r="R218" s="643"/>
      <c r="S218" s="622" t="s">
        <v>193</v>
      </c>
      <c r="T218" s="622">
        <v>45188</v>
      </c>
      <c r="U218" s="622">
        <v>45189</v>
      </c>
      <c r="V218" s="409"/>
      <c r="W218" s="788"/>
      <c r="X218" s="622">
        <v>45211</v>
      </c>
      <c r="Y218" s="622">
        <f>Complete[[#This Row],[Delivery/ Completion]]</f>
        <v>45211</v>
      </c>
      <c r="Z218" s="402" t="s">
        <v>175</v>
      </c>
      <c r="AA218" s="390">
        <f>IF(Complete[[#This Row],[Procurement Project]]="","",SUM(Complete[[#This Row],[MOOE]]+Complete[[#This Row],[CO]]))</f>
        <v>13514</v>
      </c>
      <c r="AB218" s="395">
        <v>13514</v>
      </c>
      <c r="AC218" s="396"/>
      <c r="AD218" s="390">
        <f>IF(Complete[[#This Row],[Procurement Project]]="","",SUM(Complete[[#This Row],[MOOE2]]+Complete[[#This Row],[CO3]]))</f>
        <v>13308</v>
      </c>
      <c r="AE218" s="397">
        <v>13308</v>
      </c>
      <c r="AF218" s="317"/>
      <c r="AG218" s="430"/>
      <c r="AH218" s="400" t="s">
        <v>758</v>
      </c>
      <c r="AI218" s="421" t="s">
        <v>193</v>
      </c>
      <c r="AJ218" s="421" t="s">
        <v>193</v>
      </c>
      <c r="AK218" s="421" t="s">
        <v>193</v>
      </c>
      <c r="AL218" s="421" t="s">
        <v>193</v>
      </c>
      <c r="AM218" s="420" t="s">
        <v>193</v>
      </c>
      <c r="AN218" s="423" t="s">
        <v>193</v>
      </c>
      <c r="AO218" s="319" t="s">
        <v>141</v>
      </c>
      <c r="AP218" s="411"/>
      <c r="AQ218" s="411"/>
    </row>
    <row r="219" spans="1:43" s="230" customFormat="1" ht="75" customHeight="1" x14ac:dyDescent="0.25">
      <c r="A219" s="465" t="s">
        <v>969</v>
      </c>
      <c r="B219" s="465" t="s">
        <v>305</v>
      </c>
      <c r="C219" s="466" t="s">
        <v>232</v>
      </c>
      <c r="D219" s="408" t="s">
        <v>192</v>
      </c>
      <c r="E219" s="319" t="s">
        <v>91</v>
      </c>
      <c r="F219" s="622">
        <v>45146</v>
      </c>
      <c r="G219" s="622">
        <v>45152</v>
      </c>
      <c r="H219" s="642"/>
      <c r="I219" s="648" t="s">
        <v>193</v>
      </c>
      <c r="J219" s="622">
        <f>Complete[[#This Row],[Sub/Open of Bids]]</f>
        <v>45174</v>
      </c>
      <c r="K219" s="622">
        <v>45174</v>
      </c>
      <c r="L219" s="643"/>
      <c r="M219" s="622" t="s">
        <v>193</v>
      </c>
      <c r="N219" s="622" t="s">
        <v>193</v>
      </c>
      <c r="O219" s="622">
        <v>45177</v>
      </c>
      <c r="P219" s="643"/>
      <c r="Q219" s="643"/>
      <c r="R219" s="643"/>
      <c r="S219" s="622" t="s">
        <v>193</v>
      </c>
      <c r="T219" s="622">
        <v>45188</v>
      </c>
      <c r="U219" s="622">
        <v>45189</v>
      </c>
      <c r="V219" s="409"/>
      <c r="W219" s="788"/>
      <c r="X219" s="622">
        <v>45265</v>
      </c>
      <c r="Y219" s="622">
        <f>Complete[[#This Row],[Delivery/ Completion]]</f>
        <v>45265</v>
      </c>
      <c r="Z219" s="402" t="s">
        <v>175</v>
      </c>
      <c r="AA219" s="390">
        <f>IF(Complete[[#This Row],[Procurement Project]]="","",SUM(Complete[[#This Row],[MOOE]]+Complete[[#This Row],[CO]]))</f>
        <v>4455</v>
      </c>
      <c r="AB219" s="395">
        <v>4455</v>
      </c>
      <c r="AC219" s="396"/>
      <c r="AD219" s="390">
        <f>IF(Complete[[#This Row],[Procurement Project]]="","",SUM(Complete[[#This Row],[MOOE2]]+Complete[[#This Row],[CO3]]))</f>
        <v>2285</v>
      </c>
      <c r="AE219" s="397">
        <v>2285</v>
      </c>
      <c r="AF219" s="317"/>
      <c r="AG219" s="430"/>
      <c r="AH219" s="400" t="s">
        <v>758</v>
      </c>
      <c r="AI219" s="421" t="s">
        <v>193</v>
      </c>
      <c r="AJ219" s="421" t="s">
        <v>193</v>
      </c>
      <c r="AK219" s="421" t="s">
        <v>193</v>
      </c>
      <c r="AL219" s="421" t="s">
        <v>193</v>
      </c>
      <c r="AM219" s="420" t="s">
        <v>193</v>
      </c>
      <c r="AN219" s="423" t="s">
        <v>193</v>
      </c>
      <c r="AO219" s="319" t="s">
        <v>141</v>
      </c>
      <c r="AP219" s="411"/>
      <c r="AQ219" s="411"/>
    </row>
    <row r="220" spans="1:43" s="230" customFormat="1" ht="75" customHeight="1" x14ac:dyDescent="0.25">
      <c r="A220" s="465" t="s">
        <v>970</v>
      </c>
      <c r="B220" s="465" t="s">
        <v>237</v>
      </c>
      <c r="C220" s="466" t="s">
        <v>232</v>
      </c>
      <c r="D220" s="408" t="s">
        <v>192</v>
      </c>
      <c r="E220" s="319" t="s">
        <v>94</v>
      </c>
      <c r="F220" s="622">
        <v>45146</v>
      </c>
      <c r="G220" s="622">
        <v>45175</v>
      </c>
      <c r="H220" s="642"/>
      <c r="I220" s="648" t="s">
        <v>193</v>
      </c>
      <c r="J220" s="622">
        <f>Complete[[#This Row],[Sub/Open of Bids]]</f>
        <v>45202</v>
      </c>
      <c r="K220" s="622">
        <v>45202</v>
      </c>
      <c r="L220" s="643"/>
      <c r="M220" s="622" t="s">
        <v>193</v>
      </c>
      <c r="N220" s="622" t="s">
        <v>193</v>
      </c>
      <c r="O220" s="622">
        <v>45211</v>
      </c>
      <c r="P220" s="643"/>
      <c r="Q220" s="643"/>
      <c r="R220" s="643"/>
      <c r="S220" s="622">
        <v>45212</v>
      </c>
      <c r="T220" s="622">
        <v>45212</v>
      </c>
      <c r="U220" s="622">
        <v>45217</v>
      </c>
      <c r="V220" s="409"/>
      <c r="W220" s="788"/>
      <c r="X220" s="622">
        <v>45224</v>
      </c>
      <c r="Y220" s="622">
        <f>Complete[[#This Row],[Delivery/ Completion]]</f>
        <v>45224</v>
      </c>
      <c r="Z220" s="402" t="s">
        <v>175</v>
      </c>
      <c r="AA220" s="390">
        <f>IF(Complete[[#This Row],[Procurement Project]]="","",SUM(Complete[[#This Row],[MOOE]]+Complete[[#This Row],[CO]]))</f>
        <v>83877</v>
      </c>
      <c r="AB220" s="395">
        <v>83877</v>
      </c>
      <c r="AC220" s="396"/>
      <c r="AD220" s="390">
        <f>IF(Complete[[#This Row],[Procurement Project]]="","",SUM(Complete[[#This Row],[MOOE2]]+Complete[[#This Row],[CO3]]))</f>
        <v>81958</v>
      </c>
      <c r="AE220" s="397">
        <v>81958</v>
      </c>
      <c r="AF220" s="317"/>
      <c r="AG220" s="430"/>
      <c r="AH220" s="400" t="s">
        <v>758</v>
      </c>
      <c r="AI220" s="421" t="s">
        <v>193</v>
      </c>
      <c r="AJ220" s="421" t="s">
        <v>193</v>
      </c>
      <c r="AK220" s="421" t="s">
        <v>193</v>
      </c>
      <c r="AL220" s="421" t="s">
        <v>193</v>
      </c>
      <c r="AM220" s="420" t="s">
        <v>193</v>
      </c>
      <c r="AN220" s="423" t="s">
        <v>193</v>
      </c>
      <c r="AO220" s="319" t="s">
        <v>141</v>
      </c>
      <c r="AP220" s="411"/>
      <c r="AQ220" s="411"/>
    </row>
    <row r="221" spans="1:43" s="230" customFormat="1" ht="75" customHeight="1" x14ac:dyDescent="0.25">
      <c r="A221" s="465" t="s">
        <v>971</v>
      </c>
      <c r="B221" s="465" t="s">
        <v>306</v>
      </c>
      <c r="C221" s="466" t="s">
        <v>232</v>
      </c>
      <c r="D221" s="408" t="s">
        <v>192</v>
      </c>
      <c r="E221" s="319" t="s">
        <v>103</v>
      </c>
      <c r="F221" s="622">
        <v>45146</v>
      </c>
      <c r="G221" s="622">
        <v>45152</v>
      </c>
      <c r="H221" s="642"/>
      <c r="I221" s="648" t="s">
        <v>193</v>
      </c>
      <c r="J221" s="622">
        <f>Complete[[#This Row],[Sub/Open of Bids]]</f>
        <v>45174</v>
      </c>
      <c r="K221" s="622">
        <v>45174</v>
      </c>
      <c r="L221" s="643"/>
      <c r="M221" s="622" t="s">
        <v>193</v>
      </c>
      <c r="N221" s="622" t="s">
        <v>193</v>
      </c>
      <c r="O221" s="622">
        <v>45177</v>
      </c>
      <c r="P221" s="643"/>
      <c r="Q221" s="643"/>
      <c r="R221" s="643"/>
      <c r="S221" s="622" t="s">
        <v>193</v>
      </c>
      <c r="T221" s="622">
        <v>45188</v>
      </c>
      <c r="U221" s="622">
        <v>45189</v>
      </c>
      <c r="V221" s="409"/>
      <c r="W221" s="788"/>
      <c r="X221" s="622">
        <v>45211</v>
      </c>
      <c r="Y221" s="622">
        <f>Complete[[#This Row],[Delivery/ Completion]]</f>
        <v>45211</v>
      </c>
      <c r="Z221" s="402" t="s">
        <v>175</v>
      </c>
      <c r="AA221" s="390">
        <f>IF(Complete[[#This Row],[Procurement Project]]="","",SUM(Complete[[#This Row],[MOOE]]+Complete[[#This Row],[CO]]))</f>
        <v>12372</v>
      </c>
      <c r="AB221" s="395">
        <v>12372</v>
      </c>
      <c r="AC221" s="396"/>
      <c r="AD221" s="390">
        <f>IF(Complete[[#This Row],[Procurement Project]]="","",SUM(Complete[[#This Row],[MOOE2]]+Complete[[#This Row],[CO3]]))</f>
        <v>12310</v>
      </c>
      <c r="AE221" s="397">
        <v>12310</v>
      </c>
      <c r="AF221" s="317"/>
      <c r="AG221" s="430"/>
      <c r="AH221" s="400" t="s">
        <v>758</v>
      </c>
      <c r="AI221" s="421" t="s">
        <v>193</v>
      </c>
      <c r="AJ221" s="421" t="s">
        <v>193</v>
      </c>
      <c r="AK221" s="421" t="s">
        <v>193</v>
      </c>
      <c r="AL221" s="421" t="s">
        <v>193</v>
      </c>
      <c r="AM221" s="420" t="s">
        <v>193</v>
      </c>
      <c r="AN221" s="423" t="s">
        <v>193</v>
      </c>
      <c r="AO221" s="319" t="s">
        <v>141</v>
      </c>
      <c r="AP221" s="411"/>
      <c r="AQ221" s="411"/>
    </row>
    <row r="222" spans="1:43" s="230" customFormat="1" ht="75" customHeight="1" x14ac:dyDescent="0.25">
      <c r="A222" s="465" t="s">
        <v>972</v>
      </c>
      <c r="B222" s="465" t="s">
        <v>307</v>
      </c>
      <c r="C222" s="466" t="s">
        <v>308</v>
      </c>
      <c r="D222" s="408" t="s">
        <v>192</v>
      </c>
      <c r="E222" s="319" t="s">
        <v>103</v>
      </c>
      <c r="F222" s="622">
        <v>45146</v>
      </c>
      <c r="G222" s="622">
        <v>45183</v>
      </c>
      <c r="H222" s="642"/>
      <c r="I222" s="648" t="s">
        <v>193</v>
      </c>
      <c r="J222" s="622">
        <f>Complete[[#This Row],[Sub/Open of Bids]]</f>
        <v>45118</v>
      </c>
      <c r="K222" s="622">
        <v>45118</v>
      </c>
      <c r="L222" s="643"/>
      <c r="M222" s="622" t="s">
        <v>193</v>
      </c>
      <c r="N222" s="622" t="s">
        <v>193</v>
      </c>
      <c r="O222" s="622">
        <v>45127</v>
      </c>
      <c r="P222" s="643"/>
      <c r="Q222" s="643"/>
      <c r="R222" s="643"/>
      <c r="S222" s="622" t="s">
        <v>193</v>
      </c>
      <c r="T222" s="622">
        <v>45253</v>
      </c>
      <c r="U222" s="622">
        <v>45258</v>
      </c>
      <c r="V222" s="409"/>
      <c r="W222" s="788"/>
      <c r="X222" s="622">
        <v>45264</v>
      </c>
      <c r="Y222" s="622">
        <f>Complete[[#This Row],[Delivery/ Completion]]</f>
        <v>45264</v>
      </c>
      <c r="Z222" s="402" t="s">
        <v>175</v>
      </c>
      <c r="AA222" s="390">
        <f>IF(Complete[[#This Row],[Procurement Project]]="","",SUM(Complete[[#This Row],[MOOE]]+Complete[[#This Row],[CO]]))</f>
        <v>7083</v>
      </c>
      <c r="AB222" s="395">
        <v>7083</v>
      </c>
      <c r="AC222" s="396"/>
      <c r="AD222" s="390">
        <f>IF(Complete[[#This Row],[Procurement Project]]="","",SUM(Complete[[#This Row],[MOOE2]]+Complete[[#This Row],[CO3]]))</f>
        <v>5085</v>
      </c>
      <c r="AE222" s="397">
        <v>5085</v>
      </c>
      <c r="AF222" s="317"/>
      <c r="AG222" s="430"/>
      <c r="AH222" s="400" t="s">
        <v>758</v>
      </c>
      <c r="AI222" s="421" t="s">
        <v>193</v>
      </c>
      <c r="AJ222" s="421" t="s">
        <v>193</v>
      </c>
      <c r="AK222" s="421" t="s">
        <v>193</v>
      </c>
      <c r="AL222" s="421" t="s">
        <v>193</v>
      </c>
      <c r="AM222" s="420" t="s">
        <v>193</v>
      </c>
      <c r="AN222" s="423" t="s">
        <v>193</v>
      </c>
      <c r="AO222" s="319" t="s">
        <v>141</v>
      </c>
      <c r="AP222" s="411"/>
      <c r="AQ222" s="411"/>
    </row>
    <row r="223" spans="1:43" s="230" customFormat="1" ht="75" customHeight="1" x14ac:dyDescent="0.25">
      <c r="A223" s="465" t="s">
        <v>973</v>
      </c>
      <c r="B223" s="465" t="s">
        <v>263</v>
      </c>
      <c r="C223" s="466" t="s">
        <v>212</v>
      </c>
      <c r="D223" s="408" t="s">
        <v>192</v>
      </c>
      <c r="E223" s="319" t="s">
        <v>99</v>
      </c>
      <c r="F223" s="622">
        <v>45146</v>
      </c>
      <c r="G223" s="622">
        <v>45148</v>
      </c>
      <c r="H223" s="642"/>
      <c r="I223" s="648" t="s">
        <v>193</v>
      </c>
      <c r="J223" s="622">
        <f>Complete[[#This Row],[Sub/Open of Bids]]</f>
        <v>45153</v>
      </c>
      <c r="K223" s="622">
        <v>45153</v>
      </c>
      <c r="L223" s="643"/>
      <c r="M223" s="622" t="s">
        <v>193</v>
      </c>
      <c r="N223" s="622" t="s">
        <v>193</v>
      </c>
      <c r="O223" s="622">
        <v>45160</v>
      </c>
      <c r="P223" s="643"/>
      <c r="Q223" s="643"/>
      <c r="R223" s="643"/>
      <c r="S223" s="622">
        <v>45161</v>
      </c>
      <c r="T223" s="622">
        <v>45167</v>
      </c>
      <c r="U223" s="622">
        <v>45167</v>
      </c>
      <c r="V223" s="409"/>
      <c r="W223" s="788"/>
      <c r="X223" s="622">
        <v>45189</v>
      </c>
      <c r="Y223" s="622">
        <v>45189</v>
      </c>
      <c r="Z223" s="402" t="s">
        <v>175</v>
      </c>
      <c r="AA223" s="390">
        <f>IF(Complete[[#This Row],[Procurement Project]]="","",SUM(Complete[[#This Row],[MOOE]]+Complete[[#This Row],[CO]]))</f>
        <v>450000</v>
      </c>
      <c r="AB223" s="395">
        <v>450000</v>
      </c>
      <c r="AC223" s="396"/>
      <c r="AD223" s="390">
        <f>IF(Complete[[#This Row],[Procurement Project]]="","",SUM(Complete[[#This Row],[MOOE2]]+Complete[[#This Row],[CO3]]))</f>
        <v>450000</v>
      </c>
      <c r="AE223" s="397">
        <v>450000</v>
      </c>
      <c r="AF223" s="317"/>
      <c r="AG223" s="430"/>
      <c r="AH223" s="400" t="s">
        <v>758</v>
      </c>
      <c r="AI223" s="421" t="s">
        <v>193</v>
      </c>
      <c r="AJ223" s="421" t="s">
        <v>193</v>
      </c>
      <c r="AK223" s="421" t="s">
        <v>193</v>
      </c>
      <c r="AL223" s="421" t="s">
        <v>193</v>
      </c>
      <c r="AM223" s="420" t="s">
        <v>193</v>
      </c>
      <c r="AN223" s="423" t="s">
        <v>193</v>
      </c>
      <c r="AO223" s="319" t="s">
        <v>141</v>
      </c>
      <c r="AP223" s="411"/>
      <c r="AQ223" s="411"/>
    </row>
    <row r="224" spans="1:43" s="230" customFormat="1" ht="75" customHeight="1" x14ac:dyDescent="0.25">
      <c r="A224" s="465" t="s">
        <v>974</v>
      </c>
      <c r="B224" s="465" t="s">
        <v>309</v>
      </c>
      <c r="C224" s="466" t="s">
        <v>213</v>
      </c>
      <c r="D224" s="408" t="s">
        <v>192</v>
      </c>
      <c r="E224" s="319" t="s">
        <v>93</v>
      </c>
      <c r="F224" s="622">
        <v>45160</v>
      </c>
      <c r="G224" s="622">
        <v>45163</v>
      </c>
      <c r="H224" s="642"/>
      <c r="I224" s="648" t="s">
        <v>193</v>
      </c>
      <c r="J224" s="622">
        <f>Complete[[#This Row],[Sub/Open of Bids]]</f>
        <v>45237</v>
      </c>
      <c r="K224" s="622">
        <v>45237</v>
      </c>
      <c r="L224" s="643"/>
      <c r="M224" s="622" t="s">
        <v>193</v>
      </c>
      <c r="N224" s="622" t="s">
        <v>193</v>
      </c>
      <c r="O224" s="622">
        <v>45127</v>
      </c>
      <c r="P224" s="643"/>
      <c r="Q224" s="643"/>
      <c r="R224" s="643"/>
      <c r="S224" s="622" t="s">
        <v>193</v>
      </c>
      <c r="T224" s="622">
        <v>45273</v>
      </c>
      <c r="U224" s="622">
        <v>45273</v>
      </c>
      <c r="V224" s="409"/>
      <c r="W224" s="788"/>
      <c r="X224" s="622">
        <v>45273</v>
      </c>
      <c r="Y224" s="622">
        <f>Complete[[#This Row],[Delivery/ Completion]]</f>
        <v>45273</v>
      </c>
      <c r="Z224" s="402" t="s">
        <v>175</v>
      </c>
      <c r="AA224" s="390">
        <f>IF(Complete[[#This Row],[Procurement Project]]="","",SUM(Complete[[#This Row],[MOOE]]+Complete[[#This Row],[CO]]))</f>
        <v>25000</v>
      </c>
      <c r="AB224" s="395">
        <v>25000</v>
      </c>
      <c r="AC224" s="396"/>
      <c r="AD224" s="390">
        <f>IF(Complete[[#This Row],[Procurement Project]]="","",SUM(Complete[[#This Row],[MOOE2]]+Complete[[#This Row],[CO3]]))</f>
        <v>25000</v>
      </c>
      <c r="AE224" s="397">
        <v>25000</v>
      </c>
      <c r="AF224" s="317"/>
      <c r="AG224" s="430"/>
      <c r="AH224" s="400" t="s">
        <v>758</v>
      </c>
      <c r="AI224" s="421" t="s">
        <v>193</v>
      </c>
      <c r="AJ224" s="421" t="s">
        <v>193</v>
      </c>
      <c r="AK224" s="421" t="s">
        <v>193</v>
      </c>
      <c r="AL224" s="421" t="s">
        <v>193</v>
      </c>
      <c r="AM224" s="420" t="s">
        <v>193</v>
      </c>
      <c r="AN224" s="423" t="s">
        <v>193</v>
      </c>
      <c r="AO224" s="319" t="s">
        <v>141</v>
      </c>
      <c r="AP224" s="411"/>
      <c r="AQ224" s="411"/>
    </row>
    <row r="225" spans="1:43" s="230" customFormat="1" ht="75" customHeight="1" x14ac:dyDescent="0.25">
      <c r="A225" s="465" t="s">
        <v>975</v>
      </c>
      <c r="B225" s="465" t="s">
        <v>310</v>
      </c>
      <c r="C225" s="466" t="s">
        <v>201</v>
      </c>
      <c r="D225" s="408" t="s">
        <v>192</v>
      </c>
      <c r="E225" s="319" t="s">
        <v>103</v>
      </c>
      <c r="F225" s="622">
        <v>45160</v>
      </c>
      <c r="G225" s="622">
        <v>45162</v>
      </c>
      <c r="H225" s="642"/>
      <c r="I225" s="648" t="s">
        <v>193</v>
      </c>
      <c r="J225" s="622">
        <f>Complete[[#This Row],[Sub/Open of Bids]]</f>
        <v>45202</v>
      </c>
      <c r="K225" s="622">
        <v>45202</v>
      </c>
      <c r="L225" s="643"/>
      <c r="M225" s="622" t="s">
        <v>193</v>
      </c>
      <c r="N225" s="622" t="s">
        <v>193</v>
      </c>
      <c r="O225" s="622">
        <v>45211</v>
      </c>
      <c r="P225" s="643"/>
      <c r="Q225" s="643"/>
      <c r="R225" s="643"/>
      <c r="S225" s="622" t="s">
        <v>193</v>
      </c>
      <c r="T225" s="622">
        <v>45215</v>
      </c>
      <c r="U225" s="622">
        <v>45217</v>
      </c>
      <c r="V225" s="409"/>
      <c r="W225" s="788"/>
      <c r="X225" s="622">
        <v>45279</v>
      </c>
      <c r="Y225" s="622">
        <f>Complete[[#This Row],[Delivery/ Completion]]</f>
        <v>45279</v>
      </c>
      <c r="Z225" s="402" t="s">
        <v>175</v>
      </c>
      <c r="AA225" s="390">
        <f>IF(Complete[[#This Row],[Procurement Project]]="","",SUM(Complete[[#This Row],[MOOE]]+Complete[[#This Row],[CO]]))</f>
        <v>4700</v>
      </c>
      <c r="AB225" s="395">
        <v>4700</v>
      </c>
      <c r="AC225" s="396"/>
      <c r="AD225" s="390">
        <f>IF(Complete[[#This Row],[Procurement Project]]="","",SUM(Complete[[#This Row],[MOOE2]]+Complete[[#This Row],[CO3]]))</f>
        <v>4700</v>
      </c>
      <c r="AE225" s="397">
        <v>4700</v>
      </c>
      <c r="AF225" s="317"/>
      <c r="AG225" s="430"/>
      <c r="AH225" s="400" t="s">
        <v>758</v>
      </c>
      <c r="AI225" s="421" t="s">
        <v>193</v>
      </c>
      <c r="AJ225" s="421" t="s">
        <v>193</v>
      </c>
      <c r="AK225" s="421" t="s">
        <v>193</v>
      </c>
      <c r="AL225" s="421" t="s">
        <v>193</v>
      </c>
      <c r="AM225" s="420" t="s">
        <v>193</v>
      </c>
      <c r="AN225" s="423" t="s">
        <v>193</v>
      </c>
      <c r="AO225" s="319" t="s">
        <v>141</v>
      </c>
      <c r="AP225" s="411"/>
      <c r="AQ225" s="411"/>
    </row>
    <row r="226" spans="1:43" s="230" customFormat="1" ht="75" customHeight="1" x14ac:dyDescent="0.25">
      <c r="A226" s="465" t="s">
        <v>976</v>
      </c>
      <c r="B226" s="465" t="s">
        <v>257</v>
      </c>
      <c r="C226" s="466" t="s">
        <v>234</v>
      </c>
      <c r="D226" s="408" t="s">
        <v>192</v>
      </c>
      <c r="E226" s="319" t="s">
        <v>89</v>
      </c>
      <c r="F226" s="622">
        <v>45160</v>
      </c>
      <c r="G226" s="622">
        <v>45167</v>
      </c>
      <c r="H226" s="642"/>
      <c r="I226" s="648" t="s">
        <v>193</v>
      </c>
      <c r="J226" s="622">
        <f>Complete[[#This Row],[Sub/Open of Bids]]</f>
        <v>45188</v>
      </c>
      <c r="K226" s="622">
        <v>45188</v>
      </c>
      <c r="L226" s="643"/>
      <c r="M226" s="622">
        <v>45188</v>
      </c>
      <c r="N226" s="622">
        <v>45205</v>
      </c>
      <c r="O226" s="622">
        <v>45212</v>
      </c>
      <c r="P226" s="643"/>
      <c r="Q226" s="643"/>
      <c r="R226" s="643"/>
      <c r="S226" s="622">
        <v>45217</v>
      </c>
      <c r="T226" s="622">
        <v>45225</v>
      </c>
      <c r="U226" s="622">
        <v>45245</v>
      </c>
      <c r="V226" s="409"/>
      <c r="W226" s="788"/>
      <c r="X226" s="622">
        <v>45264</v>
      </c>
      <c r="Y226" s="622">
        <f>Complete[[#This Row],[Delivery/ Completion]]</f>
        <v>45264</v>
      </c>
      <c r="Z226" s="402" t="s">
        <v>175</v>
      </c>
      <c r="AA226" s="390">
        <f>IF(Complete[[#This Row],[Procurement Project]]="","",SUM(Complete[[#This Row],[MOOE]]+Complete[[#This Row],[CO]]))</f>
        <v>663166</v>
      </c>
      <c r="AB226" s="395">
        <v>663166</v>
      </c>
      <c r="AC226" s="396"/>
      <c r="AD226" s="390">
        <f>IF(Complete[[#This Row],[Procurement Project]]="","",SUM(Complete[[#This Row],[MOOE2]]+Complete[[#This Row],[CO3]]))</f>
        <v>480869.05</v>
      </c>
      <c r="AE226" s="397">
        <v>480869.05</v>
      </c>
      <c r="AF226" s="317"/>
      <c r="AG226" s="430"/>
      <c r="AH226" s="400" t="s">
        <v>758</v>
      </c>
      <c r="AI226" s="421" t="s">
        <v>193</v>
      </c>
      <c r="AJ226" s="421" t="s">
        <v>193</v>
      </c>
      <c r="AK226" s="421" t="s">
        <v>193</v>
      </c>
      <c r="AL226" s="421" t="s">
        <v>193</v>
      </c>
      <c r="AM226" s="420" t="s">
        <v>193</v>
      </c>
      <c r="AN226" s="423" t="s">
        <v>193</v>
      </c>
      <c r="AO226" s="319" t="s">
        <v>141</v>
      </c>
      <c r="AP226" s="411"/>
      <c r="AQ226" s="411"/>
    </row>
    <row r="227" spans="1:43" s="230" customFormat="1" ht="75" customHeight="1" x14ac:dyDescent="0.25">
      <c r="A227" s="465" t="s">
        <v>977</v>
      </c>
      <c r="B227" s="465" t="s">
        <v>258</v>
      </c>
      <c r="C227" s="466" t="s">
        <v>234</v>
      </c>
      <c r="D227" s="408" t="s">
        <v>192</v>
      </c>
      <c r="E227" s="319" t="s">
        <v>89</v>
      </c>
      <c r="F227" s="622">
        <v>45160</v>
      </c>
      <c r="G227" s="622">
        <v>45167</v>
      </c>
      <c r="H227" s="642"/>
      <c r="I227" s="648" t="s">
        <v>193</v>
      </c>
      <c r="J227" s="622">
        <f>Complete[[#This Row],[Sub/Open of Bids]]</f>
        <v>45216</v>
      </c>
      <c r="K227" s="622">
        <v>45216</v>
      </c>
      <c r="L227" s="643"/>
      <c r="M227" s="622">
        <v>45216</v>
      </c>
      <c r="N227" s="622">
        <v>45250</v>
      </c>
      <c r="O227" s="622">
        <v>45245</v>
      </c>
      <c r="P227" s="643"/>
      <c r="Q227" s="643"/>
      <c r="R227" s="643"/>
      <c r="S227" s="622">
        <v>45247</v>
      </c>
      <c r="T227" s="622">
        <v>45259</v>
      </c>
      <c r="U227" s="622">
        <v>45260</v>
      </c>
      <c r="V227" s="409"/>
      <c r="W227" s="788"/>
      <c r="X227" s="622">
        <v>45267</v>
      </c>
      <c r="Y227" s="622">
        <f>Complete[[#This Row],[Delivery/ Completion]]</f>
        <v>45267</v>
      </c>
      <c r="Z227" s="402" t="s">
        <v>175</v>
      </c>
      <c r="AA227" s="390">
        <f>IF(Complete[[#This Row],[Procurement Project]]="","",SUM(Complete[[#This Row],[MOOE]]+Complete[[#This Row],[CO]]))</f>
        <v>375363</v>
      </c>
      <c r="AB227" s="395">
        <v>375363</v>
      </c>
      <c r="AC227" s="396"/>
      <c r="AD227" s="390">
        <f>IF(Complete[[#This Row],[Procurement Project]]="","",SUM(Complete[[#This Row],[MOOE2]]+Complete[[#This Row],[CO3]]))</f>
        <v>374897</v>
      </c>
      <c r="AE227" s="397">
        <v>374897</v>
      </c>
      <c r="AF227" s="317"/>
      <c r="AG227" s="430"/>
      <c r="AH227" s="400" t="s">
        <v>758</v>
      </c>
      <c r="AI227" s="421" t="s">
        <v>193</v>
      </c>
      <c r="AJ227" s="421" t="s">
        <v>193</v>
      </c>
      <c r="AK227" s="421" t="s">
        <v>193</v>
      </c>
      <c r="AL227" s="421" t="s">
        <v>193</v>
      </c>
      <c r="AM227" s="420" t="s">
        <v>193</v>
      </c>
      <c r="AN227" s="423" t="s">
        <v>193</v>
      </c>
      <c r="AO227" s="319" t="s">
        <v>141</v>
      </c>
      <c r="AP227" s="411"/>
      <c r="AQ227" s="411"/>
    </row>
    <row r="228" spans="1:43" s="230" customFormat="1" ht="75" customHeight="1" x14ac:dyDescent="0.25">
      <c r="A228" s="465" t="s">
        <v>978</v>
      </c>
      <c r="B228" s="465" t="s">
        <v>311</v>
      </c>
      <c r="C228" s="466" t="s">
        <v>198</v>
      </c>
      <c r="D228" s="408" t="s">
        <v>192</v>
      </c>
      <c r="E228" s="319" t="s">
        <v>103</v>
      </c>
      <c r="F228" s="622">
        <v>45160</v>
      </c>
      <c r="G228" s="622">
        <v>45162</v>
      </c>
      <c r="H228" s="642"/>
      <c r="I228" s="648" t="s">
        <v>193</v>
      </c>
      <c r="J228" s="622">
        <f>Complete[[#This Row],[Sub/Open of Bids]]</f>
        <v>45202</v>
      </c>
      <c r="K228" s="622">
        <v>45202</v>
      </c>
      <c r="L228" s="643"/>
      <c r="M228" s="622" t="s">
        <v>193</v>
      </c>
      <c r="N228" s="622" t="s">
        <v>193</v>
      </c>
      <c r="O228" s="622">
        <v>45211</v>
      </c>
      <c r="P228" s="643"/>
      <c r="Q228" s="643"/>
      <c r="R228" s="643"/>
      <c r="S228" s="622" t="s">
        <v>193</v>
      </c>
      <c r="T228" s="622">
        <v>45215</v>
      </c>
      <c r="U228" s="622">
        <v>45216</v>
      </c>
      <c r="V228" s="409"/>
      <c r="W228" s="788"/>
      <c r="X228" s="622">
        <v>45223</v>
      </c>
      <c r="Y228" s="622">
        <f>Complete[[#This Row],[Delivery/ Completion]]</f>
        <v>45223</v>
      </c>
      <c r="Z228" s="402" t="s">
        <v>175</v>
      </c>
      <c r="AA228" s="390">
        <f>IF(Complete[[#This Row],[Procurement Project]]="","",SUM(Complete[[#This Row],[MOOE]]+Complete[[#This Row],[CO]]))</f>
        <v>25500</v>
      </c>
      <c r="AB228" s="395">
        <v>25500</v>
      </c>
      <c r="AC228" s="396"/>
      <c r="AD228" s="390">
        <f>IF(Complete[[#This Row],[Procurement Project]]="","",SUM(Complete[[#This Row],[MOOE2]]+Complete[[#This Row],[CO3]]))</f>
        <v>25500</v>
      </c>
      <c r="AE228" s="397">
        <v>25500</v>
      </c>
      <c r="AF228" s="317"/>
      <c r="AG228" s="430"/>
      <c r="AH228" s="400" t="s">
        <v>758</v>
      </c>
      <c r="AI228" s="421" t="s">
        <v>193</v>
      </c>
      <c r="AJ228" s="421" t="s">
        <v>193</v>
      </c>
      <c r="AK228" s="421" t="s">
        <v>193</v>
      </c>
      <c r="AL228" s="421" t="s">
        <v>193</v>
      </c>
      <c r="AM228" s="420" t="s">
        <v>193</v>
      </c>
      <c r="AN228" s="423" t="s">
        <v>193</v>
      </c>
      <c r="AO228" s="319" t="s">
        <v>141</v>
      </c>
      <c r="AP228" s="411"/>
      <c r="AQ228" s="411"/>
    </row>
    <row r="229" spans="1:43" s="230" customFormat="1" ht="75" customHeight="1" x14ac:dyDescent="0.25">
      <c r="A229" s="465" t="s">
        <v>979</v>
      </c>
      <c r="B229" s="465" t="s">
        <v>312</v>
      </c>
      <c r="C229" s="466" t="s">
        <v>198</v>
      </c>
      <c r="D229" s="408" t="s">
        <v>192</v>
      </c>
      <c r="E229" s="319" t="s">
        <v>103</v>
      </c>
      <c r="F229" s="622">
        <v>45160</v>
      </c>
      <c r="G229" s="622">
        <v>45163</v>
      </c>
      <c r="H229" s="642"/>
      <c r="I229" s="648" t="s">
        <v>193</v>
      </c>
      <c r="J229" s="622">
        <f>Complete[[#This Row],[Sub/Open of Bids]]</f>
        <v>45259</v>
      </c>
      <c r="K229" s="622">
        <v>45259</v>
      </c>
      <c r="L229" s="643"/>
      <c r="M229" s="622" t="s">
        <v>193</v>
      </c>
      <c r="N229" s="622" t="s">
        <v>193</v>
      </c>
      <c r="O229" s="622">
        <v>45267</v>
      </c>
      <c r="P229" s="643"/>
      <c r="Q229" s="643"/>
      <c r="R229" s="643"/>
      <c r="S229" s="622" t="s">
        <v>193</v>
      </c>
      <c r="T229" s="622"/>
      <c r="U229" s="622"/>
      <c r="V229" s="409"/>
      <c r="W229" s="788"/>
      <c r="X229" s="622"/>
      <c r="Y229" s="622"/>
      <c r="Z229" s="402" t="s">
        <v>175</v>
      </c>
      <c r="AA229" s="390">
        <f>IF(Complete[[#This Row],[Procurement Project]]="","",SUM(Complete[[#This Row],[MOOE]]+Complete[[#This Row],[CO]]))</f>
        <v>11000</v>
      </c>
      <c r="AB229" s="395">
        <v>11000</v>
      </c>
      <c r="AC229" s="396"/>
      <c r="AD229" s="390">
        <f>IF(Complete[[#This Row],[Procurement Project]]="","",SUM(Complete[[#This Row],[MOOE2]]+Complete[[#This Row],[CO3]]))</f>
        <v>10500</v>
      </c>
      <c r="AE229" s="397">
        <v>10500</v>
      </c>
      <c r="AF229" s="317"/>
      <c r="AG229" s="430"/>
      <c r="AH229" s="400" t="s">
        <v>758</v>
      </c>
      <c r="AI229" s="421" t="s">
        <v>193</v>
      </c>
      <c r="AJ229" s="421" t="s">
        <v>193</v>
      </c>
      <c r="AK229" s="421" t="s">
        <v>193</v>
      </c>
      <c r="AL229" s="421" t="s">
        <v>193</v>
      </c>
      <c r="AM229" s="420" t="s">
        <v>193</v>
      </c>
      <c r="AN229" s="423" t="s">
        <v>193</v>
      </c>
      <c r="AO229" s="319" t="s">
        <v>1403</v>
      </c>
      <c r="AP229" s="411"/>
      <c r="AQ229" s="411"/>
    </row>
    <row r="230" spans="1:43" s="230" customFormat="1" ht="75" customHeight="1" x14ac:dyDescent="0.25">
      <c r="A230" s="465" t="s">
        <v>980</v>
      </c>
      <c r="B230" s="465" t="s">
        <v>313</v>
      </c>
      <c r="C230" s="466" t="s">
        <v>198</v>
      </c>
      <c r="D230" s="408" t="s">
        <v>192</v>
      </c>
      <c r="E230" s="319" t="s">
        <v>103</v>
      </c>
      <c r="F230" s="622">
        <v>45160</v>
      </c>
      <c r="G230" s="622">
        <v>45162</v>
      </c>
      <c r="H230" s="642"/>
      <c r="I230" s="648" t="s">
        <v>193</v>
      </c>
      <c r="J230" s="622">
        <f>Complete[[#This Row],[Sub/Open of Bids]]</f>
        <v>45202</v>
      </c>
      <c r="K230" s="622">
        <v>45202</v>
      </c>
      <c r="L230" s="643"/>
      <c r="M230" s="622" t="s">
        <v>193</v>
      </c>
      <c r="N230" s="622" t="s">
        <v>193</v>
      </c>
      <c r="O230" s="622">
        <v>45211</v>
      </c>
      <c r="P230" s="643"/>
      <c r="Q230" s="643"/>
      <c r="R230" s="643"/>
      <c r="S230" s="622" t="s">
        <v>193</v>
      </c>
      <c r="T230" s="622">
        <v>45215</v>
      </c>
      <c r="U230" s="622">
        <v>45217</v>
      </c>
      <c r="V230" s="409"/>
      <c r="W230" s="788"/>
      <c r="X230" s="622">
        <v>45224</v>
      </c>
      <c r="Y230" s="622">
        <f>Complete[[#This Row],[Delivery/ Completion]]</f>
        <v>45224</v>
      </c>
      <c r="Z230" s="402" t="s">
        <v>175</v>
      </c>
      <c r="AA230" s="390">
        <f>IF(Complete[[#This Row],[Procurement Project]]="","",SUM(Complete[[#This Row],[MOOE]]+Complete[[#This Row],[CO]]))</f>
        <v>4000</v>
      </c>
      <c r="AB230" s="395">
        <v>4000</v>
      </c>
      <c r="AC230" s="396"/>
      <c r="AD230" s="390">
        <f>IF(Complete[[#This Row],[Procurement Project]]="","",SUM(Complete[[#This Row],[MOOE2]]+Complete[[#This Row],[CO3]]))</f>
        <v>4000</v>
      </c>
      <c r="AE230" s="397">
        <v>4000</v>
      </c>
      <c r="AF230" s="317"/>
      <c r="AG230" s="430"/>
      <c r="AH230" s="400" t="s">
        <v>758</v>
      </c>
      <c r="AI230" s="421" t="s">
        <v>193</v>
      </c>
      <c r="AJ230" s="421" t="s">
        <v>193</v>
      </c>
      <c r="AK230" s="421" t="s">
        <v>193</v>
      </c>
      <c r="AL230" s="421" t="s">
        <v>193</v>
      </c>
      <c r="AM230" s="420" t="s">
        <v>193</v>
      </c>
      <c r="AN230" s="423" t="s">
        <v>193</v>
      </c>
      <c r="AO230" s="319" t="s">
        <v>141</v>
      </c>
      <c r="AP230" s="411"/>
      <c r="AQ230" s="411"/>
    </row>
    <row r="231" spans="1:43" s="230" customFormat="1" ht="75" customHeight="1" x14ac:dyDescent="0.25">
      <c r="A231" s="465" t="s">
        <v>981</v>
      </c>
      <c r="B231" s="465" t="s">
        <v>314</v>
      </c>
      <c r="C231" s="466" t="s">
        <v>315</v>
      </c>
      <c r="D231" s="408" t="s">
        <v>192</v>
      </c>
      <c r="E231" s="319" t="s">
        <v>89</v>
      </c>
      <c r="F231" s="622">
        <v>45160</v>
      </c>
      <c r="G231" s="622">
        <v>45167</v>
      </c>
      <c r="H231" s="642"/>
      <c r="I231" s="648" t="s">
        <v>193</v>
      </c>
      <c r="J231" s="622">
        <f>Complete[[#This Row],[Sub/Open of Bids]]</f>
        <v>45188</v>
      </c>
      <c r="K231" s="622">
        <v>45188</v>
      </c>
      <c r="L231" s="643"/>
      <c r="M231" s="622">
        <v>45188</v>
      </c>
      <c r="N231" s="622">
        <v>45211</v>
      </c>
      <c r="O231" s="622">
        <v>45226</v>
      </c>
      <c r="P231" s="643"/>
      <c r="Q231" s="643"/>
      <c r="R231" s="643"/>
      <c r="S231" s="622">
        <v>45226</v>
      </c>
      <c r="T231" s="622">
        <v>45243</v>
      </c>
      <c r="U231" s="622">
        <v>45260</v>
      </c>
      <c r="V231" s="409"/>
      <c r="W231" s="788"/>
      <c r="X231" s="622"/>
      <c r="Y231" s="622"/>
      <c r="Z231" s="402" t="s">
        <v>175</v>
      </c>
      <c r="AA231" s="390">
        <f>IF(Complete[[#This Row],[Procurement Project]]="","",SUM(Complete[[#This Row],[MOOE]]+Complete[[#This Row],[CO]]))</f>
        <v>200000</v>
      </c>
      <c r="AB231" s="395">
        <v>200000</v>
      </c>
      <c r="AC231" s="396"/>
      <c r="AD231" s="390">
        <f>IF(Complete[[#This Row],[Procurement Project]]="","",SUM(Complete[[#This Row],[MOOE2]]+Complete[[#This Row],[CO3]]))</f>
        <v>194888</v>
      </c>
      <c r="AE231" s="397">
        <v>194888</v>
      </c>
      <c r="AF231" s="317"/>
      <c r="AG231" s="430"/>
      <c r="AH231" s="400" t="s">
        <v>758</v>
      </c>
      <c r="AI231" s="421" t="s">
        <v>193</v>
      </c>
      <c r="AJ231" s="421" t="s">
        <v>193</v>
      </c>
      <c r="AK231" s="421" t="s">
        <v>193</v>
      </c>
      <c r="AL231" s="421" t="s">
        <v>193</v>
      </c>
      <c r="AM231" s="420" t="s">
        <v>193</v>
      </c>
      <c r="AN231" s="423" t="s">
        <v>193</v>
      </c>
      <c r="AO231" s="319" t="s">
        <v>1403</v>
      </c>
      <c r="AP231" s="411"/>
      <c r="AQ231" s="411"/>
    </row>
    <row r="232" spans="1:43" s="230" customFormat="1" ht="75" customHeight="1" x14ac:dyDescent="0.25">
      <c r="A232" s="465" t="s">
        <v>925</v>
      </c>
      <c r="B232" s="465" t="s">
        <v>316</v>
      </c>
      <c r="C232" s="466" t="s">
        <v>315</v>
      </c>
      <c r="D232" s="408" t="s">
        <v>192</v>
      </c>
      <c r="E232" s="319" t="s">
        <v>103</v>
      </c>
      <c r="F232" s="622">
        <v>45160</v>
      </c>
      <c r="G232" s="622">
        <v>45163</v>
      </c>
      <c r="H232" s="642"/>
      <c r="I232" s="648" t="s">
        <v>193</v>
      </c>
      <c r="J232" s="622">
        <f>Complete[[#This Row],[Sub/Open of Bids]]</f>
        <v>45202</v>
      </c>
      <c r="K232" s="622">
        <v>45202</v>
      </c>
      <c r="L232" s="643"/>
      <c r="M232" s="622" t="s">
        <v>193</v>
      </c>
      <c r="N232" s="622" t="s">
        <v>193</v>
      </c>
      <c r="O232" s="622">
        <v>45211</v>
      </c>
      <c r="P232" s="643"/>
      <c r="Q232" s="643"/>
      <c r="R232" s="643"/>
      <c r="S232" s="622" t="s">
        <v>193</v>
      </c>
      <c r="T232" s="622">
        <v>45222</v>
      </c>
      <c r="U232" s="622">
        <v>45223</v>
      </c>
      <c r="V232" s="409"/>
      <c r="W232" s="788"/>
      <c r="X232" s="622">
        <v>45244</v>
      </c>
      <c r="Y232" s="622">
        <f>Complete[[#This Row],[Delivery/ Completion]]</f>
        <v>45244</v>
      </c>
      <c r="Z232" s="402" t="s">
        <v>175</v>
      </c>
      <c r="AA232" s="390">
        <f>IF(Complete[[#This Row],[Procurement Project]]="","",SUM(Complete[[#This Row],[MOOE]]+Complete[[#This Row],[CO]]))</f>
        <v>29225</v>
      </c>
      <c r="AB232" s="395">
        <v>29225</v>
      </c>
      <c r="AC232" s="396"/>
      <c r="AD232" s="390">
        <f>IF(Complete[[#This Row],[Procurement Project]]="","",SUM(Complete[[#This Row],[MOOE2]]+Complete[[#This Row],[CO3]]))</f>
        <v>28782</v>
      </c>
      <c r="AE232" s="397">
        <v>28782</v>
      </c>
      <c r="AF232" s="317"/>
      <c r="AG232" s="430"/>
      <c r="AH232" s="400" t="s">
        <v>758</v>
      </c>
      <c r="AI232" s="421" t="s">
        <v>193</v>
      </c>
      <c r="AJ232" s="421" t="s">
        <v>193</v>
      </c>
      <c r="AK232" s="421" t="s">
        <v>193</v>
      </c>
      <c r="AL232" s="421" t="s">
        <v>193</v>
      </c>
      <c r="AM232" s="420" t="s">
        <v>193</v>
      </c>
      <c r="AN232" s="423" t="s">
        <v>193</v>
      </c>
      <c r="AO232" s="319" t="s">
        <v>141</v>
      </c>
      <c r="AP232" s="411"/>
      <c r="AQ232" s="411"/>
    </row>
    <row r="233" spans="1:43" s="230" customFormat="1" ht="75" customHeight="1" x14ac:dyDescent="0.25">
      <c r="A233" s="465" t="s">
        <v>524</v>
      </c>
      <c r="B233" s="465" t="s">
        <v>317</v>
      </c>
      <c r="C233" s="466" t="s">
        <v>318</v>
      </c>
      <c r="D233" s="408" t="s">
        <v>192</v>
      </c>
      <c r="E233" s="319" t="s">
        <v>103</v>
      </c>
      <c r="F233" s="622">
        <v>45160</v>
      </c>
      <c r="G233" s="622">
        <v>45243</v>
      </c>
      <c r="H233" s="642"/>
      <c r="I233" s="648" t="s">
        <v>193</v>
      </c>
      <c r="J233" s="622">
        <f>Complete[[#This Row],[Sub/Open of Bids]]</f>
        <v>45265</v>
      </c>
      <c r="K233" s="622">
        <v>45265</v>
      </c>
      <c r="L233" s="643"/>
      <c r="M233" s="622" t="s">
        <v>193</v>
      </c>
      <c r="N233" s="622" t="s">
        <v>193</v>
      </c>
      <c r="O233" s="622">
        <v>45273</v>
      </c>
      <c r="P233" s="643"/>
      <c r="Q233" s="643"/>
      <c r="R233" s="643"/>
      <c r="S233" s="622" t="s">
        <v>193</v>
      </c>
      <c r="T233" s="622"/>
      <c r="U233" s="622"/>
      <c r="V233" s="409"/>
      <c r="W233" s="788"/>
      <c r="X233" s="622"/>
      <c r="Y233" s="622"/>
      <c r="Z233" s="402" t="s">
        <v>175</v>
      </c>
      <c r="AA233" s="390">
        <f>IF(Complete[[#This Row],[Procurement Project]]="","",SUM(Complete[[#This Row],[MOOE]]+Complete[[#This Row],[CO]]))</f>
        <v>48300</v>
      </c>
      <c r="AB233" s="395">
        <v>48300</v>
      </c>
      <c r="AC233" s="396"/>
      <c r="AD233" s="390">
        <f>IF(Complete[[#This Row],[Procurement Project]]="","",SUM(Complete[[#This Row],[MOOE2]]+Complete[[#This Row],[CO3]]))</f>
        <v>48195</v>
      </c>
      <c r="AE233" s="397">
        <v>48195</v>
      </c>
      <c r="AF233" s="317"/>
      <c r="AG233" s="430"/>
      <c r="AH233" s="400" t="s">
        <v>758</v>
      </c>
      <c r="AI233" s="421" t="s">
        <v>193</v>
      </c>
      <c r="AJ233" s="421" t="s">
        <v>193</v>
      </c>
      <c r="AK233" s="421" t="s">
        <v>193</v>
      </c>
      <c r="AL233" s="421" t="s">
        <v>193</v>
      </c>
      <c r="AM233" s="420" t="s">
        <v>193</v>
      </c>
      <c r="AN233" s="423" t="s">
        <v>193</v>
      </c>
      <c r="AO233" s="319" t="s">
        <v>174</v>
      </c>
      <c r="AP233" s="411"/>
      <c r="AQ233" s="411"/>
    </row>
    <row r="234" spans="1:43" s="230" customFormat="1" ht="75" customHeight="1" x14ac:dyDescent="0.25">
      <c r="A234" s="465" t="s">
        <v>982</v>
      </c>
      <c r="B234" s="465" t="s">
        <v>320</v>
      </c>
      <c r="C234" s="466" t="s">
        <v>232</v>
      </c>
      <c r="D234" s="408" t="s">
        <v>192</v>
      </c>
      <c r="E234" s="319" t="s">
        <v>89</v>
      </c>
      <c r="F234" s="622">
        <v>45160</v>
      </c>
      <c r="G234" s="622">
        <v>45173</v>
      </c>
      <c r="H234" s="642"/>
      <c r="I234" s="648" t="s">
        <v>193</v>
      </c>
      <c r="J234" s="622">
        <f>Complete[[#This Row],[Sub/Open of Bids]]</f>
        <v>45188</v>
      </c>
      <c r="K234" s="622">
        <v>45188</v>
      </c>
      <c r="L234" s="643"/>
      <c r="M234" s="622">
        <v>45188</v>
      </c>
      <c r="N234" s="622">
        <v>45211</v>
      </c>
      <c r="O234" s="622">
        <v>45226</v>
      </c>
      <c r="P234" s="643"/>
      <c r="Q234" s="643"/>
      <c r="R234" s="643"/>
      <c r="S234" s="622">
        <v>45238</v>
      </c>
      <c r="T234" s="622">
        <v>45243</v>
      </c>
      <c r="U234" s="622">
        <v>45246</v>
      </c>
      <c r="V234" s="409"/>
      <c r="W234" s="788"/>
      <c r="X234" s="622">
        <v>45260</v>
      </c>
      <c r="Y234" s="622">
        <f>Complete[[#This Row],[Delivery/ Completion]]</f>
        <v>45260</v>
      </c>
      <c r="Z234" s="402" t="s">
        <v>175</v>
      </c>
      <c r="AA234" s="390">
        <f>IF(Complete[[#This Row],[Procurement Project]]="","",SUM(Complete[[#This Row],[MOOE]]+Complete[[#This Row],[CO]]))</f>
        <v>304336</v>
      </c>
      <c r="AB234" s="395">
        <v>304336</v>
      </c>
      <c r="AC234" s="396"/>
      <c r="AD234" s="390">
        <f>IF(Complete[[#This Row],[Procurement Project]]="","",SUM(Complete[[#This Row],[MOOE2]]+Complete[[#This Row],[CO3]]))</f>
        <v>237716</v>
      </c>
      <c r="AE234" s="397">
        <v>237716</v>
      </c>
      <c r="AF234" s="317"/>
      <c r="AG234" s="430"/>
      <c r="AH234" s="400" t="s">
        <v>758</v>
      </c>
      <c r="AI234" s="421" t="s">
        <v>193</v>
      </c>
      <c r="AJ234" s="421" t="s">
        <v>193</v>
      </c>
      <c r="AK234" s="421" t="s">
        <v>193</v>
      </c>
      <c r="AL234" s="421" t="s">
        <v>193</v>
      </c>
      <c r="AM234" s="420" t="s">
        <v>193</v>
      </c>
      <c r="AN234" s="423" t="s">
        <v>193</v>
      </c>
      <c r="AO234" s="319" t="s">
        <v>141</v>
      </c>
      <c r="AP234" s="411"/>
      <c r="AQ234" s="411"/>
    </row>
    <row r="235" spans="1:43" s="230" customFormat="1" ht="75" customHeight="1" x14ac:dyDescent="0.25">
      <c r="A235" s="465" t="s">
        <v>983</v>
      </c>
      <c r="B235" s="465" t="s">
        <v>321</v>
      </c>
      <c r="C235" s="466" t="s">
        <v>212</v>
      </c>
      <c r="D235" s="408" t="s">
        <v>192</v>
      </c>
      <c r="E235" s="319" t="s">
        <v>103</v>
      </c>
      <c r="F235" s="622">
        <v>45160</v>
      </c>
      <c r="G235" s="622">
        <v>45163</v>
      </c>
      <c r="H235" s="642"/>
      <c r="I235" s="648" t="s">
        <v>193</v>
      </c>
      <c r="J235" s="622">
        <f>Complete[[#This Row],[Sub/Open of Bids]]</f>
        <v>45208</v>
      </c>
      <c r="K235" s="622">
        <v>45208</v>
      </c>
      <c r="L235" s="643"/>
      <c r="M235" s="622" t="s">
        <v>193</v>
      </c>
      <c r="N235" s="622" t="s">
        <v>193</v>
      </c>
      <c r="O235" s="622">
        <v>45212</v>
      </c>
      <c r="P235" s="643"/>
      <c r="Q235" s="643"/>
      <c r="R235" s="643"/>
      <c r="S235" s="622">
        <v>45216</v>
      </c>
      <c r="T235" s="622">
        <v>45225</v>
      </c>
      <c r="U235" s="622">
        <v>45237</v>
      </c>
      <c r="V235" s="409"/>
      <c r="W235" s="788"/>
      <c r="X235" s="622"/>
      <c r="Y235" s="622"/>
      <c r="Z235" s="402" t="s">
        <v>175</v>
      </c>
      <c r="AA235" s="390">
        <f>IF(Complete[[#This Row],[Procurement Project]]="","",SUM(Complete[[#This Row],[MOOE]]+Complete[[#This Row],[CO]]))</f>
        <v>119925</v>
      </c>
      <c r="AB235" s="395">
        <v>119925</v>
      </c>
      <c r="AC235" s="396"/>
      <c r="AD235" s="390">
        <f>IF(Complete[[#This Row],[Procurement Project]]="","",SUM(Complete[[#This Row],[MOOE2]]+Complete[[#This Row],[CO3]]))</f>
        <v>117000</v>
      </c>
      <c r="AE235" s="397">
        <v>117000</v>
      </c>
      <c r="AF235" s="317"/>
      <c r="AG235" s="430"/>
      <c r="AH235" s="400" t="s">
        <v>758</v>
      </c>
      <c r="AI235" s="421" t="s">
        <v>193</v>
      </c>
      <c r="AJ235" s="421" t="s">
        <v>193</v>
      </c>
      <c r="AK235" s="421" t="s">
        <v>193</v>
      </c>
      <c r="AL235" s="421" t="s">
        <v>193</v>
      </c>
      <c r="AM235" s="420" t="s">
        <v>193</v>
      </c>
      <c r="AN235" s="423" t="s">
        <v>193</v>
      </c>
      <c r="AO235" s="319" t="s">
        <v>1403</v>
      </c>
      <c r="AP235" s="411"/>
      <c r="AQ235" s="411"/>
    </row>
    <row r="236" spans="1:43" s="230" customFormat="1" ht="75" customHeight="1" x14ac:dyDescent="0.25">
      <c r="A236" s="465" t="s">
        <v>984</v>
      </c>
      <c r="B236" s="465" t="s">
        <v>322</v>
      </c>
      <c r="C236" s="466" t="s">
        <v>212</v>
      </c>
      <c r="D236" s="408" t="s">
        <v>192</v>
      </c>
      <c r="E236" s="319" t="s">
        <v>103</v>
      </c>
      <c r="F236" s="622">
        <v>45160</v>
      </c>
      <c r="G236" s="622">
        <v>45163</v>
      </c>
      <c r="H236" s="642"/>
      <c r="I236" s="648" t="s">
        <v>193</v>
      </c>
      <c r="J236" s="622">
        <f>Complete[[#This Row],[Sub/Open of Bids]]</f>
        <v>45237</v>
      </c>
      <c r="K236" s="622">
        <v>45237</v>
      </c>
      <c r="L236" s="643"/>
      <c r="M236" s="622" t="s">
        <v>193</v>
      </c>
      <c r="N236" s="622" t="s">
        <v>193</v>
      </c>
      <c r="O236" s="622">
        <v>45245</v>
      </c>
      <c r="P236" s="643"/>
      <c r="Q236" s="643"/>
      <c r="R236" s="643"/>
      <c r="S236" s="622">
        <v>45251</v>
      </c>
      <c r="T236" s="622">
        <v>45253</v>
      </c>
      <c r="U236" s="622">
        <v>45258</v>
      </c>
      <c r="V236" s="409"/>
      <c r="W236" s="788"/>
      <c r="X236" s="622">
        <v>45259</v>
      </c>
      <c r="Y236" s="622">
        <f>Complete[[#This Row],[Delivery/ Completion]]</f>
        <v>45259</v>
      </c>
      <c r="Z236" s="402" t="s">
        <v>175</v>
      </c>
      <c r="AA236" s="390">
        <f>IF(Complete[[#This Row],[Procurement Project]]="","",SUM(Complete[[#This Row],[MOOE]]+Complete[[#This Row],[CO]]))</f>
        <v>97900</v>
      </c>
      <c r="AB236" s="395">
        <v>97900</v>
      </c>
      <c r="AC236" s="396"/>
      <c r="AD236" s="390">
        <f>IF(Complete[[#This Row],[Procurement Project]]="","",SUM(Complete[[#This Row],[MOOE2]]+Complete[[#This Row],[CO3]]))</f>
        <v>97350</v>
      </c>
      <c r="AE236" s="397">
        <v>97350</v>
      </c>
      <c r="AF236" s="317"/>
      <c r="AG236" s="430"/>
      <c r="AH236" s="400" t="s">
        <v>758</v>
      </c>
      <c r="AI236" s="421" t="s">
        <v>193</v>
      </c>
      <c r="AJ236" s="421" t="s">
        <v>193</v>
      </c>
      <c r="AK236" s="421" t="s">
        <v>193</v>
      </c>
      <c r="AL236" s="421" t="s">
        <v>193</v>
      </c>
      <c r="AM236" s="420" t="s">
        <v>193</v>
      </c>
      <c r="AN236" s="423" t="s">
        <v>193</v>
      </c>
      <c r="AO236" s="319" t="s">
        <v>141</v>
      </c>
      <c r="AP236" s="411"/>
      <c r="AQ236" s="411"/>
    </row>
    <row r="237" spans="1:43" s="230" customFormat="1" ht="75" customHeight="1" x14ac:dyDescent="0.25">
      <c r="A237" s="465" t="s">
        <v>985</v>
      </c>
      <c r="B237" s="465" t="s">
        <v>323</v>
      </c>
      <c r="C237" s="466" t="s">
        <v>212</v>
      </c>
      <c r="D237" s="408" t="s">
        <v>192</v>
      </c>
      <c r="E237" s="319" t="s">
        <v>89</v>
      </c>
      <c r="F237" s="622">
        <v>45160</v>
      </c>
      <c r="G237" s="622">
        <v>45166</v>
      </c>
      <c r="H237" s="642"/>
      <c r="I237" s="648">
        <v>45174</v>
      </c>
      <c r="J237" s="622">
        <f>Complete[[#This Row],[Sub/Open of Bids]]</f>
        <v>45188</v>
      </c>
      <c r="K237" s="622">
        <v>45188</v>
      </c>
      <c r="L237" s="643"/>
      <c r="M237" s="622">
        <v>45188</v>
      </c>
      <c r="N237" s="622">
        <v>45211</v>
      </c>
      <c r="O237" s="622">
        <v>45245</v>
      </c>
      <c r="P237" s="643"/>
      <c r="Q237" s="643"/>
      <c r="R237" s="643"/>
      <c r="S237" s="622">
        <v>45251</v>
      </c>
      <c r="T237" s="622">
        <v>45253</v>
      </c>
      <c r="U237" s="622">
        <v>45280</v>
      </c>
      <c r="V237" s="409"/>
      <c r="W237" s="788"/>
      <c r="X237" s="622">
        <v>45282</v>
      </c>
      <c r="Y237" s="622">
        <f>Complete[[#This Row],[Delivery/ Completion]]</f>
        <v>45282</v>
      </c>
      <c r="Z237" s="402" t="s">
        <v>175</v>
      </c>
      <c r="AA237" s="390">
        <f>IF(Complete[[#This Row],[Procurement Project]]="","",SUM(Complete[[#This Row],[MOOE]]+Complete[[#This Row],[CO]]))</f>
        <v>1282500</v>
      </c>
      <c r="AB237" s="395">
        <v>1282500</v>
      </c>
      <c r="AC237" s="396"/>
      <c r="AD237" s="390">
        <f>IF(Complete[[#This Row],[Procurement Project]]="","",SUM(Complete[[#This Row],[MOOE2]]+Complete[[#This Row],[CO3]]))</f>
        <v>1231200</v>
      </c>
      <c r="AE237" s="397">
        <v>1231200</v>
      </c>
      <c r="AF237" s="317"/>
      <c r="AG237" s="430"/>
      <c r="AH237" s="400" t="s">
        <v>758</v>
      </c>
      <c r="AI237" s="485">
        <v>45170</v>
      </c>
      <c r="AJ237" s="485">
        <v>45191</v>
      </c>
      <c r="AK237" s="485">
        <v>45191</v>
      </c>
      <c r="AL237" s="485">
        <v>45191</v>
      </c>
      <c r="AM237" s="420" t="s">
        <v>193</v>
      </c>
      <c r="AN237" s="423" t="s">
        <v>193</v>
      </c>
      <c r="AO237" s="319" t="s">
        <v>141</v>
      </c>
      <c r="AP237" s="411"/>
      <c r="AQ237" s="411"/>
    </row>
    <row r="238" spans="1:43" s="230" customFormat="1" ht="75" customHeight="1" x14ac:dyDescent="0.25">
      <c r="A238" s="465" t="s">
        <v>987</v>
      </c>
      <c r="B238" s="465" t="s">
        <v>324</v>
      </c>
      <c r="C238" s="466" t="s">
        <v>325</v>
      </c>
      <c r="D238" s="408" t="s">
        <v>192</v>
      </c>
      <c r="E238" s="319" t="s">
        <v>103</v>
      </c>
      <c r="F238" s="622">
        <v>45160</v>
      </c>
      <c r="G238" s="622">
        <v>45163</v>
      </c>
      <c r="H238" s="642"/>
      <c r="I238" s="648" t="s">
        <v>193</v>
      </c>
      <c r="J238" s="622">
        <f>Complete[[#This Row],[Sub/Open of Bids]]</f>
        <v>45208</v>
      </c>
      <c r="K238" s="622">
        <v>45208</v>
      </c>
      <c r="L238" s="643"/>
      <c r="M238" s="622" t="s">
        <v>193</v>
      </c>
      <c r="N238" s="622" t="s">
        <v>193</v>
      </c>
      <c r="O238" s="622">
        <v>45212</v>
      </c>
      <c r="P238" s="643"/>
      <c r="Q238" s="643"/>
      <c r="R238" s="643"/>
      <c r="S238" s="622" t="s">
        <v>193</v>
      </c>
      <c r="T238" s="622">
        <v>45243</v>
      </c>
      <c r="U238" s="622">
        <v>45246</v>
      </c>
      <c r="V238" s="409"/>
      <c r="W238" s="788"/>
      <c r="X238" s="622">
        <v>45250</v>
      </c>
      <c r="Y238" s="622">
        <f>Complete[[#This Row],[Delivery/ Completion]]</f>
        <v>45250</v>
      </c>
      <c r="Z238" s="402" t="s">
        <v>175</v>
      </c>
      <c r="AA238" s="390">
        <f>IF(Complete[[#This Row],[Procurement Project]]="","",SUM(Complete[[#This Row],[MOOE]]+Complete[[#This Row],[CO]]))</f>
        <v>49500</v>
      </c>
      <c r="AB238" s="395">
        <v>49500</v>
      </c>
      <c r="AC238" s="396"/>
      <c r="AD238" s="390">
        <f>IF(Complete[[#This Row],[Procurement Project]]="","",SUM(Complete[[#This Row],[MOOE2]]+Complete[[#This Row],[CO3]]))</f>
        <v>44895</v>
      </c>
      <c r="AE238" s="397">
        <v>44895</v>
      </c>
      <c r="AF238" s="317"/>
      <c r="AG238" s="430"/>
      <c r="AH238" s="400" t="s">
        <v>758</v>
      </c>
      <c r="AI238" s="421" t="s">
        <v>193</v>
      </c>
      <c r="AJ238" s="421" t="s">
        <v>193</v>
      </c>
      <c r="AK238" s="421" t="s">
        <v>193</v>
      </c>
      <c r="AL238" s="421" t="s">
        <v>193</v>
      </c>
      <c r="AM238" s="420" t="s">
        <v>193</v>
      </c>
      <c r="AN238" s="423" t="s">
        <v>193</v>
      </c>
      <c r="AO238" s="319" t="s">
        <v>141</v>
      </c>
      <c r="AP238" s="411"/>
      <c r="AQ238" s="411"/>
    </row>
    <row r="239" spans="1:43" s="230" customFormat="1" ht="75" customHeight="1" x14ac:dyDescent="0.25">
      <c r="A239" s="465" t="s">
        <v>986</v>
      </c>
      <c r="B239" s="499" t="s">
        <v>326</v>
      </c>
      <c r="C239" s="486" t="s">
        <v>198</v>
      </c>
      <c r="D239" s="487" t="s">
        <v>192</v>
      </c>
      <c r="E239" s="488" t="s">
        <v>103</v>
      </c>
      <c r="F239" s="622">
        <v>45160</v>
      </c>
      <c r="G239" s="622">
        <v>45176</v>
      </c>
      <c r="H239" s="642"/>
      <c r="I239" s="648" t="s">
        <v>193</v>
      </c>
      <c r="J239" s="622">
        <f>Complete[[#This Row],[Sub/Open of Bids]]</f>
        <v>45259</v>
      </c>
      <c r="K239" s="622">
        <v>45259</v>
      </c>
      <c r="L239" s="643"/>
      <c r="M239" s="622" t="s">
        <v>193</v>
      </c>
      <c r="N239" s="622" t="s">
        <v>193</v>
      </c>
      <c r="O239" s="622">
        <v>45267</v>
      </c>
      <c r="P239" s="643"/>
      <c r="Q239" s="643"/>
      <c r="R239" s="643"/>
      <c r="S239" s="622">
        <v>45274</v>
      </c>
      <c r="T239" s="622">
        <v>45287</v>
      </c>
      <c r="U239" s="622"/>
      <c r="V239" s="490"/>
      <c r="W239" s="793"/>
      <c r="X239" s="622"/>
      <c r="Y239" s="622"/>
      <c r="Z239" s="402" t="s">
        <v>175</v>
      </c>
      <c r="AA239" s="492">
        <f>IF(Complete[[#This Row],[Procurement Project]]="","",SUM(Complete[[#This Row],[MOOE]]+Complete[[#This Row],[CO]]))</f>
        <v>300000</v>
      </c>
      <c r="AB239" s="493">
        <v>300000</v>
      </c>
      <c r="AC239" s="494"/>
      <c r="AD239" s="492">
        <f>IF(Complete[[#This Row],[Procurement Project]]="","",SUM(Complete[[#This Row],[MOOE2]]+Complete[[#This Row],[CO3]]))</f>
        <v>272000</v>
      </c>
      <c r="AE239" s="495">
        <v>272000</v>
      </c>
      <c r="AF239" s="496"/>
      <c r="AG239" s="497"/>
      <c r="AH239" s="400" t="s">
        <v>758</v>
      </c>
      <c r="AI239" s="421" t="s">
        <v>193</v>
      </c>
      <c r="AJ239" s="421" t="s">
        <v>193</v>
      </c>
      <c r="AK239" s="421" t="s">
        <v>193</v>
      </c>
      <c r="AL239" s="421" t="s">
        <v>193</v>
      </c>
      <c r="AM239" s="420" t="s">
        <v>193</v>
      </c>
      <c r="AN239" s="423" t="s">
        <v>193</v>
      </c>
      <c r="AO239" s="319" t="s">
        <v>1403</v>
      </c>
      <c r="AP239" s="498"/>
      <c r="AQ239" s="498"/>
    </row>
    <row r="240" spans="1:43" s="230" customFormat="1" ht="75" customHeight="1" x14ac:dyDescent="0.25">
      <c r="A240" s="465" t="s">
        <v>988</v>
      </c>
      <c r="B240" s="499" t="s">
        <v>327</v>
      </c>
      <c r="C240" s="486" t="s">
        <v>199</v>
      </c>
      <c r="D240" s="487" t="s">
        <v>192</v>
      </c>
      <c r="E240" s="488" t="s">
        <v>89</v>
      </c>
      <c r="F240" s="622">
        <v>45160</v>
      </c>
      <c r="G240" s="622">
        <v>45167</v>
      </c>
      <c r="H240" s="642"/>
      <c r="I240" s="648" t="s">
        <v>193</v>
      </c>
      <c r="J240" s="622">
        <f>Complete[[#This Row],[Sub/Open of Bids]]</f>
        <v>45188</v>
      </c>
      <c r="K240" s="622">
        <v>45188</v>
      </c>
      <c r="L240" s="643"/>
      <c r="M240" s="622">
        <v>45188</v>
      </c>
      <c r="N240" s="622">
        <v>45198</v>
      </c>
      <c r="O240" s="622">
        <v>45211</v>
      </c>
      <c r="P240" s="643"/>
      <c r="Q240" s="643"/>
      <c r="R240" s="643"/>
      <c r="S240" s="622">
        <v>45212</v>
      </c>
      <c r="T240" s="622">
        <v>45215</v>
      </c>
      <c r="U240" s="622">
        <v>45223</v>
      </c>
      <c r="V240" s="490"/>
      <c r="W240" s="793"/>
      <c r="X240" s="622">
        <v>45226</v>
      </c>
      <c r="Y240" s="622">
        <f>Complete[[#This Row],[Delivery/ Completion]]</f>
        <v>45226</v>
      </c>
      <c r="Z240" s="402" t="s">
        <v>175</v>
      </c>
      <c r="AA240" s="492">
        <f>IF(Complete[[#This Row],[Procurement Project]]="","",SUM(Complete[[#This Row],[MOOE]]+Complete[[#This Row],[CO]]))</f>
        <v>352070</v>
      </c>
      <c r="AB240" s="493">
        <v>352070</v>
      </c>
      <c r="AC240" s="494"/>
      <c r="AD240" s="492">
        <f>IF(Complete[[#This Row],[Procurement Project]]="","",SUM(Complete[[#This Row],[MOOE2]]+Complete[[#This Row],[CO3]]))</f>
        <v>347658</v>
      </c>
      <c r="AE240" s="495">
        <v>347658</v>
      </c>
      <c r="AF240" s="496"/>
      <c r="AG240" s="497"/>
      <c r="AH240" s="400" t="s">
        <v>758</v>
      </c>
      <c r="AI240" s="622" t="s">
        <v>193</v>
      </c>
      <c r="AJ240" s="622">
        <v>45191</v>
      </c>
      <c r="AK240" s="622">
        <v>45191</v>
      </c>
      <c r="AL240" s="622">
        <v>45191</v>
      </c>
      <c r="AM240" s="420" t="s">
        <v>193</v>
      </c>
      <c r="AN240" s="423" t="s">
        <v>193</v>
      </c>
      <c r="AO240" s="488" t="s">
        <v>141</v>
      </c>
      <c r="AP240" s="498"/>
      <c r="AQ240" s="498"/>
    </row>
    <row r="241" spans="1:43" s="230" customFormat="1" ht="75" customHeight="1" x14ac:dyDescent="0.25">
      <c r="A241" s="465" t="s">
        <v>989</v>
      </c>
      <c r="B241" s="499" t="s">
        <v>328</v>
      </c>
      <c r="C241" s="486" t="s">
        <v>260</v>
      </c>
      <c r="D241" s="487" t="s">
        <v>192</v>
      </c>
      <c r="E241" s="488" t="s">
        <v>103</v>
      </c>
      <c r="F241" s="622">
        <v>45160</v>
      </c>
      <c r="G241" s="622">
        <v>45163</v>
      </c>
      <c r="H241" s="642"/>
      <c r="I241" s="648" t="s">
        <v>193</v>
      </c>
      <c r="J241" s="622">
        <f>Complete[[#This Row],[Sub/Open of Bids]]</f>
        <v>45237</v>
      </c>
      <c r="K241" s="622">
        <v>45237</v>
      </c>
      <c r="L241" s="643"/>
      <c r="M241" s="622" t="s">
        <v>193</v>
      </c>
      <c r="N241" s="622" t="s">
        <v>193</v>
      </c>
      <c r="O241" s="622">
        <v>45245</v>
      </c>
      <c r="P241" s="643"/>
      <c r="Q241" s="643"/>
      <c r="R241" s="643"/>
      <c r="S241" s="622">
        <v>45252</v>
      </c>
      <c r="T241" s="622"/>
      <c r="U241" s="622"/>
      <c r="V241" s="490"/>
      <c r="W241" s="793"/>
      <c r="X241" s="622"/>
      <c r="Y241" s="622"/>
      <c r="Z241" s="402" t="s">
        <v>175</v>
      </c>
      <c r="AA241" s="492">
        <f>IF(Complete[[#This Row],[Procurement Project]]="","",SUM(Complete[[#This Row],[MOOE]]+Complete[[#This Row],[CO]]))</f>
        <v>300000</v>
      </c>
      <c r="AB241" s="493">
        <v>300000</v>
      </c>
      <c r="AC241" s="494"/>
      <c r="AD241" s="492">
        <f>IF(Complete[[#This Row],[Procurement Project]]="","",SUM(Complete[[#This Row],[MOOE2]]+Complete[[#This Row],[CO3]]))</f>
        <v>299400</v>
      </c>
      <c r="AE241" s="495">
        <v>299400</v>
      </c>
      <c r="AF241" s="496"/>
      <c r="AG241" s="497"/>
      <c r="AH241" s="400" t="s">
        <v>758</v>
      </c>
      <c r="AI241" s="421" t="s">
        <v>193</v>
      </c>
      <c r="AJ241" s="421" t="s">
        <v>193</v>
      </c>
      <c r="AK241" s="421" t="s">
        <v>193</v>
      </c>
      <c r="AL241" s="421" t="s">
        <v>193</v>
      </c>
      <c r="AM241" s="420" t="s">
        <v>193</v>
      </c>
      <c r="AN241" s="423" t="s">
        <v>193</v>
      </c>
      <c r="AO241" s="319" t="s">
        <v>1403</v>
      </c>
      <c r="AP241" s="498"/>
      <c r="AQ241" s="498"/>
    </row>
    <row r="242" spans="1:43" s="230" customFormat="1" ht="75" customHeight="1" x14ac:dyDescent="0.25">
      <c r="A242" s="465" t="s">
        <v>990</v>
      </c>
      <c r="B242" s="499" t="s">
        <v>329</v>
      </c>
      <c r="C242" s="486" t="s">
        <v>232</v>
      </c>
      <c r="D242" s="487" t="s">
        <v>192</v>
      </c>
      <c r="E242" s="488" t="s">
        <v>89</v>
      </c>
      <c r="F242" s="622">
        <v>45160</v>
      </c>
      <c r="G242" s="622">
        <v>45167</v>
      </c>
      <c r="H242" s="642"/>
      <c r="I242" s="648" t="s">
        <v>193</v>
      </c>
      <c r="J242" s="622">
        <f>Complete[[#This Row],[Sub/Open of Bids]]</f>
        <v>45188</v>
      </c>
      <c r="K242" s="622">
        <v>45188</v>
      </c>
      <c r="L242" s="643"/>
      <c r="M242" s="622">
        <v>45188</v>
      </c>
      <c r="N242" s="622">
        <v>45198</v>
      </c>
      <c r="O242" s="622">
        <v>45208</v>
      </c>
      <c r="P242" s="643"/>
      <c r="Q242" s="643"/>
      <c r="R242" s="643"/>
      <c r="S242" s="622">
        <v>45208</v>
      </c>
      <c r="T242" s="622">
        <v>45212</v>
      </c>
      <c r="U242" s="622">
        <v>45223</v>
      </c>
      <c r="V242" s="490"/>
      <c r="W242" s="793"/>
      <c r="X242" s="622">
        <v>45282</v>
      </c>
      <c r="Y242" s="622">
        <f>Complete[[#This Row],[Delivery/ Completion]]</f>
        <v>45282</v>
      </c>
      <c r="Z242" s="402" t="s">
        <v>175</v>
      </c>
      <c r="AA242" s="492">
        <f>IF(Complete[[#This Row],[Procurement Project]]="","",SUM(Complete[[#This Row],[MOOE]]+Complete[[#This Row],[CO]]))</f>
        <v>352400</v>
      </c>
      <c r="AB242" s="493">
        <v>352400</v>
      </c>
      <c r="AC242" s="494"/>
      <c r="AD242" s="492">
        <f>IF(Complete[[#This Row],[Procurement Project]]="","",SUM(Complete[[#This Row],[MOOE2]]+Complete[[#This Row],[CO3]]))</f>
        <v>261991.5</v>
      </c>
      <c r="AE242" s="495">
        <v>261991.5</v>
      </c>
      <c r="AF242" s="496"/>
      <c r="AG242" s="497"/>
      <c r="AH242" s="400" t="s">
        <v>758</v>
      </c>
      <c r="AI242" s="585" t="s">
        <v>193</v>
      </c>
      <c r="AJ242" s="622">
        <v>45191</v>
      </c>
      <c r="AK242" s="622">
        <v>45191</v>
      </c>
      <c r="AL242" s="622">
        <v>45191</v>
      </c>
      <c r="AM242" s="420" t="s">
        <v>193</v>
      </c>
      <c r="AN242" s="423" t="s">
        <v>193</v>
      </c>
      <c r="AO242" s="488" t="s">
        <v>141</v>
      </c>
      <c r="AP242" s="498"/>
      <c r="AQ242" s="498"/>
    </row>
    <row r="243" spans="1:43" s="230" customFormat="1" ht="75" customHeight="1" x14ac:dyDescent="0.25">
      <c r="A243" s="465" t="s">
        <v>991</v>
      </c>
      <c r="B243" s="499" t="s">
        <v>330</v>
      </c>
      <c r="C243" s="486" t="s">
        <v>251</v>
      </c>
      <c r="D243" s="487" t="s">
        <v>192</v>
      </c>
      <c r="E243" s="488" t="s">
        <v>89</v>
      </c>
      <c r="F243" s="622">
        <v>45160</v>
      </c>
      <c r="G243" s="622">
        <v>45167</v>
      </c>
      <c r="H243" s="642"/>
      <c r="I243" s="648">
        <v>45174</v>
      </c>
      <c r="J243" s="622">
        <f>Complete[[#This Row],[Sub/Open of Bids]]</f>
        <v>45188</v>
      </c>
      <c r="K243" s="622">
        <v>45188</v>
      </c>
      <c r="L243" s="643"/>
      <c r="M243" s="622">
        <v>45188</v>
      </c>
      <c r="N243" s="622">
        <v>45211</v>
      </c>
      <c r="O243" s="622">
        <v>45240</v>
      </c>
      <c r="P243" s="643"/>
      <c r="Q243" s="643"/>
      <c r="R243" s="643"/>
      <c r="S243" s="622">
        <v>45240</v>
      </c>
      <c r="T243" s="622">
        <v>45258</v>
      </c>
      <c r="U243" s="622">
        <v>45259</v>
      </c>
      <c r="V243" s="490"/>
      <c r="W243" s="793"/>
      <c r="X243" s="622"/>
      <c r="Y243" s="622"/>
      <c r="Z243" s="402" t="s">
        <v>175</v>
      </c>
      <c r="AA243" s="492">
        <f>IF(Complete[[#This Row],[Procurement Project]]="","",SUM(Complete[[#This Row],[MOOE]]+Complete[[#This Row],[CO]]))</f>
        <v>1947956</v>
      </c>
      <c r="AB243" s="493">
        <v>1947956</v>
      </c>
      <c r="AC243" s="494"/>
      <c r="AD243" s="492">
        <f>IF(Complete[[#This Row],[Procurement Project]]="","",SUM(Complete[[#This Row],[MOOE2]]+Complete[[#This Row],[CO3]]))</f>
        <v>1800000</v>
      </c>
      <c r="AE243" s="495">
        <v>1800000</v>
      </c>
      <c r="AF243" s="496"/>
      <c r="AG243" s="497"/>
      <c r="AH243" s="400" t="s">
        <v>758</v>
      </c>
      <c r="AI243" s="622">
        <v>45170</v>
      </c>
      <c r="AJ243" s="622">
        <v>45191</v>
      </c>
      <c r="AK243" s="622">
        <v>45191</v>
      </c>
      <c r="AL243" s="622">
        <v>45191</v>
      </c>
      <c r="AM243" s="420" t="s">
        <v>193</v>
      </c>
      <c r="AN243" s="423" t="s">
        <v>193</v>
      </c>
      <c r="AO243" s="319" t="s">
        <v>1403</v>
      </c>
      <c r="AP243" s="498"/>
      <c r="AQ243" s="498"/>
    </row>
    <row r="244" spans="1:43" s="230" customFormat="1" ht="75" customHeight="1" x14ac:dyDescent="0.25">
      <c r="A244" s="465" t="s">
        <v>992</v>
      </c>
      <c r="B244" s="499" t="s">
        <v>331</v>
      </c>
      <c r="C244" s="486" t="s">
        <v>251</v>
      </c>
      <c r="D244" s="487" t="s">
        <v>192</v>
      </c>
      <c r="E244" s="488" t="s">
        <v>103</v>
      </c>
      <c r="F244" s="622">
        <v>45160</v>
      </c>
      <c r="G244" s="622">
        <v>45163</v>
      </c>
      <c r="H244" s="642"/>
      <c r="I244" s="648" t="s">
        <v>193</v>
      </c>
      <c r="J244" s="622">
        <f>Complete[[#This Row],[Sub/Open of Bids]]</f>
        <v>45216</v>
      </c>
      <c r="K244" s="622">
        <v>45216</v>
      </c>
      <c r="L244" s="643"/>
      <c r="M244" s="622" t="s">
        <v>193</v>
      </c>
      <c r="N244" s="622" t="s">
        <v>193</v>
      </c>
      <c r="O244" s="622">
        <v>45219</v>
      </c>
      <c r="P244" s="643"/>
      <c r="Q244" s="643"/>
      <c r="R244" s="643"/>
      <c r="S244" s="622">
        <v>45219</v>
      </c>
      <c r="T244" s="622">
        <v>45251</v>
      </c>
      <c r="U244" s="622">
        <v>45253</v>
      </c>
      <c r="V244" s="490"/>
      <c r="W244" s="793"/>
      <c r="X244" s="622">
        <v>45280</v>
      </c>
      <c r="Y244" s="622">
        <f>Complete[[#This Row],[Delivery/ Completion]]</f>
        <v>45280</v>
      </c>
      <c r="Z244" s="402" t="s">
        <v>175</v>
      </c>
      <c r="AA244" s="492">
        <f>IF(Complete[[#This Row],[Procurement Project]]="","",SUM(Complete[[#This Row],[MOOE]]+Complete[[#This Row],[CO]]))</f>
        <v>245000</v>
      </c>
      <c r="AB244" s="493">
        <v>245000</v>
      </c>
      <c r="AC244" s="494"/>
      <c r="AD244" s="492">
        <f>IF(Complete[[#This Row],[Procurement Project]]="","",SUM(Complete[[#This Row],[MOOE2]]+Complete[[#This Row],[CO3]]))</f>
        <v>245000</v>
      </c>
      <c r="AE244" s="495">
        <v>245000</v>
      </c>
      <c r="AF244" s="496"/>
      <c r="AG244" s="497"/>
      <c r="AH244" s="400" t="s">
        <v>758</v>
      </c>
      <c r="AI244" s="421" t="s">
        <v>193</v>
      </c>
      <c r="AJ244" s="421" t="s">
        <v>193</v>
      </c>
      <c r="AK244" s="421" t="s">
        <v>193</v>
      </c>
      <c r="AL244" s="421" t="s">
        <v>193</v>
      </c>
      <c r="AM244" s="420" t="s">
        <v>193</v>
      </c>
      <c r="AN244" s="423" t="s">
        <v>193</v>
      </c>
      <c r="AO244" s="488" t="s">
        <v>141</v>
      </c>
      <c r="AP244" s="498"/>
      <c r="AQ244" s="498"/>
    </row>
    <row r="245" spans="1:43" s="230" customFormat="1" ht="75" customHeight="1" x14ac:dyDescent="0.25">
      <c r="A245" s="465" t="s">
        <v>993</v>
      </c>
      <c r="B245" s="499" t="s">
        <v>221</v>
      </c>
      <c r="C245" s="486" t="s">
        <v>213</v>
      </c>
      <c r="D245" s="487" t="s">
        <v>192</v>
      </c>
      <c r="E245" s="488" t="s">
        <v>89</v>
      </c>
      <c r="F245" s="622" t="s">
        <v>193</v>
      </c>
      <c r="G245" s="622">
        <v>45131</v>
      </c>
      <c r="H245" s="642"/>
      <c r="I245" s="648" t="s">
        <v>193</v>
      </c>
      <c r="J245" s="622">
        <f>Complete[[#This Row],[Sub/Open of Bids]]</f>
        <v>45146</v>
      </c>
      <c r="K245" s="622">
        <v>45146</v>
      </c>
      <c r="L245" s="643"/>
      <c r="M245" s="622">
        <v>45146</v>
      </c>
      <c r="N245" s="622">
        <v>45170</v>
      </c>
      <c r="O245" s="622">
        <v>45169</v>
      </c>
      <c r="P245" s="643"/>
      <c r="Q245" s="643"/>
      <c r="R245" s="643"/>
      <c r="S245" s="622">
        <v>45174</v>
      </c>
      <c r="T245" s="622">
        <v>45182</v>
      </c>
      <c r="U245" s="622">
        <v>45194</v>
      </c>
      <c r="V245" s="490"/>
      <c r="W245" s="793"/>
      <c r="X245" s="622">
        <v>45203</v>
      </c>
      <c r="Y245" s="622">
        <f>Complete[[#This Row],[Delivery/ Completion]]</f>
        <v>45203</v>
      </c>
      <c r="Z245" s="402" t="s">
        <v>175</v>
      </c>
      <c r="AA245" s="492">
        <f>IF(Complete[[#This Row],[Procurement Project]]="","",SUM(Complete[[#This Row],[MOOE]]+Complete[[#This Row],[CO]]))</f>
        <v>304230</v>
      </c>
      <c r="AB245" s="493">
        <v>304230</v>
      </c>
      <c r="AC245" s="494"/>
      <c r="AD245" s="492">
        <f>IF(Complete[[#This Row],[Procurement Project]]="","",SUM(Complete[[#This Row],[MOOE2]]+Complete[[#This Row],[CO3]]))</f>
        <v>251115</v>
      </c>
      <c r="AE245" s="495">
        <v>251115</v>
      </c>
      <c r="AF245" s="496"/>
      <c r="AG245" s="497"/>
      <c r="AH245" s="400" t="s">
        <v>758</v>
      </c>
      <c r="AI245" s="421" t="s">
        <v>193</v>
      </c>
      <c r="AJ245" s="622">
        <v>45141</v>
      </c>
      <c r="AK245" s="622">
        <v>45141</v>
      </c>
      <c r="AL245" s="622">
        <v>45141</v>
      </c>
      <c r="AM245" s="420" t="s">
        <v>193</v>
      </c>
      <c r="AN245" s="423" t="s">
        <v>193</v>
      </c>
      <c r="AO245" s="488" t="s">
        <v>141</v>
      </c>
      <c r="AP245" s="498"/>
      <c r="AQ245" s="498"/>
    </row>
    <row r="246" spans="1:43" s="230" customFormat="1" ht="75" customHeight="1" x14ac:dyDescent="0.25">
      <c r="A246" s="465" t="s">
        <v>997</v>
      </c>
      <c r="B246" s="499" t="s">
        <v>218</v>
      </c>
      <c r="C246" s="486" t="s">
        <v>201</v>
      </c>
      <c r="D246" s="487" t="s">
        <v>192</v>
      </c>
      <c r="E246" s="488" t="s">
        <v>89</v>
      </c>
      <c r="F246" s="622" t="s">
        <v>193</v>
      </c>
      <c r="G246" s="622">
        <v>45138</v>
      </c>
      <c r="H246" s="642"/>
      <c r="I246" s="648" t="s">
        <v>193</v>
      </c>
      <c r="J246" s="622">
        <f>Complete[[#This Row],[Sub/Open of Bids]]</f>
        <v>45146</v>
      </c>
      <c r="K246" s="622">
        <v>45146</v>
      </c>
      <c r="L246" s="643"/>
      <c r="M246" s="622">
        <v>45146</v>
      </c>
      <c r="N246" s="622">
        <v>45156</v>
      </c>
      <c r="O246" s="622">
        <v>45169</v>
      </c>
      <c r="P246" s="643"/>
      <c r="Q246" s="643"/>
      <c r="R246" s="643"/>
      <c r="S246" s="622">
        <v>45170</v>
      </c>
      <c r="T246" s="622">
        <v>45177</v>
      </c>
      <c r="U246" s="622">
        <v>45180</v>
      </c>
      <c r="V246" s="490"/>
      <c r="W246" s="793"/>
      <c r="X246" s="622">
        <v>45194</v>
      </c>
      <c r="Y246" s="622">
        <f>Complete[[#This Row],[Delivery/ Completion]]</f>
        <v>45194</v>
      </c>
      <c r="Z246" s="402" t="s">
        <v>175</v>
      </c>
      <c r="AA246" s="492">
        <f>IF(Complete[[#This Row],[Procurement Project]]="","",SUM(Complete[[#This Row],[MOOE]]+Complete[[#This Row],[CO]]))</f>
        <v>557859.75</v>
      </c>
      <c r="AB246" s="493">
        <v>557859.75</v>
      </c>
      <c r="AC246" s="494"/>
      <c r="AD246" s="492">
        <f>IF(Complete[[#This Row],[Procurement Project]]="","",SUM(Complete[[#This Row],[MOOE2]]+Complete[[#This Row],[CO3]]))</f>
        <v>510390</v>
      </c>
      <c r="AE246" s="495">
        <v>510390</v>
      </c>
      <c r="AF246" s="496"/>
      <c r="AG246" s="497"/>
      <c r="AH246" s="400" t="s">
        <v>758</v>
      </c>
      <c r="AI246" s="421" t="s">
        <v>193</v>
      </c>
      <c r="AJ246" s="622">
        <v>45141</v>
      </c>
      <c r="AK246" s="622">
        <v>45141</v>
      </c>
      <c r="AL246" s="622">
        <v>45141</v>
      </c>
      <c r="AM246" s="420" t="s">
        <v>193</v>
      </c>
      <c r="AN246" s="423" t="s">
        <v>193</v>
      </c>
      <c r="AO246" s="488" t="s">
        <v>141</v>
      </c>
      <c r="AP246" s="498"/>
      <c r="AQ246" s="498"/>
    </row>
    <row r="247" spans="1:43" s="230" customFormat="1" ht="75" customHeight="1" x14ac:dyDescent="0.25">
      <c r="A247" s="465" t="s">
        <v>994</v>
      </c>
      <c r="B247" s="499" t="s">
        <v>218</v>
      </c>
      <c r="C247" s="486" t="s">
        <v>201</v>
      </c>
      <c r="D247" s="487" t="s">
        <v>192</v>
      </c>
      <c r="E247" s="488" t="s">
        <v>89</v>
      </c>
      <c r="F247" s="622" t="s">
        <v>193</v>
      </c>
      <c r="G247" s="622">
        <v>45138</v>
      </c>
      <c r="H247" s="642"/>
      <c r="I247" s="648" t="s">
        <v>193</v>
      </c>
      <c r="J247" s="622">
        <f>Complete[[#This Row],[Sub/Open of Bids]]</f>
        <v>45146</v>
      </c>
      <c r="K247" s="622">
        <v>45146</v>
      </c>
      <c r="L247" s="643"/>
      <c r="M247" s="622">
        <v>45146</v>
      </c>
      <c r="N247" s="622">
        <v>45156</v>
      </c>
      <c r="O247" s="622">
        <v>45169</v>
      </c>
      <c r="P247" s="643"/>
      <c r="Q247" s="643"/>
      <c r="R247" s="643"/>
      <c r="S247" s="622">
        <v>45170</v>
      </c>
      <c r="T247" s="622">
        <v>45177</v>
      </c>
      <c r="U247" s="622">
        <v>45180</v>
      </c>
      <c r="V247" s="490"/>
      <c r="W247" s="793"/>
      <c r="X247" s="622">
        <v>45225</v>
      </c>
      <c r="Y247" s="622">
        <f>Complete[[#This Row],[Delivery/ Completion]]</f>
        <v>45225</v>
      </c>
      <c r="Z247" s="402" t="s">
        <v>175</v>
      </c>
      <c r="AA247" s="492">
        <f>IF(Complete[[#This Row],[Procurement Project]]="","",SUM(Complete[[#This Row],[MOOE]]+Complete[[#This Row],[CO]]))</f>
        <v>895416.5</v>
      </c>
      <c r="AB247" s="493">
        <v>895416.5</v>
      </c>
      <c r="AC247" s="494"/>
      <c r="AD247" s="492">
        <f>IF(Complete[[#This Row],[Procurement Project]]="","",SUM(Complete[[#This Row],[MOOE2]]+Complete[[#This Row],[CO3]]))</f>
        <v>738130</v>
      </c>
      <c r="AE247" s="495">
        <v>738130</v>
      </c>
      <c r="AF247" s="496"/>
      <c r="AG247" s="497"/>
      <c r="AH247" s="400" t="s">
        <v>758</v>
      </c>
      <c r="AI247" s="421" t="s">
        <v>193</v>
      </c>
      <c r="AJ247" s="622">
        <v>45141</v>
      </c>
      <c r="AK247" s="622">
        <v>45141</v>
      </c>
      <c r="AL247" s="622">
        <v>45141</v>
      </c>
      <c r="AM247" s="420" t="s">
        <v>193</v>
      </c>
      <c r="AN247" s="423" t="s">
        <v>193</v>
      </c>
      <c r="AO247" s="488" t="s">
        <v>141</v>
      </c>
      <c r="AP247" s="498"/>
      <c r="AQ247" s="498"/>
    </row>
    <row r="248" spans="1:43" s="230" customFormat="1" ht="75" customHeight="1" x14ac:dyDescent="0.25">
      <c r="A248" s="465" t="s">
        <v>995</v>
      </c>
      <c r="B248" s="499" t="s">
        <v>332</v>
      </c>
      <c r="C248" s="486" t="s">
        <v>248</v>
      </c>
      <c r="D248" s="487" t="s">
        <v>192</v>
      </c>
      <c r="E248" s="488" t="s">
        <v>89</v>
      </c>
      <c r="F248" s="622" t="s">
        <v>193</v>
      </c>
      <c r="G248" s="622">
        <v>45138</v>
      </c>
      <c r="H248" s="642"/>
      <c r="I248" s="648" t="s">
        <v>193</v>
      </c>
      <c r="J248" s="622">
        <f>Complete[[#This Row],[Sub/Open of Bids]]</f>
        <v>45146</v>
      </c>
      <c r="K248" s="622">
        <v>45146</v>
      </c>
      <c r="L248" s="643"/>
      <c r="M248" s="622">
        <v>45146</v>
      </c>
      <c r="N248" s="622">
        <v>45156</v>
      </c>
      <c r="O248" s="622">
        <v>45169</v>
      </c>
      <c r="P248" s="643"/>
      <c r="Q248" s="643"/>
      <c r="R248" s="643"/>
      <c r="S248" s="622">
        <v>45170</v>
      </c>
      <c r="T248" s="622">
        <v>45181</v>
      </c>
      <c r="U248" s="622">
        <v>45183</v>
      </c>
      <c r="V248" s="490"/>
      <c r="W248" s="793"/>
      <c r="X248" s="622">
        <v>45189</v>
      </c>
      <c r="Y248" s="622">
        <f>Complete[[#This Row],[Delivery/ Completion]]</f>
        <v>45189</v>
      </c>
      <c r="Z248" s="402" t="s">
        <v>175</v>
      </c>
      <c r="AA248" s="492">
        <f>IF(Complete[[#This Row],[Procurement Project]]="","",SUM(Complete[[#This Row],[MOOE]]+Complete[[#This Row],[CO]]))</f>
        <v>334400</v>
      </c>
      <c r="AB248" s="493">
        <v>334400</v>
      </c>
      <c r="AC248" s="494"/>
      <c r="AD248" s="492">
        <f>IF(Complete[[#This Row],[Procurement Project]]="","",SUM(Complete[[#This Row],[MOOE2]]+Complete[[#This Row],[CO3]]))</f>
        <v>326600</v>
      </c>
      <c r="AE248" s="495">
        <v>326600</v>
      </c>
      <c r="AF248" s="496"/>
      <c r="AG248" s="497"/>
      <c r="AH248" s="400" t="s">
        <v>758</v>
      </c>
      <c r="AI248" s="421" t="s">
        <v>193</v>
      </c>
      <c r="AJ248" s="622">
        <v>45141</v>
      </c>
      <c r="AK248" s="622">
        <v>45141</v>
      </c>
      <c r="AL248" s="622">
        <v>45141</v>
      </c>
      <c r="AM248" s="420" t="s">
        <v>193</v>
      </c>
      <c r="AN248" s="423" t="s">
        <v>193</v>
      </c>
      <c r="AO248" s="488" t="s">
        <v>141</v>
      </c>
      <c r="AP248" s="498"/>
      <c r="AQ248" s="498"/>
    </row>
    <row r="249" spans="1:43" s="230" customFormat="1" ht="75" customHeight="1" x14ac:dyDescent="0.25">
      <c r="A249" s="465" t="s">
        <v>996</v>
      </c>
      <c r="B249" s="499" t="s">
        <v>229</v>
      </c>
      <c r="C249" s="486" t="s">
        <v>231</v>
      </c>
      <c r="D249" s="487" t="s">
        <v>192</v>
      </c>
      <c r="E249" s="488" t="s">
        <v>103</v>
      </c>
      <c r="F249" s="622" t="s">
        <v>193</v>
      </c>
      <c r="G249" s="622">
        <v>45151</v>
      </c>
      <c r="H249" s="642"/>
      <c r="I249" s="648" t="s">
        <v>193</v>
      </c>
      <c r="J249" s="622">
        <f>Complete[[#This Row],[Sub/Open of Bids]]</f>
        <v>45160</v>
      </c>
      <c r="K249" s="622">
        <v>45160</v>
      </c>
      <c r="L249" s="643"/>
      <c r="M249" s="622" t="s">
        <v>193</v>
      </c>
      <c r="N249" s="622" t="s">
        <v>193</v>
      </c>
      <c r="O249" s="622">
        <v>45169</v>
      </c>
      <c r="P249" s="643"/>
      <c r="Q249" s="643"/>
      <c r="R249" s="643"/>
      <c r="S249" s="622" t="s">
        <v>193</v>
      </c>
      <c r="T249" s="622">
        <v>45177</v>
      </c>
      <c r="U249" s="622">
        <v>45180</v>
      </c>
      <c r="V249" s="490"/>
      <c r="W249" s="793"/>
      <c r="X249" s="622">
        <v>45189</v>
      </c>
      <c r="Y249" s="622">
        <f>Complete[[#This Row],[Delivery/ Completion]]</f>
        <v>45189</v>
      </c>
      <c r="Z249" s="402" t="s">
        <v>175</v>
      </c>
      <c r="AA249" s="492">
        <f>IF(Complete[[#This Row],[Procurement Project]]="","",SUM(Complete[[#This Row],[MOOE]]+Complete[[#This Row],[CO]]))</f>
        <v>40040</v>
      </c>
      <c r="AB249" s="493">
        <v>40040</v>
      </c>
      <c r="AC249" s="494"/>
      <c r="AD249" s="492">
        <f>IF(Complete[[#This Row],[Procurement Project]]="","",SUM(Complete[[#This Row],[MOOE2]]+Complete[[#This Row],[CO3]]))</f>
        <v>39936</v>
      </c>
      <c r="AE249" s="495">
        <v>39936</v>
      </c>
      <c r="AF249" s="496"/>
      <c r="AG249" s="497"/>
      <c r="AH249" s="400" t="s">
        <v>758</v>
      </c>
      <c r="AI249" s="437" t="s">
        <v>193</v>
      </c>
      <c r="AJ249" s="437" t="s">
        <v>193</v>
      </c>
      <c r="AK249" s="437" t="s">
        <v>193</v>
      </c>
      <c r="AL249" s="437" t="s">
        <v>193</v>
      </c>
      <c r="AM249" s="420" t="s">
        <v>193</v>
      </c>
      <c r="AN249" s="423" t="s">
        <v>193</v>
      </c>
      <c r="AO249" s="488" t="s">
        <v>141</v>
      </c>
      <c r="AP249" s="498"/>
      <c r="AQ249" s="498"/>
    </row>
    <row r="250" spans="1:43" s="230" customFormat="1" ht="75" customHeight="1" x14ac:dyDescent="0.25">
      <c r="A250" s="465" t="s">
        <v>998</v>
      </c>
      <c r="B250" s="499" t="s">
        <v>223</v>
      </c>
      <c r="C250" s="486" t="s">
        <v>231</v>
      </c>
      <c r="D250" s="487" t="s">
        <v>192</v>
      </c>
      <c r="E250" s="488" t="s">
        <v>103</v>
      </c>
      <c r="F250" s="622">
        <v>45153</v>
      </c>
      <c r="G250" s="622">
        <v>45155</v>
      </c>
      <c r="H250" s="642"/>
      <c r="I250" s="648" t="s">
        <v>193</v>
      </c>
      <c r="J250" s="622">
        <f>Complete[[#This Row],[Sub/Open of Bids]]</f>
        <v>45160</v>
      </c>
      <c r="K250" s="622">
        <v>45160</v>
      </c>
      <c r="L250" s="643"/>
      <c r="M250" s="622" t="s">
        <v>193</v>
      </c>
      <c r="N250" s="622" t="s">
        <v>193</v>
      </c>
      <c r="O250" s="622">
        <v>45169</v>
      </c>
      <c r="P250" s="643"/>
      <c r="Q250" s="643"/>
      <c r="R250" s="643"/>
      <c r="S250" s="622">
        <v>45170</v>
      </c>
      <c r="T250" s="622">
        <v>45177</v>
      </c>
      <c r="U250" s="622">
        <v>45180</v>
      </c>
      <c r="V250" s="490"/>
      <c r="W250" s="793"/>
      <c r="X250" s="622">
        <v>45191</v>
      </c>
      <c r="Y250" s="622">
        <f>Complete[[#This Row],[Delivery/ Completion]]</f>
        <v>45191</v>
      </c>
      <c r="Z250" s="402" t="s">
        <v>175</v>
      </c>
      <c r="AA250" s="492">
        <f>IF(Complete[[#This Row],[Procurement Project]]="","",SUM(Complete[[#This Row],[MOOE]]+Complete[[#This Row],[CO]]))</f>
        <v>98725</v>
      </c>
      <c r="AB250" s="493">
        <v>98725</v>
      </c>
      <c r="AC250" s="494"/>
      <c r="AD250" s="492">
        <f>IF(Complete[[#This Row],[Procurement Project]]="","",SUM(Complete[[#This Row],[MOOE2]]+Complete[[#This Row],[CO3]]))</f>
        <v>97075</v>
      </c>
      <c r="AE250" s="495">
        <v>97075</v>
      </c>
      <c r="AF250" s="496"/>
      <c r="AG250" s="497"/>
      <c r="AH250" s="400" t="s">
        <v>758</v>
      </c>
      <c r="AI250" s="437" t="s">
        <v>193</v>
      </c>
      <c r="AJ250" s="437" t="s">
        <v>193</v>
      </c>
      <c r="AK250" s="437" t="s">
        <v>193</v>
      </c>
      <c r="AL250" s="437" t="s">
        <v>193</v>
      </c>
      <c r="AM250" s="420" t="s">
        <v>193</v>
      </c>
      <c r="AN250" s="423" t="s">
        <v>193</v>
      </c>
      <c r="AO250" s="488" t="s">
        <v>141</v>
      </c>
      <c r="AP250" s="498"/>
      <c r="AQ250" s="498"/>
    </row>
    <row r="251" spans="1:43" s="230" customFormat="1" ht="75" customHeight="1" x14ac:dyDescent="0.25">
      <c r="A251" s="465" t="s">
        <v>999</v>
      </c>
      <c r="B251" s="499" t="s">
        <v>235</v>
      </c>
      <c r="C251" s="486" t="s">
        <v>213</v>
      </c>
      <c r="D251" s="487" t="s">
        <v>192</v>
      </c>
      <c r="E251" s="488" t="s">
        <v>93</v>
      </c>
      <c r="F251" s="622">
        <v>45104</v>
      </c>
      <c r="G251" s="622">
        <v>45111</v>
      </c>
      <c r="H251" s="642"/>
      <c r="I251" s="648" t="s">
        <v>193</v>
      </c>
      <c r="J251" s="622">
        <f>Complete[[#This Row],[Sub/Open of Bids]]</f>
        <v>45160</v>
      </c>
      <c r="K251" s="622">
        <v>45160</v>
      </c>
      <c r="L251" s="643"/>
      <c r="M251" s="622" t="s">
        <v>193</v>
      </c>
      <c r="N251" s="622" t="s">
        <v>193</v>
      </c>
      <c r="O251" s="622">
        <v>45169</v>
      </c>
      <c r="P251" s="643"/>
      <c r="Q251" s="643"/>
      <c r="R251" s="643"/>
      <c r="S251" s="622" t="s">
        <v>193</v>
      </c>
      <c r="T251" s="622">
        <v>45182</v>
      </c>
      <c r="U251" s="622">
        <v>45183</v>
      </c>
      <c r="V251" s="490"/>
      <c r="W251" s="793"/>
      <c r="X251" s="622">
        <v>45184</v>
      </c>
      <c r="Y251" s="622">
        <f>Complete[[#This Row],[Delivery/ Completion]]</f>
        <v>45184</v>
      </c>
      <c r="Z251" s="402" t="s">
        <v>175</v>
      </c>
      <c r="AA251" s="492">
        <f>IF(Complete[[#This Row],[Procurement Project]]="","",SUM(Complete[[#This Row],[MOOE]]+Complete[[#This Row],[CO]]))</f>
        <v>11700</v>
      </c>
      <c r="AB251" s="493">
        <v>11700</v>
      </c>
      <c r="AC251" s="494"/>
      <c r="AD251" s="492">
        <f>IF(Complete[[#This Row],[Procurement Project]]="","",SUM(Complete[[#This Row],[MOOE2]]+Complete[[#This Row],[CO3]]))</f>
        <v>11700</v>
      </c>
      <c r="AE251" s="495">
        <v>11700</v>
      </c>
      <c r="AF251" s="496"/>
      <c r="AG251" s="497"/>
      <c r="AH251" s="400" t="s">
        <v>758</v>
      </c>
      <c r="AI251" s="437" t="s">
        <v>193</v>
      </c>
      <c r="AJ251" s="437" t="s">
        <v>193</v>
      </c>
      <c r="AK251" s="437" t="s">
        <v>193</v>
      </c>
      <c r="AL251" s="437" t="s">
        <v>193</v>
      </c>
      <c r="AM251" s="420" t="s">
        <v>193</v>
      </c>
      <c r="AN251" s="423" t="s">
        <v>193</v>
      </c>
      <c r="AO251" s="488" t="s">
        <v>141</v>
      </c>
      <c r="AP251" s="498"/>
      <c r="AQ251" s="498"/>
    </row>
    <row r="252" spans="1:43" s="230" customFormat="1" ht="75" customHeight="1" x14ac:dyDescent="0.25">
      <c r="A252" s="465" t="s">
        <v>1000</v>
      </c>
      <c r="B252" s="499" t="s">
        <v>235</v>
      </c>
      <c r="C252" s="486" t="s">
        <v>213</v>
      </c>
      <c r="D252" s="487" t="s">
        <v>192</v>
      </c>
      <c r="E252" s="488" t="s">
        <v>93</v>
      </c>
      <c r="F252" s="622">
        <v>45097</v>
      </c>
      <c r="G252" s="622">
        <v>45129</v>
      </c>
      <c r="H252" s="642"/>
      <c r="I252" s="648" t="s">
        <v>193</v>
      </c>
      <c r="J252" s="622">
        <f>Complete[[#This Row],[Sub/Open of Bids]]</f>
        <v>45160</v>
      </c>
      <c r="K252" s="622">
        <v>45160</v>
      </c>
      <c r="L252" s="643"/>
      <c r="M252" s="622" t="s">
        <v>193</v>
      </c>
      <c r="N252" s="622" t="s">
        <v>193</v>
      </c>
      <c r="O252" s="622">
        <v>45169</v>
      </c>
      <c r="P252" s="643"/>
      <c r="Q252" s="643"/>
      <c r="R252" s="643"/>
      <c r="S252" s="622" t="s">
        <v>193</v>
      </c>
      <c r="T252" s="622">
        <v>45181</v>
      </c>
      <c r="U252" s="622">
        <v>45183</v>
      </c>
      <c r="V252" s="490"/>
      <c r="W252" s="793"/>
      <c r="X252" s="622">
        <v>45183</v>
      </c>
      <c r="Y252" s="622">
        <f>Complete[[#This Row],[Delivery/ Completion]]</f>
        <v>45183</v>
      </c>
      <c r="Z252" s="402" t="s">
        <v>175</v>
      </c>
      <c r="AA252" s="492">
        <f>IF(Complete[[#This Row],[Procurement Project]]="","",SUM(Complete[[#This Row],[MOOE]]+Complete[[#This Row],[CO]]))</f>
        <v>5730</v>
      </c>
      <c r="AB252" s="493">
        <v>5730</v>
      </c>
      <c r="AC252" s="494"/>
      <c r="AD252" s="492">
        <f>IF(Complete[[#This Row],[Procurement Project]]="","",SUM(Complete[[#This Row],[MOOE2]]+Complete[[#This Row],[CO3]]))</f>
        <v>5730</v>
      </c>
      <c r="AE252" s="495">
        <v>5730</v>
      </c>
      <c r="AF252" s="496"/>
      <c r="AG252" s="497"/>
      <c r="AH252" s="400" t="s">
        <v>758</v>
      </c>
      <c r="AI252" s="437" t="s">
        <v>193</v>
      </c>
      <c r="AJ252" s="437" t="s">
        <v>193</v>
      </c>
      <c r="AK252" s="437" t="s">
        <v>193</v>
      </c>
      <c r="AL252" s="437" t="s">
        <v>193</v>
      </c>
      <c r="AM252" s="420" t="s">
        <v>193</v>
      </c>
      <c r="AN252" s="423" t="s">
        <v>193</v>
      </c>
      <c r="AO252" s="488" t="s">
        <v>141</v>
      </c>
      <c r="AP252" s="498"/>
      <c r="AQ252" s="498"/>
    </row>
    <row r="253" spans="1:43" s="230" customFormat="1" ht="75" customHeight="1" x14ac:dyDescent="0.25">
      <c r="A253" s="465" t="s">
        <v>1001</v>
      </c>
      <c r="B253" s="499" t="s">
        <v>237</v>
      </c>
      <c r="C253" s="486" t="s">
        <v>260</v>
      </c>
      <c r="D253" s="487" t="s">
        <v>192</v>
      </c>
      <c r="E253" s="488" t="s">
        <v>94</v>
      </c>
      <c r="F253" s="622" t="s">
        <v>193</v>
      </c>
      <c r="G253" s="622">
        <v>45141</v>
      </c>
      <c r="H253" s="642"/>
      <c r="I253" s="648" t="s">
        <v>193</v>
      </c>
      <c r="J253" s="622">
        <f>Complete[[#This Row],[Sub/Open of Bids]]</f>
        <v>45160</v>
      </c>
      <c r="K253" s="622">
        <v>45160</v>
      </c>
      <c r="L253" s="643"/>
      <c r="M253" s="622" t="s">
        <v>193</v>
      </c>
      <c r="N253" s="622" t="s">
        <v>193</v>
      </c>
      <c r="O253" s="622">
        <v>45169</v>
      </c>
      <c r="P253" s="643"/>
      <c r="Q253" s="643"/>
      <c r="R253" s="643"/>
      <c r="S253" s="622" t="s">
        <v>193</v>
      </c>
      <c r="T253" s="622">
        <v>45212</v>
      </c>
      <c r="U253" s="622">
        <v>45217</v>
      </c>
      <c r="V253" s="490"/>
      <c r="W253" s="793"/>
      <c r="X253" s="622">
        <v>45240</v>
      </c>
      <c r="Y253" s="622">
        <f>Complete[[#This Row],[Delivery/ Completion]]</f>
        <v>45240</v>
      </c>
      <c r="Z253" s="402" t="s">
        <v>175</v>
      </c>
      <c r="AA253" s="492">
        <f>IF(Complete[[#This Row],[Procurement Project]]="","",SUM(Complete[[#This Row],[MOOE]]+Complete[[#This Row],[CO]]))</f>
        <v>33890</v>
      </c>
      <c r="AB253" s="493">
        <v>33890</v>
      </c>
      <c r="AC253" s="494"/>
      <c r="AD253" s="492">
        <f>IF(Complete[[#This Row],[Procurement Project]]="","",SUM(Complete[[#This Row],[MOOE2]]+Complete[[#This Row],[CO3]]))</f>
        <v>32576</v>
      </c>
      <c r="AE253" s="495">
        <v>32576</v>
      </c>
      <c r="AF253" s="496"/>
      <c r="AG253" s="497"/>
      <c r="AH253" s="400" t="s">
        <v>758</v>
      </c>
      <c r="AI253" s="437" t="s">
        <v>193</v>
      </c>
      <c r="AJ253" s="437" t="s">
        <v>193</v>
      </c>
      <c r="AK253" s="437" t="s">
        <v>193</v>
      </c>
      <c r="AL253" s="437" t="s">
        <v>193</v>
      </c>
      <c r="AM253" s="420" t="s">
        <v>193</v>
      </c>
      <c r="AN253" s="423" t="s">
        <v>193</v>
      </c>
      <c r="AO253" s="488" t="s">
        <v>141</v>
      </c>
      <c r="AP253" s="498"/>
      <c r="AQ253" s="498"/>
    </row>
    <row r="254" spans="1:43" s="230" customFormat="1" ht="75" customHeight="1" x14ac:dyDescent="0.25">
      <c r="A254" s="465" t="s">
        <v>1002</v>
      </c>
      <c r="B254" s="499" t="s">
        <v>333</v>
      </c>
      <c r="C254" s="486" t="s">
        <v>198</v>
      </c>
      <c r="D254" s="487" t="s">
        <v>192</v>
      </c>
      <c r="E254" s="488" t="s">
        <v>103</v>
      </c>
      <c r="F254" s="622" t="s">
        <v>193</v>
      </c>
      <c r="G254" s="622">
        <v>45124</v>
      </c>
      <c r="H254" s="642"/>
      <c r="I254" s="648" t="s">
        <v>193</v>
      </c>
      <c r="J254" s="622">
        <f>Complete[[#This Row],[Sub/Open of Bids]]</f>
        <v>45160</v>
      </c>
      <c r="K254" s="622">
        <v>45160</v>
      </c>
      <c r="L254" s="643"/>
      <c r="M254" s="622" t="s">
        <v>193</v>
      </c>
      <c r="N254" s="622" t="s">
        <v>193</v>
      </c>
      <c r="O254" s="622">
        <v>45169</v>
      </c>
      <c r="P254" s="643"/>
      <c r="Q254" s="643"/>
      <c r="R254" s="643"/>
      <c r="S254" s="622" t="s">
        <v>193</v>
      </c>
      <c r="T254" s="622">
        <v>45175</v>
      </c>
      <c r="U254" s="622">
        <v>45178</v>
      </c>
      <c r="V254" s="490"/>
      <c r="W254" s="793"/>
      <c r="X254" s="622">
        <v>45181</v>
      </c>
      <c r="Y254" s="622">
        <f>Complete[[#This Row],[Delivery/ Completion]]</f>
        <v>45181</v>
      </c>
      <c r="Z254" s="402" t="s">
        <v>175</v>
      </c>
      <c r="AA254" s="492">
        <f>IF(Complete[[#This Row],[Procurement Project]]="","",SUM(Complete[[#This Row],[MOOE]]+Complete[[#This Row],[CO]]))</f>
        <v>49500</v>
      </c>
      <c r="AB254" s="493">
        <v>49500</v>
      </c>
      <c r="AC254" s="494"/>
      <c r="AD254" s="492">
        <f>IF(Complete[[#This Row],[Procurement Project]]="","",SUM(Complete[[#This Row],[MOOE2]]+Complete[[#This Row],[CO3]]))</f>
        <v>49457</v>
      </c>
      <c r="AE254" s="495">
        <v>49457</v>
      </c>
      <c r="AF254" s="496"/>
      <c r="AG254" s="497"/>
      <c r="AH254" s="400" t="s">
        <v>758</v>
      </c>
      <c r="AI254" s="437" t="s">
        <v>193</v>
      </c>
      <c r="AJ254" s="437" t="s">
        <v>193</v>
      </c>
      <c r="AK254" s="437" t="s">
        <v>193</v>
      </c>
      <c r="AL254" s="437" t="s">
        <v>193</v>
      </c>
      <c r="AM254" s="420" t="s">
        <v>193</v>
      </c>
      <c r="AN254" s="423" t="s">
        <v>193</v>
      </c>
      <c r="AO254" s="488" t="s">
        <v>141</v>
      </c>
      <c r="AP254" s="498"/>
      <c r="AQ254" s="498"/>
    </row>
    <row r="255" spans="1:43" s="230" customFormat="1" ht="75" customHeight="1" x14ac:dyDescent="0.25">
      <c r="A255" s="465" t="s">
        <v>1003</v>
      </c>
      <c r="B255" s="499" t="s">
        <v>291</v>
      </c>
      <c r="C255" s="486" t="s">
        <v>212</v>
      </c>
      <c r="D255" s="487" t="s">
        <v>192</v>
      </c>
      <c r="E255" s="488" t="s">
        <v>103</v>
      </c>
      <c r="F255" s="622" t="s">
        <v>193</v>
      </c>
      <c r="G255" s="622">
        <v>45138</v>
      </c>
      <c r="H255" s="642"/>
      <c r="I255" s="648" t="s">
        <v>193</v>
      </c>
      <c r="J255" s="622">
        <f>Complete[[#This Row],[Sub/Open of Bids]]</f>
        <v>45160</v>
      </c>
      <c r="K255" s="622">
        <v>45160</v>
      </c>
      <c r="L255" s="643"/>
      <c r="M255" s="622" t="s">
        <v>193</v>
      </c>
      <c r="N255" s="622" t="s">
        <v>193</v>
      </c>
      <c r="O255" s="622">
        <v>45169</v>
      </c>
      <c r="P255" s="643"/>
      <c r="Q255" s="643"/>
      <c r="R255" s="643"/>
      <c r="S255" s="622" t="s">
        <v>193</v>
      </c>
      <c r="T255" s="622">
        <v>45182</v>
      </c>
      <c r="U255" s="622">
        <v>45183</v>
      </c>
      <c r="V255" s="490"/>
      <c r="W255" s="793"/>
      <c r="X255" s="622">
        <v>45191</v>
      </c>
      <c r="Y255" s="622">
        <f>Complete[[#This Row],[Delivery/ Completion]]</f>
        <v>45191</v>
      </c>
      <c r="Z255" s="402" t="s">
        <v>175</v>
      </c>
      <c r="AA255" s="492">
        <f>IF(Complete[[#This Row],[Procurement Project]]="","",SUM(Complete[[#This Row],[MOOE]]+Complete[[#This Row],[CO]]))</f>
        <v>5610</v>
      </c>
      <c r="AB255" s="493">
        <v>5610</v>
      </c>
      <c r="AC255" s="494"/>
      <c r="AD255" s="492">
        <f>IF(Complete[[#This Row],[Procurement Project]]="","",SUM(Complete[[#This Row],[MOOE2]]+Complete[[#This Row],[CO3]]))</f>
        <v>5604</v>
      </c>
      <c r="AE255" s="495">
        <v>5604</v>
      </c>
      <c r="AF255" s="496"/>
      <c r="AG255" s="497"/>
      <c r="AH255" s="400" t="s">
        <v>758</v>
      </c>
      <c r="AI255" s="437" t="s">
        <v>193</v>
      </c>
      <c r="AJ255" s="437" t="s">
        <v>193</v>
      </c>
      <c r="AK255" s="437" t="s">
        <v>193</v>
      </c>
      <c r="AL255" s="437" t="s">
        <v>193</v>
      </c>
      <c r="AM255" s="420" t="s">
        <v>193</v>
      </c>
      <c r="AN255" s="423" t="s">
        <v>193</v>
      </c>
      <c r="AO255" s="488" t="s">
        <v>141</v>
      </c>
      <c r="AP255" s="498"/>
      <c r="AQ255" s="498"/>
    </row>
    <row r="256" spans="1:43" s="230" customFormat="1" ht="75" customHeight="1" x14ac:dyDescent="0.25">
      <c r="A256" s="465" t="s">
        <v>1004</v>
      </c>
      <c r="B256" s="499" t="s">
        <v>225</v>
      </c>
      <c r="C256" s="486" t="s">
        <v>201</v>
      </c>
      <c r="D256" s="487" t="s">
        <v>192</v>
      </c>
      <c r="E256" s="488" t="s">
        <v>103</v>
      </c>
      <c r="F256" s="622" t="s">
        <v>193</v>
      </c>
      <c r="G256" s="622">
        <v>45141</v>
      </c>
      <c r="H256" s="642"/>
      <c r="I256" s="648" t="s">
        <v>193</v>
      </c>
      <c r="J256" s="622">
        <f>Complete[[#This Row],[Sub/Open of Bids]]</f>
        <v>45160</v>
      </c>
      <c r="K256" s="622">
        <v>45160</v>
      </c>
      <c r="L256" s="643"/>
      <c r="M256" s="622" t="s">
        <v>193</v>
      </c>
      <c r="N256" s="622" t="s">
        <v>193</v>
      </c>
      <c r="O256" s="622">
        <v>45169</v>
      </c>
      <c r="P256" s="643"/>
      <c r="Q256" s="643"/>
      <c r="R256" s="643"/>
      <c r="S256" s="622" t="s">
        <v>193</v>
      </c>
      <c r="T256" s="622">
        <v>45177</v>
      </c>
      <c r="U256" s="622">
        <v>45180</v>
      </c>
      <c r="V256" s="490"/>
      <c r="W256" s="793"/>
      <c r="X256" s="622">
        <v>45180</v>
      </c>
      <c r="Y256" s="622">
        <f>Complete[[#This Row],[Delivery/ Completion]]</f>
        <v>45180</v>
      </c>
      <c r="Z256" s="402" t="s">
        <v>175</v>
      </c>
      <c r="AA256" s="492">
        <f>IF(Complete[[#This Row],[Procurement Project]]="","",SUM(Complete[[#This Row],[MOOE]]+Complete[[#This Row],[CO]]))</f>
        <v>1792</v>
      </c>
      <c r="AB256" s="493">
        <v>1792</v>
      </c>
      <c r="AC256" s="494"/>
      <c r="AD256" s="492">
        <f>IF(Complete[[#This Row],[Procurement Project]]="","",SUM(Complete[[#This Row],[MOOE2]]+Complete[[#This Row],[CO3]]))</f>
        <v>1664</v>
      </c>
      <c r="AE256" s="495">
        <v>1664</v>
      </c>
      <c r="AF256" s="496"/>
      <c r="AG256" s="497"/>
      <c r="AH256" s="400" t="s">
        <v>758</v>
      </c>
      <c r="AI256" s="437" t="s">
        <v>193</v>
      </c>
      <c r="AJ256" s="437" t="s">
        <v>193</v>
      </c>
      <c r="AK256" s="437" t="s">
        <v>193</v>
      </c>
      <c r="AL256" s="437" t="s">
        <v>193</v>
      </c>
      <c r="AM256" s="420" t="s">
        <v>193</v>
      </c>
      <c r="AN256" s="423" t="s">
        <v>193</v>
      </c>
      <c r="AO256" s="488" t="s">
        <v>141</v>
      </c>
      <c r="AP256" s="498"/>
      <c r="AQ256" s="498"/>
    </row>
    <row r="257" spans="1:43" s="230" customFormat="1" ht="75" customHeight="1" x14ac:dyDescent="0.25">
      <c r="A257" s="465" t="s">
        <v>1005</v>
      </c>
      <c r="B257" s="499" t="s">
        <v>225</v>
      </c>
      <c r="C257" s="486" t="s">
        <v>260</v>
      </c>
      <c r="D257" s="487" t="s">
        <v>192</v>
      </c>
      <c r="E257" s="488" t="s">
        <v>103</v>
      </c>
      <c r="F257" s="622" t="s">
        <v>193</v>
      </c>
      <c r="G257" s="622">
        <v>45141</v>
      </c>
      <c r="H257" s="642"/>
      <c r="I257" s="648" t="s">
        <v>193</v>
      </c>
      <c r="J257" s="622">
        <f>Complete[[#This Row],[Sub/Open of Bids]]</f>
        <v>45160</v>
      </c>
      <c r="K257" s="622">
        <v>45160</v>
      </c>
      <c r="L257" s="643"/>
      <c r="M257" s="622" t="s">
        <v>193</v>
      </c>
      <c r="N257" s="622" t="s">
        <v>193</v>
      </c>
      <c r="O257" s="622">
        <v>45169</v>
      </c>
      <c r="P257" s="643"/>
      <c r="Q257" s="643"/>
      <c r="R257" s="643"/>
      <c r="S257" s="622" t="s">
        <v>193</v>
      </c>
      <c r="T257" s="622">
        <v>45210</v>
      </c>
      <c r="U257" s="622">
        <v>45211</v>
      </c>
      <c r="V257" s="490"/>
      <c r="W257" s="793"/>
      <c r="X257" s="622">
        <v>45222</v>
      </c>
      <c r="Y257" s="622">
        <f>Complete[[#This Row],[Delivery/ Completion]]</f>
        <v>45222</v>
      </c>
      <c r="Z257" s="402" t="s">
        <v>175</v>
      </c>
      <c r="AA257" s="492">
        <f>IF(Complete[[#This Row],[Procurement Project]]="","",SUM(Complete[[#This Row],[MOOE]]+Complete[[#This Row],[CO]]))</f>
        <v>1792</v>
      </c>
      <c r="AB257" s="493">
        <v>1792</v>
      </c>
      <c r="AC257" s="494"/>
      <c r="AD257" s="492">
        <f>IF(Complete[[#This Row],[Procurement Project]]="","",SUM(Complete[[#This Row],[MOOE2]]+Complete[[#This Row],[CO3]]))</f>
        <v>1664</v>
      </c>
      <c r="AE257" s="495">
        <v>1664</v>
      </c>
      <c r="AF257" s="496"/>
      <c r="AG257" s="497"/>
      <c r="AH257" s="400" t="s">
        <v>758</v>
      </c>
      <c r="AI257" s="437" t="s">
        <v>193</v>
      </c>
      <c r="AJ257" s="437" t="s">
        <v>193</v>
      </c>
      <c r="AK257" s="437" t="s">
        <v>193</v>
      </c>
      <c r="AL257" s="437" t="s">
        <v>193</v>
      </c>
      <c r="AM257" s="420" t="s">
        <v>193</v>
      </c>
      <c r="AN257" s="423" t="s">
        <v>193</v>
      </c>
      <c r="AO257" s="488" t="s">
        <v>141</v>
      </c>
      <c r="AP257" s="498"/>
      <c r="AQ257" s="498"/>
    </row>
    <row r="258" spans="1:43" s="230" customFormat="1" ht="75" customHeight="1" x14ac:dyDescent="0.25">
      <c r="A258" s="465" t="s">
        <v>1006</v>
      </c>
      <c r="B258" s="499" t="s">
        <v>257</v>
      </c>
      <c r="C258" s="486" t="s">
        <v>212</v>
      </c>
      <c r="D258" s="487" t="s">
        <v>192</v>
      </c>
      <c r="E258" s="488" t="s">
        <v>103</v>
      </c>
      <c r="F258" s="622" t="s">
        <v>193</v>
      </c>
      <c r="G258" s="622">
        <v>45141</v>
      </c>
      <c r="H258" s="642"/>
      <c r="I258" s="648" t="s">
        <v>193</v>
      </c>
      <c r="J258" s="622">
        <f>Complete[[#This Row],[Sub/Open of Bids]]</f>
        <v>45160</v>
      </c>
      <c r="K258" s="622">
        <v>45160</v>
      </c>
      <c r="L258" s="643"/>
      <c r="M258" s="622" t="s">
        <v>193</v>
      </c>
      <c r="N258" s="622" t="s">
        <v>193</v>
      </c>
      <c r="O258" s="622">
        <v>45169</v>
      </c>
      <c r="P258" s="643"/>
      <c r="Q258" s="643"/>
      <c r="R258" s="643"/>
      <c r="S258" s="622" t="s">
        <v>193</v>
      </c>
      <c r="T258" s="622">
        <v>45176</v>
      </c>
      <c r="U258" s="622">
        <v>45180</v>
      </c>
      <c r="V258" s="490"/>
      <c r="W258" s="793"/>
      <c r="X258" s="622">
        <v>45182</v>
      </c>
      <c r="Y258" s="622">
        <f>Complete[[#This Row],[Delivery/ Completion]]</f>
        <v>45182</v>
      </c>
      <c r="Z258" s="402" t="s">
        <v>175</v>
      </c>
      <c r="AA258" s="492">
        <f>IF(Complete[[#This Row],[Procurement Project]]="","",SUM(Complete[[#This Row],[MOOE]]+Complete[[#This Row],[CO]]))</f>
        <v>4800</v>
      </c>
      <c r="AB258" s="493">
        <v>4800</v>
      </c>
      <c r="AC258" s="494"/>
      <c r="AD258" s="492">
        <f>IF(Complete[[#This Row],[Procurement Project]]="","",SUM(Complete[[#This Row],[MOOE2]]+Complete[[#This Row],[CO3]]))</f>
        <v>4750</v>
      </c>
      <c r="AE258" s="495">
        <v>4750</v>
      </c>
      <c r="AF258" s="496"/>
      <c r="AG258" s="497"/>
      <c r="AH258" s="400" t="s">
        <v>758</v>
      </c>
      <c r="AI258" s="437" t="s">
        <v>193</v>
      </c>
      <c r="AJ258" s="437" t="s">
        <v>193</v>
      </c>
      <c r="AK258" s="437" t="s">
        <v>193</v>
      </c>
      <c r="AL258" s="437" t="s">
        <v>193</v>
      </c>
      <c r="AM258" s="420" t="s">
        <v>193</v>
      </c>
      <c r="AN258" s="423" t="s">
        <v>193</v>
      </c>
      <c r="AO258" s="488" t="s">
        <v>141</v>
      </c>
      <c r="AP258" s="498"/>
      <c r="AQ258" s="498"/>
    </row>
    <row r="259" spans="1:43" s="230" customFormat="1" ht="75" customHeight="1" x14ac:dyDescent="0.25">
      <c r="A259" s="465" t="s">
        <v>1010</v>
      </c>
      <c r="B259" s="499" t="s">
        <v>291</v>
      </c>
      <c r="C259" s="486" t="s">
        <v>199</v>
      </c>
      <c r="D259" s="487" t="s">
        <v>192</v>
      </c>
      <c r="E259" s="488" t="s">
        <v>103</v>
      </c>
      <c r="F259" s="622" t="s">
        <v>193</v>
      </c>
      <c r="G259" s="622">
        <v>45138</v>
      </c>
      <c r="H259" s="642"/>
      <c r="I259" s="648" t="s">
        <v>193</v>
      </c>
      <c r="J259" s="622">
        <f>Complete[[#This Row],[Sub/Open of Bids]]</f>
        <v>45160</v>
      </c>
      <c r="K259" s="622">
        <v>45160</v>
      </c>
      <c r="L259" s="643"/>
      <c r="M259" s="622" t="s">
        <v>193</v>
      </c>
      <c r="N259" s="622" t="s">
        <v>193</v>
      </c>
      <c r="O259" s="622">
        <v>45169</v>
      </c>
      <c r="P259" s="643"/>
      <c r="Q259" s="643"/>
      <c r="R259" s="643"/>
      <c r="S259" s="622" t="s">
        <v>193</v>
      </c>
      <c r="T259" s="622">
        <v>45215</v>
      </c>
      <c r="U259" s="622">
        <v>45217</v>
      </c>
      <c r="V259" s="490"/>
      <c r="W259" s="793"/>
      <c r="X259" s="622">
        <v>45258</v>
      </c>
      <c r="Y259" s="622">
        <f>Complete[[#This Row],[Delivery/ Completion]]</f>
        <v>45258</v>
      </c>
      <c r="Z259" s="402" t="s">
        <v>175</v>
      </c>
      <c r="AA259" s="492">
        <f>IF(Complete[[#This Row],[Procurement Project]]="","",SUM(Complete[[#This Row],[MOOE]]+Complete[[#This Row],[CO]]))</f>
        <v>24000</v>
      </c>
      <c r="AB259" s="493">
        <v>24000</v>
      </c>
      <c r="AC259" s="494"/>
      <c r="AD259" s="492">
        <f>IF(Complete[[#This Row],[Procurement Project]]="","",SUM(Complete[[#This Row],[MOOE2]]+Complete[[#This Row],[CO3]]))</f>
        <v>21600</v>
      </c>
      <c r="AE259" s="495">
        <v>21600</v>
      </c>
      <c r="AF259" s="496"/>
      <c r="AG259" s="497"/>
      <c r="AH259" s="400" t="s">
        <v>758</v>
      </c>
      <c r="AI259" s="437" t="s">
        <v>193</v>
      </c>
      <c r="AJ259" s="437" t="s">
        <v>193</v>
      </c>
      <c r="AK259" s="437" t="s">
        <v>193</v>
      </c>
      <c r="AL259" s="437" t="s">
        <v>193</v>
      </c>
      <c r="AM259" s="420" t="s">
        <v>193</v>
      </c>
      <c r="AN259" s="423" t="s">
        <v>193</v>
      </c>
      <c r="AO259" s="488" t="s">
        <v>141</v>
      </c>
      <c r="AP259" s="498"/>
      <c r="AQ259" s="498"/>
    </row>
    <row r="260" spans="1:43" s="230" customFormat="1" ht="75" customHeight="1" x14ac:dyDescent="0.25">
      <c r="A260" s="465" t="s">
        <v>1007</v>
      </c>
      <c r="B260" s="499" t="s">
        <v>291</v>
      </c>
      <c r="C260" s="486" t="s">
        <v>231</v>
      </c>
      <c r="D260" s="487" t="s">
        <v>192</v>
      </c>
      <c r="E260" s="488" t="s">
        <v>103</v>
      </c>
      <c r="F260" s="622" t="s">
        <v>193</v>
      </c>
      <c r="G260" s="622">
        <v>45152</v>
      </c>
      <c r="H260" s="642"/>
      <c r="I260" s="648" t="s">
        <v>193</v>
      </c>
      <c r="J260" s="622">
        <f>Complete[[#This Row],[Sub/Open of Bids]]</f>
        <v>45160</v>
      </c>
      <c r="K260" s="622">
        <v>45160</v>
      </c>
      <c r="L260" s="643"/>
      <c r="M260" s="622" t="s">
        <v>193</v>
      </c>
      <c r="N260" s="622" t="s">
        <v>193</v>
      </c>
      <c r="O260" s="622">
        <v>45169</v>
      </c>
      <c r="P260" s="643"/>
      <c r="Q260" s="643"/>
      <c r="R260" s="643"/>
      <c r="S260" s="622" t="s">
        <v>193</v>
      </c>
      <c r="T260" s="622">
        <v>45177</v>
      </c>
      <c r="U260" s="622">
        <v>45180</v>
      </c>
      <c r="V260" s="490"/>
      <c r="W260" s="793"/>
      <c r="X260" s="622">
        <v>45189</v>
      </c>
      <c r="Y260" s="622">
        <f>Complete[[#This Row],[Delivery/ Completion]]</f>
        <v>45189</v>
      </c>
      <c r="Z260" s="402" t="s">
        <v>175</v>
      </c>
      <c r="AA260" s="492">
        <f>IF(Complete[[#This Row],[Procurement Project]]="","",SUM(Complete[[#This Row],[MOOE]]+Complete[[#This Row],[CO]]))</f>
        <v>30300</v>
      </c>
      <c r="AB260" s="493">
        <v>30300</v>
      </c>
      <c r="AC260" s="494"/>
      <c r="AD260" s="492">
        <f>IF(Complete[[#This Row],[Procurement Project]]="","",SUM(Complete[[#This Row],[MOOE2]]+Complete[[#This Row],[CO3]]))</f>
        <v>30300</v>
      </c>
      <c r="AE260" s="495">
        <v>30300</v>
      </c>
      <c r="AF260" s="496"/>
      <c r="AG260" s="497"/>
      <c r="AH260" s="400" t="s">
        <v>758</v>
      </c>
      <c r="AI260" s="437" t="s">
        <v>193</v>
      </c>
      <c r="AJ260" s="437" t="s">
        <v>193</v>
      </c>
      <c r="AK260" s="437" t="s">
        <v>193</v>
      </c>
      <c r="AL260" s="437" t="s">
        <v>193</v>
      </c>
      <c r="AM260" s="420" t="s">
        <v>193</v>
      </c>
      <c r="AN260" s="423" t="s">
        <v>193</v>
      </c>
      <c r="AO260" s="488" t="s">
        <v>141</v>
      </c>
      <c r="AP260" s="498"/>
      <c r="AQ260" s="498"/>
    </row>
    <row r="261" spans="1:43" s="230" customFormat="1" ht="75" customHeight="1" x14ac:dyDescent="0.25">
      <c r="A261" s="465" t="s">
        <v>1008</v>
      </c>
      <c r="B261" s="465" t="s">
        <v>291</v>
      </c>
      <c r="C261" s="466" t="s">
        <v>212</v>
      </c>
      <c r="D261" s="408" t="s">
        <v>192</v>
      </c>
      <c r="E261" s="319" t="s">
        <v>103</v>
      </c>
      <c r="F261" s="622" t="s">
        <v>193</v>
      </c>
      <c r="G261" s="622">
        <v>45138</v>
      </c>
      <c r="H261" s="642"/>
      <c r="I261" s="648" t="s">
        <v>193</v>
      </c>
      <c r="J261" s="622">
        <f>Complete[[#This Row],[Sub/Open of Bids]]</f>
        <v>45160</v>
      </c>
      <c r="K261" s="622">
        <v>45160</v>
      </c>
      <c r="L261" s="643"/>
      <c r="M261" s="622" t="s">
        <v>193</v>
      </c>
      <c r="N261" s="622" t="s">
        <v>193</v>
      </c>
      <c r="O261" s="622">
        <v>45169</v>
      </c>
      <c r="P261" s="643"/>
      <c r="Q261" s="643"/>
      <c r="R261" s="643"/>
      <c r="S261" s="622" t="s">
        <v>193</v>
      </c>
      <c r="T261" s="622">
        <v>45182</v>
      </c>
      <c r="U261" s="622">
        <v>45183</v>
      </c>
      <c r="V261" s="409"/>
      <c r="W261" s="788"/>
      <c r="X261" s="622">
        <v>45183</v>
      </c>
      <c r="Y261" s="622">
        <f>Complete[[#This Row],[Delivery/ Completion]]</f>
        <v>45183</v>
      </c>
      <c r="Z261" s="402" t="s">
        <v>175</v>
      </c>
      <c r="AA261" s="390">
        <f>IF(Complete[[#This Row],[Procurement Project]]="","",SUM(Complete[[#This Row],[MOOE]]+Complete[[#This Row],[CO]]))</f>
        <v>10500</v>
      </c>
      <c r="AB261" s="395">
        <v>10500</v>
      </c>
      <c r="AC261" s="396"/>
      <c r="AD261" s="390">
        <f>IF(Complete[[#This Row],[Procurement Project]]="","",SUM(Complete[[#This Row],[MOOE2]]+Complete[[#This Row],[CO3]]))</f>
        <v>8400</v>
      </c>
      <c r="AE261" s="397">
        <v>8400</v>
      </c>
      <c r="AF261" s="317"/>
      <c r="AG261" s="430"/>
      <c r="AH261" s="400" t="s">
        <v>758</v>
      </c>
      <c r="AI261" s="437" t="s">
        <v>193</v>
      </c>
      <c r="AJ261" s="437" t="s">
        <v>193</v>
      </c>
      <c r="AK261" s="437" t="s">
        <v>193</v>
      </c>
      <c r="AL261" s="437" t="s">
        <v>193</v>
      </c>
      <c r="AM261" s="420" t="s">
        <v>193</v>
      </c>
      <c r="AN261" s="423" t="s">
        <v>193</v>
      </c>
      <c r="AO261" s="488" t="s">
        <v>141</v>
      </c>
      <c r="AP261" s="411"/>
      <c r="AQ261" s="411"/>
    </row>
    <row r="262" spans="1:43" s="230" customFormat="1" ht="75" customHeight="1" x14ac:dyDescent="0.25">
      <c r="A262" s="465" t="s">
        <v>1009</v>
      </c>
      <c r="B262" s="499" t="s">
        <v>223</v>
      </c>
      <c r="C262" s="486" t="s">
        <v>212</v>
      </c>
      <c r="D262" s="487" t="s">
        <v>192</v>
      </c>
      <c r="E262" s="488" t="s">
        <v>95</v>
      </c>
      <c r="F262" s="622" t="s">
        <v>193</v>
      </c>
      <c r="G262" s="622">
        <v>45152</v>
      </c>
      <c r="H262" s="642"/>
      <c r="I262" s="648" t="s">
        <v>193</v>
      </c>
      <c r="J262" s="622">
        <f>Complete[[#This Row],[Sub/Open of Bids]]</f>
        <v>45160</v>
      </c>
      <c r="K262" s="622">
        <v>45160</v>
      </c>
      <c r="L262" s="643"/>
      <c r="M262" s="622" t="s">
        <v>193</v>
      </c>
      <c r="N262" s="622" t="s">
        <v>193</v>
      </c>
      <c r="O262" s="622">
        <v>45169</v>
      </c>
      <c r="P262" s="643"/>
      <c r="Q262" s="643"/>
      <c r="R262" s="643"/>
      <c r="S262" s="622">
        <v>45170</v>
      </c>
      <c r="T262" s="622">
        <v>45181</v>
      </c>
      <c r="U262" s="622">
        <v>45183</v>
      </c>
      <c r="V262" s="490"/>
      <c r="W262" s="793"/>
      <c r="X262" s="622">
        <v>45217</v>
      </c>
      <c r="Y262" s="622">
        <f>Complete[[#This Row],[Delivery/ Completion]]</f>
        <v>45217</v>
      </c>
      <c r="Z262" s="402" t="s">
        <v>175</v>
      </c>
      <c r="AA262" s="492">
        <f>IF(Complete[[#This Row],[Procurement Project]]="","",SUM(Complete[[#This Row],[MOOE]]+Complete[[#This Row],[CO]]))</f>
        <v>508500</v>
      </c>
      <c r="AB262" s="493">
        <v>508500</v>
      </c>
      <c r="AC262" s="494"/>
      <c r="AD262" s="492">
        <f>IF(Complete[[#This Row],[Procurement Project]]="","",SUM(Complete[[#This Row],[MOOE2]]+Complete[[#This Row],[CO3]]))</f>
        <v>505000</v>
      </c>
      <c r="AE262" s="495">
        <v>505000</v>
      </c>
      <c r="AF262" s="496"/>
      <c r="AG262" s="497"/>
      <c r="AH262" s="400" t="s">
        <v>758</v>
      </c>
      <c r="AI262" s="437" t="s">
        <v>193</v>
      </c>
      <c r="AJ262" s="437" t="s">
        <v>193</v>
      </c>
      <c r="AK262" s="437" t="s">
        <v>193</v>
      </c>
      <c r="AL262" s="437" t="s">
        <v>193</v>
      </c>
      <c r="AM262" s="420" t="s">
        <v>193</v>
      </c>
      <c r="AN262" s="423" t="s">
        <v>193</v>
      </c>
      <c r="AO262" s="488" t="s">
        <v>141</v>
      </c>
      <c r="AP262" s="498"/>
      <c r="AQ262" s="498"/>
    </row>
    <row r="263" spans="1:43" s="230" customFormat="1" ht="75" customHeight="1" x14ac:dyDescent="0.25">
      <c r="A263" s="465" t="s">
        <v>1011</v>
      </c>
      <c r="B263" s="499" t="s">
        <v>334</v>
      </c>
      <c r="C263" s="486" t="s">
        <v>266</v>
      </c>
      <c r="D263" s="487" t="s">
        <v>192</v>
      </c>
      <c r="E263" s="488" t="s">
        <v>91</v>
      </c>
      <c r="F263" s="622" t="s">
        <v>193</v>
      </c>
      <c r="G263" s="622">
        <v>45138</v>
      </c>
      <c r="H263" s="642"/>
      <c r="I263" s="648" t="s">
        <v>193</v>
      </c>
      <c r="J263" s="622">
        <f>Complete[[#This Row],[Sub/Open of Bids]]</f>
        <v>45160</v>
      </c>
      <c r="K263" s="622">
        <v>45160</v>
      </c>
      <c r="L263" s="643"/>
      <c r="M263" s="622" t="s">
        <v>193</v>
      </c>
      <c r="N263" s="622" t="s">
        <v>193</v>
      </c>
      <c r="O263" s="622">
        <v>45169</v>
      </c>
      <c r="P263" s="643"/>
      <c r="Q263" s="643"/>
      <c r="R263" s="643"/>
      <c r="S263" s="622">
        <v>45170</v>
      </c>
      <c r="T263" s="622">
        <v>45177</v>
      </c>
      <c r="U263" s="622">
        <v>45182</v>
      </c>
      <c r="V263" s="490"/>
      <c r="W263" s="793"/>
      <c r="X263" s="622">
        <v>45201</v>
      </c>
      <c r="Y263" s="622">
        <f>Complete[[#This Row],[Delivery/ Completion]]</f>
        <v>45201</v>
      </c>
      <c r="Z263" s="402" t="s">
        <v>175</v>
      </c>
      <c r="AA263" s="492">
        <f>IF(Complete[[#This Row],[Procurement Project]]="","",SUM(Complete[[#This Row],[MOOE]]+Complete[[#This Row],[CO]]))</f>
        <v>70702</v>
      </c>
      <c r="AB263" s="493">
        <v>70702</v>
      </c>
      <c r="AC263" s="494"/>
      <c r="AD263" s="492">
        <f>IF(Complete[[#This Row],[Procurement Project]]="","",SUM(Complete[[#This Row],[MOOE2]]+Complete[[#This Row],[CO3]]))</f>
        <v>67622</v>
      </c>
      <c r="AE263" s="495">
        <v>67622</v>
      </c>
      <c r="AF263" s="496"/>
      <c r="AG263" s="497"/>
      <c r="AH263" s="400" t="s">
        <v>758</v>
      </c>
      <c r="AI263" s="437" t="s">
        <v>193</v>
      </c>
      <c r="AJ263" s="437" t="s">
        <v>193</v>
      </c>
      <c r="AK263" s="437" t="s">
        <v>193</v>
      </c>
      <c r="AL263" s="437" t="s">
        <v>193</v>
      </c>
      <c r="AM263" s="420" t="s">
        <v>193</v>
      </c>
      <c r="AN263" s="423" t="s">
        <v>193</v>
      </c>
      <c r="AO263" s="488" t="s">
        <v>141</v>
      </c>
      <c r="AP263" s="498"/>
      <c r="AQ263" s="498"/>
    </row>
    <row r="264" spans="1:43" s="230" customFormat="1" ht="75" customHeight="1" x14ac:dyDescent="0.25">
      <c r="A264" s="465" t="s">
        <v>1012</v>
      </c>
      <c r="B264" s="499" t="s">
        <v>223</v>
      </c>
      <c r="C264" s="486" t="s">
        <v>232</v>
      </c>
      <c r="D264" s="487" t="s">
        <v>192</v>
      </c>
      <c r="E264" s="488" t="s">
        <v>103</v>
      </c>
      <c r="F264" s="622" t="s">
        <v>193</v>
      </c>
      <c r="G264" s="622">
        <v>45141</v>
      </c>
      <c r="H264" s="642"/>
      <c r="I264" s="648" t="s">
        <v>193</v>
      </c>
      <c r="J264" s="622">
        <f>Complete[[#This Row],[Sub/Open of Bids]]</f>
        <v>45168</v>
      </c>
      <c r="K264" s="622">
        <v>45168</v>
      </c>
      <c r="L264" s="643"/>
      <c r="M264" s="622" t="s">
        <v>193</v>
      </c>
      <c r="N264" s="622" t="s">
        <v>193</v>
      </c>
      <c r="O264" s="622">
        <v>45173</v>
      </c>
      <c r="P264" s="643"/>
      <c r="Q264" s="643"/>
      <c r="R264" s="643"/>
      <c r="S264" s="622">
        <v>45177</v>
      </c>
      <c r="T264" s="622">
        <v>45188</v>
      </c>
      <c r="U264" s="622">
        <v>45189</v>
      </c>
      <c r="V264" s="490"/>
      <c r="W264" s="793"/>
      <c r="X264" s="622">
        <v>45252</v>
      </c>
      <c r="Y264" s="622">
        <f>Complete[[#This Row],[Delivery/ Completion]]</f>
        <v>45252</v>
      </c>
      <c r="Z264" s="402" t="s">
        <v>175</v>
      </c>
      <c r="AA264" s="492">
        <f>IF(Complete[[#This Row],[Procurement Project]]="","",SUM(Complete[[#This Row],[MOOE]]+Complete[[#This Row],[CO]]))</f>
        <v>249900</v>
      </c>
      <c r="AB264" s="493">
        <v>249900</v>
      </c>
      <c r="AC264" s="494"/>
      <c r="AD264" s="492">
        <f>IF(Complete[[#This Row],[Procurement Project]]="","",SUM(Complete[[#This Row],[MOOE2]]+Complete[[#This Row],[CO3]]))</f>
        <v>249900</v>
      </c>
      <c r="AE264" s="495">
        <v>249900</v>
      </c>
      <c r="AF264" s="496"/>
      <c r="AG264" s="497"/>
      <c r="AH264" s="400" t="s">
        <v>758</v>
      </c>
      <c r="AI264" s="437" t="s">
        <v>193</v>
      </c>
      <c r="AJ264" s="437" t="s">
        <v>193</v>
      </c>
      <c r="AK264" s="437" t="s">
        <v>193</v>
      </c>
      <c r="AL264" s="437" t="s">
        <v>193</v>
      </c>
      <c r="AM264" s="420" t="s">
        <v>193</v>
      </c>
      <c r="AN264" s="423" t="s">
        <v>193</v>
      </c>
      <c r="AO264" s="488" t="s">
        <v>141</v>
      </c>
      <c r="AP264" s="498"/>
      <c r="AQ264" s="498"/>
    </row>
    <row r="265" spans="1:43" s="230" customFormat="1" ht="75" customHeight="1" x14ac:dyDescent="0.25">
      <c r="A265" s="465" t="s">
        <v>1013</v>
      </c>
      <c r="B265" s="499" t="s">
        <v>253</v>
      </c>
      <c r="C265" s="486" t="s">
        <v>266</v>
      </c>
      <c r="D265" s="487" t="s">
        <v>192</v>
      </c>
      <c r="E265" s="488" t="s">
        <v>103</v>
      </c>
      <c r="F265" s="622" t="s">
        <v>193</v>
      </c>
      <c r="G265" s="622">
        <v>45124</v>
      </c>
      <c r="H265" s="642"/>
      <c r="I265" s="648" t="s">
        <v>193</v>
      </c>
      <c r="J265" s="622">
        <f>Complete[[#This Row],[Sub/Open of Bids]]</f>
        <v>45168</v>
      </c>
      <c r="K265" s="622">
        <v>45168</v>
      </c>
      <c r="L265" s="643"/>
      <c r="M265" s="622" t="s">
        <v>193</v>
      </c>
      <c r="N265" s="622" t="s">
        <v>193</v>
      </c>
      <c r="O265" s="622">
        <v>45173</v>
      </c>
      <c r="P265" s="643"/>
      <c r="Q265" s="643"/>
      <c r="R265" s="643"/>
      <c r="S265" s="622" t="s">
        <v>193</v>
      </c>
      <c r="T265" s="622">
        <v>45188</v>
      </c>
      <c r="U265" s="622">
        <v>45189</v>
      </c>
      <c r="V265" s="490"/>
      <c r="W265" s="793"/>
      <c r="X265" s="622"/>
      <c r="Y265" s="622"/>
      <c r="Z265" s="402" t="s">
        <v>175</v>
      </c>
      <c r="AA265" s="492">
        <f>IF(Complete[[#This Row],[Procurement Project]]="","",SUM(Complete[[#This Row],[MOOE]]+Complete[[#This Row],[CO]]))</f>
        <v>12000</v>
      </c>
      <c r="AB265" s="493">
        <v>12000</v>
      </c>
      <c r="AC265" s="494"/>
      <c r="AD265" s="492">
        <f>IF(Complete[[#This Row],[Procurement Project]]="","",SUM(Complete[[#This Row],[MOOE2]]+Complete[[#This Row],[CO3]]))</f>
        <v>11998</v>
      </c>
      <c r="AE265" s="495">
        <v>11998</v>
      </c>
      <c r="AF265" s="496"/>
      <c r="AG265" s="497"/>
      <c r="AH265" s="400" t="s">
        <v>758</v>
      </c>
      <c r="AI265" s="437" t="s">
        <v>193</v>
      </c>
      <c r="AJ265" s="437" t="s">
        <v>193</v>
      </c>
      <c r="AK265" s="437" t="s">
        <v>193</v>
      </c>
      <c r="AL265" s="437" t="s">
        <v>193</v>
      </c>
      <c r="AM265" s="420" t="s">
        <v>193</v>
      </c>
      <c r="AN265" s="423" t="s">
        <v>193</v>
      </c>
      <c r="AO265" s="319" t="s">
        <v>1403</v>
      </c>
      <c r="AP265" s="498"/>
      <c r="AQ265" s="498"/>
    </row>
    <row r="266" spans="1:43" s="230" customFormat="1" ht="75" customHeight="1" x14ac:dyDescent="0.25">
      <c r="A266" s="465" t="s">
        <v>1014</v>
      </c>
      <c r="B266" s="499" t="s">
        <v>225</v>
      </c>
      <c r="C266" s="486" t="s">
        <v>231</v>
      </c>
      <c r="D266" s="487" t="s">
        <v>192</v>
      </c>
      <c r="E266" s="488" t="s">
        <v>103</v>
      </c>
      <c r="F266" s="622" t="s">
        <v>193</v>
      </c>
      <c r="G266" s="622">
        <v>45152</v>
      </c>
      <c r="H266" s="642"/>
      <c r="I266" s="648" t="s">
        <v>193</v>
      </c>
      <c r="J266" s="622">
        <f>Complete[[#This Row],[Sub/Open of Bids]]</f>
        <v>45168</v>
      </c>
      <c r="K266" s="622">
        <v>45168</v>
      </c>
      <c r="L266" s="643"/>
      <c r="M266" s="622" t="s">
        <v>193</v>
      </c>
      <c r="N266" s="622" t="s">
        <v>193</v>
      </c>
      <c r="O266" s="622">
        <v>45173</v>
      </c>
      <c r="P266" s="643"/>
      <c r="Q266" s="643"/>
      <c r="R266" s="643"/>
      <c r="S266" s="622" t="s">
        <v>193</v>
      </c>
      <c r="T266" s="622">
        <v>45188</v>
      </c>
      <c r="U266" s="622">
        <v>45189</v>
      </c>
      <c r="V266" s="490"/>
      <c r="W266" s="793"/>
      <c r="X266" s="622">
        <v>45189</v>
      </c>
      <c r="Y266" s="622">
        <f>Complete[[#This Row],[Delivery/ Completion]]</f>
        <v>45189</v>
      </c>
      <c r="Z266" s="402" t="s">
        <v>175</v>
      </c>
      <c r="AA266" s="492">
        <f>IF(Complete[[#This Row],[Procurement Project]]="","",SUM(Complete[[#This Row],[MOOE]]+Complete[[#This Row],[CO]]))</f>
        <v>5600</v>
      </c>
      <c r="AB266" s="493">
        <v>5600</v>
      </c>
      <c r="AC266" s="494"/>
      <c r="AD266" s="492">
        <f>IF(Complete[[#This Row],[Procurement Project]]="","",SUM(Complete[[#This Row],[MOOE2]]+Complete[[#This Row],[CO3]]))</f>
        <v>5400</v>
      </c>
      <c r="AE266" s="495">
        <v>5400</v>
      </c>
      <c r="AF266" s="496"/>
      <c r="AG266" s="497"/>
      <c r="AH266" s="400" t="s">
        <v>758</v>
      </c>
      <c r="AI266" s="437" t="s">
        <v>193</v>
      </c>
      <c r="AJ266" s="437" t="s">
        <v>193</v>
      </c>
      <c r="AK266" s="437" t="s">
        <v>193</v>
      </c>
      <c r="AL266" s="437" t="s">
        <v>193</v>
      </c>
      <c r="AM266" s="420" t="s">
        <v>193</v>
      </c>
      <c r="AN266" s="423" t="s">
        <v>193</v>
      </c>
      <c r="AO266" s="488" t="s">
        <v>141</v>
      </c>
      <c r="AP266" s="498"/>
      <c r="AQ266" s="498"/>
    </row>
    <row r="267" spans="1:43" s="230" customFormat="1" ht="75" customHeight="1" x14ac:dyDescent="0.25">
      <c r="A267" s="465" t="s">
        <v>1015</v>
      </c>
      <c r="B267" s="499" t="s">
        <v>225</v>
      </c>
      <c r="C267" s="486" t="s">
        <v>201</v>
      </c>
      <c r="D267" s="487" t="s">
        <v>192</v>
      </c>
      <c r="E267" s="488" t="s">
        <v>103</v>
      </c>
      <c r="F267" s="622" t="s">
        <v>193</v>
      </c>
      <c r="G267" s="622">
        <v>45138</v>
      </c>
      <c r="H267" s="642"/>
      <c r="I267" s="648" t="s">
        <v>193</v>
      </c>
      <c r="J267" s="622">
        <f>Complete[[#This Row],[Sub/Open of Bids]]</f>
        <v>45168</v>
      </c>
      <c r="K267" s="622">
        <v>45168</v>
      </c>
      <c r="L267" s="643"/>
      <c r="M267" s="622" t="s">
        <v>193</v>
      </c>
      <c r="N267" s="622" t="s">
        <v>193</v>
      </c>
      <c r="O267" s="622">
        <v>45173</v>
      </c>
      <c r="P267" s="643"/>
      <c r="Q267" s="643"/>
      <c r="R267" s="643"/>
      <c r="S267" s="622" t="s">
        <v>193</v>
      </c>
      <c r="T267" s="622">
        <v>45188</v>
      </c>
      <c r="U267" s="622">
        <v>45189</v>
      </c>
      <c r="V267" s="490"/>
      <c r="W267" s="793"/>
      <c r="X267" s="622">
        <v>45267</v>
      </c>
      <c r="Y267" s="622">
        <f>Complete[[#This Row],[Delivery/ Completion]]</f>
        <v>45267</v>
      </c>
      <c r="Z267" s="402" t="s">
        <v>175</v>
      </c>
      <c r="AA267" s="492">
        <f>IF(Complete[[#This Row],[Procurement Project]]="","",SUM(Complete[[#This Row],[MOOE]]+Complete[[#This Row],[CO]]))</f>
        <v>1792</v>
      </c>
      <c r="AB267" s="493">
        <v>1792</v>
      </c>
      <c r="AC267" s="494"/>
      <c r="AD267" s="492">
        <f>IF(Complete[[#This Row],[Procurement Project]]="","",SUM(Complete[[#This Row],[MOOE2]]+Complete[[#This Row],[CO3]]))</f>
        <v>1728</v>
      </c>
      <c r="AE267" s="495">
        <v>1728</v>
      </c>
      <c r="AF267" s="496"/>
      <c r="AG267" s="497"/>
      <c r="AH267" s="400" t="s">
        <v>758</v>
      </c>
      <c r="AI267" s="437" t="s">
        <v>193</v>
      </c>
      <c r="AJ267" s="437" t="s">
        <v>193</v>
      </c>
      <c r="AK267" s="437" t="s">
        <v>193</v>
      </c>
      <c r="AL267" s="437" t="s">
        <v>193</v>
      </c>
      <c r="AM267" s="420" t="s">
        <v>193</v>
      </c>
      <c r="AN267" s="423" t="s">
        <v>193</v>
      </c>
      <c r="AO267" s="488" t="s">
        <v>141</v>
      </c>
      <c r="AP267" s="498"/>
      <c r="AQ267" s="498"/>
    </row>
    <row r="268" spans="1:43" s="230" customFormat="1" ht="75" customHeight="1" x14ac:dyDescent="0.25">
      <c r="A268" s="465" t="s">
        <v>1016</v>
      </c>
      <c r="B268" s="499" t="s">
        <v>225</v>
      </c>
      <c r="C268" s="486" t="s">
        <v>201</v>
      </c>
      <c r="D268" s="487" t="s">
        <v>192</v>
      </c>
      <c r="E268" s="488" t="s">
        <v>103</v>
      </c>
      <c r="F268" s="622" t="s">
        <v>193</v>
      </c>
      <c r="G268" s="622">
        <v>45152</v>
      </c>
      <c r="H268" s="642"/>
      <c r="I268" s="648" t="s">
        <v>193</v>
      </c>
      <c r="J268" s="622">
        <f>Complete[[#This Row],[Sub/Open of Bids]]</f>
        <v>45168</v>
      </c>
      <c r="K268" s="622">
        <v>45168</v>
      </c>
      <c r="L268" s="643"/>
      <c r="M268" s="622" t="s">
        <v>193</v>
      </c>
      <c r="N268" s="622" t="s">
        <v>193</v>
      </c>
      <c r="O268" s="622">
        <v>45173</v>
      </c>
      <c r="P268" s="643"/>
      <c r="Q268" s="643"/>
      <c r="R268" s="643"/>
      <c r="S268" s="622" t="s">
        <v>193</v>
      </c>
      <c r="T268" s="622">
        <v>45210</v>
      </c>
      <c r="U268" s="622">
        <v>45211</v>
      </c>
      <c r="V268" s="490"/>
      <c r="W268" s="793"/>
      <c r="X268" s="622">
        <v>45267</v>
      </c>
      <c r="Y268" s="622">
        <f>Complete[[#This Row],[Delivery/ Completion]]</f>
        <v>45267</v>
      </c>
      <c r="Z268" s="402" t="s">
        <v>175</v>
      </c>
      <c r="AA268" s="492">
        <f>IF(Complete[[#This Row],[Procurement Project]]="","",SUM(Complete[[#This Row],[MOOE]]+Complete[[#This Row],[CO]]))</f>
        <v>1792</v>
      </c>
      <c r="AB268" s="493">
        <v>1792</v>
      </c>
      <c r="AC268" s="494"/>
      <c r="AD268" s="492">
        <f>IF(Complete[[#This Row],[Procurement Project]]="","",SUM(Complete[[#This Row],[MOOE2]]+Complete[[#This Row],[CO3]]))</f>
        <v>1792</v>
      </c>
      <c r="AE268" s="495">
        <v>1792</v>
      </c>
      <c r="AF268" s="496"/>
      <c r="AG268" s="497"/>
      <c r="AH268" s="400" t="s">
        <v>758</v>
      </c>
      <c r="AI268" s="437" t="s">
        <v>193</v>
      </c>
      <c r="AJ268" s="437" t="s">
        <v>193</v>
      </c>
      <c r="AK268" s="437" t="s">
        <v>193</v>
      </c>
      <c r="AL268" s="437" t="s">
        <v>193</v>
      </c>
      <c r="AM268" s="420" t="s">
        <v>193</v>
      </c>
      <c r="AN268" s="423" t="s">
        <v>193</v>
      </c>
      <c r="AO268" s="488" t="s">
        <v>141</v>
      </c>
      <c r="AP268" s="498"/>
      <c r="AQ268" s="498"/>
    </row>
    <row r="269" spans="1:43" s="230" customFormat="1" ht="75" customHeight="1" x14ac:dyDescent="0.25">
      <c r="A269" s="465" t="s">
        <v>1017</v>
      </c>
      <c r="B269" s="499" t="s">
        <v>218</v>
      </c>
      <c r="C269" s="486" t="s">
        <v>250</v>
      </c>
      <c r="D269" s="487" t="s">
        <v>192</v>
      </c>
      <c r="E269" s="488" t="s">
        <v>103</v>
      </c>
      <c r="F269" s="622" t="s">
        <v>193</v>
      </c>
      <c r="G269" s="622">
        <v>45152</v>
      </c>
      <c r="H269" s="642"/>
      <c r="I269" s="648" t="s">
        <v>193</v>
      </c>
      <c r="J269" s="622">
        <f>Complete[[#This Row],[Sub/Open of Bids]]</f>
        <v>45168</v>
      </c>
      <c r="K269" s="622">
        <v>45168</v>
      </c>
      <c r="L269" s="643"/>
      <c r="M269" s="622" t="s">
        <v>193</v>
      </c>
      <c r="N269" s="622" t="s">
        <v>193</v>
      </c>
      <c r="O269" s="622">
        <v>45173</v>
      </c>
      <c r="P269" s="643"/>
      <c r="Q269" s="643"/>
      <c r="R269" s="643"/>
      <c r="S269" s="622">
        <v>45177</v>
      </c>
      <c r="T269" s="622">
        <v>45183</v>
      </c>
      <c r="U269" s="622">
        <v>45188</v>
      </c>
      <c r="V269" s="490"/>
      <c r="W269" s="793"/>
      <c r="X269" s="622">
        <v>45287</v>
      </c>
      <c r="Y269" s="622">
        <f>Complete[[#This Row],[Delivery/ Completion]]</f>
        <v>45287</v>
      </c>
      <c r="Z269" s="402" t="s">
        <v>175</v>
      </c>
      <c r="AA269" s="492">
        <f>IF(Complete[[#This Row],[Procurement Project]]="","",SUM(Complete[[#This Row],[MOOE]]+Complete[[#This Row],[CO]]))</f>
        <v>185500</v>
      </c>
      <c r="AB269" s="493">
        <v>185500</v>
      </c>
      <c r="AC269" s="494"/>
      <c r="AD269" s="492">
        <f>IF(Complete[[#This Row],[Procurement Project]]="","",SUM(Complete[[#This Row],[MOOE2]]+Complete[[#This Row],[CO3]]))</f>
        <v>181796.5</v>
      </c>
      <c r="AE269" s="495">
        <v>181796.5</v>
      </c>
      <c r="AF269" s="496"/>
      <c r="AG269" s="497"/>
      <c r="AH269" s="400" t="s">
        <v>758</v>
      </c>
      <c r="AI269" s="437" t="s">
        <v>193</v>
      </c>
      <c r="AJ269" s="437" t="s">
        <v>193</v>
      </c>
      <c r="AK269" s="437" t="s">
        <v>193</v>
      </c>
      <c r="AL269" s="437" t="s">
        <v>193</v>
      </c>
      <c r="AM269" s="420" t="s">
        <v>193</v>
      </c>
      <c r="AN269" s="423" t="s">
        <v>193</v>
      </c>
      <c r="AO269" s="488" t="s">
        <v>141</v>
      </c>
      <c r="AP269" s="498"/>
      <c r="AQ269" s="498"/>
    </row>
    <row r="270" spans="1:43" s="230" customFormat="1" ht="75" customHeight="1" x14ac:dyDescent="0.25">
      <c r="A270" s="465" t="s">
        <v>1018</v>
      </c>
      <c r="B270" s="499" t="s">
        <v>288</v>
      </c>
      <c r="C270" s="486" t="s">
        <v>335</v>
      </c>
      <c r="D270" s="487" t="s">
        <v>192</v>
      </c>
      <c r="E270" s="488" t="s">
        <v>103</v>
      </c>
      <c r="F270" s="622" t="s">
        <v>193</v>
      </c>
      <c r="G270" s="622">
        <v>45152</v>
      </c>
      <c r="H270" s="642"/>
      <c r="I270" s="648" t="s">
        <v>193</v>
      </c>
      <c r="J270" s="622">
        <f>Complete[[#This Row],[Sub/Open of Bids]]</f>
        <v>45168</v>
      </c>
      <c r="K270" s="622">
        <v>45168</v>
      </c>
      <c r="L270" s="643"/>
      <c r="M270" s="622" t="s">
        <v>193</v>
      </c>
      <c r="N270" s="622" t="s">
        <v>193</v>
      </c>
      <c r="O270" s="622">
        <v>45173</v>
      </c>
      <c r="P270" s="643"/>
      <c r="Q270" s="643"/>
      <c r="R270" s="643"/>
      <c r="S270" s="622" t="s">
        <v>193</v>
      </c>
      <c r="T270" s="622">
        <v>45188</v>
      </c>
      <c r="U270" s="622">
        <v>45191</v>
      </c>
      <c r="V270" s="490"/>
      <c r="W270" s="793"/>
      <c r="X270" s="622">
        <v>45209</v>
      </c>
      <c r="Y270" s="622">
        <f>Complete[[#This Row],[Delivery/ Completion]]</f>
        <v>45209</v>
      </c>
      <c r="Z270" s="402" t="s">
        <v>175</v>
      </c>
      <c r="AA270" s="492">
        <f>IF(Complete[[#This Row],[Procurement Project]]="","",SUM(Complete[[#This Row],[MOOE]]+Complete[[#This Row],[CO]]))</f>
        <v>4419</v>
      </c>
      <c r="AB270" s="493">
        <v>4419</v>
      </c>
      <c r="AC270" s="494"/>
      <c r="AD270" s="492">
        <f>IF(Complete[[#This Row],[Procurement Project]]="","",SUM(Complete[[#This Row],[MOOE2]]+Complete[[#This Row],[CO3]]))</f>
        <v>4330.7</v>
      </c>
      <c r="AE270" s="495">
        <v>4330.7</v>
      </c>
      <c r="AF270" s="496"/>
      <c r="AG270" s="497"/>
      <c r="AH270" s="400" t="s">
        <v>758</v>
      </c>
      <c r="AI270" s="437" t="s">
        <v>193</v>
      </c>
      <c r="AJ270" s="437" t="s">
        <v>193</v>
      </c>
      <c r="AK270" s="437" t="s">
        <v>193</v>
      </c>
      <c r="AL270" s="437" t="s">
        <v>193</v>
      </c>
      <c r="AM270" s="420" t="s">
        <v>193</v>
      </c>
      <c r="AN270" s="423" t="s">
        <v>193</v>
      </c>
      <c r="AO270" s="488" t="s">
        <v>141</v>
      </c>
      <c r="AP270" s="498"/>
      <c r="AQ270" s="498"/>
    </row>
    <row r="271" spans="1:43" s="230" customFormat="1" ht="75" customHeight="1" x14ac:dyDescent="0.25">
      <c r="A271" s="465" t="s">
        <v>1019</v>
      </c>
      <c r="B271" s="499" t="s">
        <v>258</v>
      </c>
      <c r="C271" s="486" t="s">
        <v>212</v>
      </c>
      <c r="D271" s="487" t="s">
        <v>192</v>
      </c>
      <c r="E271" s="488" t="s">
        <v>103</v>
      </c>
      <c r="F271" s="622" t="s">
        <v>193</v>
      </c>
      <c r="G271" s="622">
        <v>45152</v>
      </c>
      <c r="H271" s="642"/>
      <c r="I271" s="648" t="s">
        <v>193</v>
      </c>
      <c r="J271" s="622">
        <f>Complete[[#This Row],[Sub/Open of Bids]]</f>
        <v>45168</v>
      </c>
      <c r="K271" s="622">
        <v>45168</v>
      </c>
      <c r="L271" s="643"/>
      <c r="M271" s="622" t="s">
        <v>193</v>
      </c>
      <c r="N271" s="622" t="s">
        <v>193</v>
      </c>
      <c r="O271" s="622">
        <v>45173</v>
      </c>
      <c r="P271" s="643"/>
      <c r="Q271" s="643"/>
      <c r="R271" s="643"/>
      <c r="S271" s="622">
        <v>45177</v>
      </c>
      <c r="T271" s="622">
        <v>45188</v>
      </c>
      <c r="U271" s="622">
        <v>45189</v>
      </c>
      <c r="V271" s="490"/>
      <c r="W271" s="793"/>
      <c r="X271" s="622">
        <v>45191</v>
      </c>
      <c r="Y271" s="622">
        <f>Complete[[#This Row],[Delivery/ Completion]]</f>
        <v>45191</v>
      </c>
      <c r="Z271" s="402" t="s">
        <v>175</v>
      </c>
      <c r="AA271" s="492">
        <f>IF(Complete[[#This Row],[Procurement Project]]="","",SUM(Complete[[#This Row],[MOOE]]+Complete[[#This Row],[CO]]))</f>
        <v>268905.59999999998</v>
      </c>
      <c r="AB271" s="493">
        <v>268905.59999999998</v>
      </c>
      <c r="AC271" s="494"/>
      <c r="AD271" s="492">
        <f>IF(Complete[[#This Row],[Procurement Project]]="","",SUM(Complete[[#This Row],[MOOE2]]+Complete[[#This Row],[CO3]]))</f>
        <v>199867</v>
      </c>
      <c r="AE271" s="495">
        <v>199867</v>
      </c>
      <c r="AF271" s="496"/>
      <c r="AG271" s="497"/>
      <c r="AH271" s="400" t="s">
        <v>758</v>
      </c>
      <c r="AI271" s="437" t="s">
        <v>193</v>
      </c>
      <c r="AJ271" s="437" t="s">
        <v>193</v>
      </c>
      <c r="AK271" s="437" t="s">
        <v>193</v>
      </c>
      <c r="AL271" s="437" t="s">
        <v>193</v>
      </c>
      <c r="AM271" s="420" t="s">
        <v>193</v>
      </c>
      <c r="AN271" s="423" t="s">
        <v>193</v>
      </c>
      <c r="AO271" s="488" t="s">
        <v>141</v>
      </c>
      <c r="AP271" s="498"/>
      <c r="AQ271" s="498"/>
    </row>
    <row r="272" spans="1:43" s="230" customFormat="1" ht="75" customHeight="1" x14ac:dyDescent="0.25">
      <c r="A272" s="465" t="s">
        <v>1020</v>
      </c>
      <c r="B272" s="499" t="s">
        <v>218</v>
      </c>
      <c r="C272" s="486" t="s">
        <v>335</v>
      </c>
      <c r="D272" s="487" t="s">
        <v>192</v>
      </c>
      <c r="E272" s="488" t="s">
        <v>103</v>
      </c>
      <c r="F272" s="622" t="s">
        <v>193</v>
      </c>
      <c r="G272" s="622">
        <v>45152</v>
      </c>
      <c r="H272" s="642"/>
      <c r="I272" s="648" t="s">
        <v>193</v>
      </c>
      <c r="J272" s="622">
        <f>Complete[[#This Row],[Sub/Open of Bids]]</f>
        <v>45168</v>
      </c>
      <c r="K272" s="622">
        <v>45168</v>
      </c>
      <c r="L272" s="643"/>
      <c r="M272" s="622" t="s">
        <v>193</v>
      </c>
      <c r="N272" s="622" t="s">
        <v>193</v>
      </c>
      <c r="O272" s="622">
        <v>45173</v>
      </c>
      <c r="P272" s="643"/>
      <c r="Q272" s="643"/>
      <c r="R272" s="643"/>
      <c r="S272" s="622" t="s">
        <v>193</v>
      </c>
      <c r="T272" s="622">
        <v>45188</v>
      </c>
      <c r="U272" s="622">
        <v>45191</v>
      </c>
      <c r="V272" s="490"/>
      <c r="W272" s="793"/>
      <c r="X272" s="622">
        <v>45209</v>
      </c>
      <c r="Y272" s="622">
        <f>Complete[[#This Row],[Delivery/ Completion]]</f>
        <v>45209</v>
      </c>
      <c r="Z272" s="402" t="s">
        <v>175</v>
      </c>
      <c r="AA272" s="492">
        <f>IF(Complete[[#This Row],[Procurement Project]]="","",SUM(Complete[[#This Row],[MOOE]]+Complete[[#This Row],[CO]]))</f>
        <v>37806</v>
      </c>
      <c r="AB272" s="493">
        <v>37806</v>
      </c>
      <c r="AC272" s="494"/>
      <c r="AD272" s="492">
        <f>IF(Complete[[#This Row],[Procurement Project]]="","",SUM(Complete[[#This Row],[MOOE2]]+Complete[[#This Row],[CO3]]))</f>
        <v>35537.1</v>
      </c>
      <c r="AE272" s="495">
        <v>35537.1</v>
      </c>
      <c r="AF272" s="496"/>
      <c r="AG272" s="497"/>
      <c r="AH272" s="400" t="s">
        <v>758</v>
      </c>
      <c r="AI272" s="437" t="s">
        <v>193</v>
      </c>
      <c r="AJ272" s="437" t="s">
        <v>193</v>
      </c>
      <c r="AK272" s="437" t="s">
        <v>193</v>
      </c>
      <c r="AL272" s="437" t="s">
        <v>193</v>
      </c>
      <c r="AM272" s="420" t="s">
        <v>193</v>
      </c>
      <c r="AN272" s="423" t="s">
        <v>193</v>
      </c>
      <c r="AO272" s="488" t="s">
        <v>141</v>
      </c>
      <c r="AP272" s="498"/>
      <c r="AQ272" s="498"/>
    </row>
    <row r="273" spans="1:43" s="230" customFormat="1" ht="75" customHeight="1" x14ac:dyDescent="0.25">
      <c r="A273" s="465" t="s">
        <v>1021</v>
      </c>
      <c r="B273" s="499" t="s">
        <v>253</v>
      </c>
      <c r="C273" s="486" t="s">
        <v>250</v>
      </c>
      <c r="D273" s="487" t="s">
        <v>192</v>
      </c>
      <c r="E273" s="488" t="s">
        <v>103</v>
      </c>
      <c r="F273" s="622" t="s">
        <v>193</v>
      </c>
      <c r="G273" s="622">
        <v>45155</v>
      </c>
      <c r="H273" s="642"/>
      <c r="I273" s="648" t="s">
        <v>193</v>
      </c>
      <c r="J273" s="622">
        <f>Complete[[#This Row],[Sub/Open of Bids]]</f>
        <v>45168</v>
      </c>
      <c r="K273" s="622">
        <v>45168</v>
      </c>
      <c r="L273" s="643"/>
      <c r="M273" s="622" t="s">
        <v>193</v>
      </c>
      <c r="N273" s="622" t="s">
        <v>193</v>
      </c>
      <c r="O273" s="622">
        <v>45173</v>
      </c>
      <c r="P273" s="643"/>
      <c r="Q273" s="643"/>
      <c r="R273" s="643"/>
      <c r="S273" s="622" t="s">
        <v>193</v>
      </c>
      <c r="T273" s="622">
        <v>45183</v>
      </c>
      <c r="U273" s="622">
        <v>45188</v>
      </c>
      <c r="V273" s="490"/>
      <c r="W273" s="793"/>
      <c r="X273" s="622">
        <v>45201</v>
      </c>
      <c r="Y273" s="622">
        <f>Complete[[#This Row],[Delivery/ Completion]]</f>
        <v>45201</v>
      </c>
      <c r="Z273" s="402" t="s">
        <v>175</v>
      </c>
      <c r="AA273" s="492">
        <f>IF(Complete[[#This Row],[Procurement Project]]="","",SUM(Complete[[#This Row],[MOOE]]+Complete[[#This Row],[CO]]))</f>
        <v>49500</v>
      </c>
      <c r="AB273" s="493">
        <v>49500</v>
      </c>
      <c r="AC273" s="494"/>
      <c r="AD273" s="492">
        <f>IF(Complete[[#This Row],[Procurement Project]]="","",SUM(Complete[[#This Row],[MOOE2]]+Complete[[#This Row],[CO3]]))</f>
        <v>45495</v>
      </c>
      <c r="AE273" s="495">
        <v>45495</v>
      </c>
      <c r="AF273" s="496"/>
      <c r="AG273" s="497"/>
      <c r="AH273" s="400" t="s">
        <v>758</v>
      </c>
      <c r="AI273" s="437" t="s">
        <v>193</v>
      </c>
      <c r="AJ273" s="437" t="s">
        <v>193</v>
      </c>
      <c r="AK273" s="437" t="s">
        <v>193</v>
      </c>
      <c r="AL273" s="437" t="s">
        <v>193</v>
      </c>
      <c r="AM273" s="420" t="s">
        <v>193</v>
      </c>
      <c r="AN273" s="423" t="s">
        <v>193</v>
      </c>
      <c r="AO273" s="488" t="s">
        <v>141</v>
      </c>
      <c r="AP273" s="498"/>
      <c r="AQ273" s="498"/>
    </row>
    <row r="274" spans="1:43" s="230" customFormat="1" ht="75" customHeight="1" x14ac:dyDescent="0.25">
      <c r="A274" s="465" t="s">
        <v>1022</v>
      </c>
      <c r="B274" s="499" t="s">
        <v>225</v>
      </c>
      <c r="C274" s="486" t="s">
        <v>262</v>
      </c>
      <c r="D274" s="408" t="s">
        <v>192</v>
      </c>
      <c r="E274" s="488" t="s">
        <v>103</v>
      </c>
      <c r="F274" s="622" t="s">
        <v>193</v>
      </c>
      <c r="G274" s="622">
        <v>45141</v>
      </c>
      <c r="H274" s="642"/>
      <c r="I274" s="648" t="s">
        <v>193</v>
      </c>
      <c r="J274" s="622">
        <f>Complete[[#This Row],[Sub/Open of Bids]]</f>
        <v>45168</v>
      </c>
      <c r="K274" s="622">
        <v>45168</v>
      </c>
      <c r="L274" s="643"/>
      <c r="M274" s="622" t="s">
        <v>193</v>
      </c>
      <c r="N274" s="622" t="s">
        <v>193</v>
      </c>
      <c r="O274" s="622">
        <v>45173</v>
      </c>
      <c r="P274" s="643"/>
      <c r="Q274" s="643"/>
      <c r="R274" s="643"/>
      <c r="S274" s="622">
        <v>45177</v>
      </c>
      <c r="T274" s="622">
        <v>45188</v>
      </c>
      <c r="U274" s="622">
        <v>45189</v>
      </c>
      <c r="V274" s="490"/>
      <c r="W274" s="793"/>
      <c r="X274" s="622">
        <v>45267</v>
      </c>
      <c r="Y274" s="622">
        <f>Complete[[#This Row],[Delivery/ Completion]]</f>
        <v>45267</v>
      </c>
      <c r="Z274" s="402" t="s">
        <v>175</v>
      </c>
      <c r="AA274" s="492">
        <f>IF(Complete[[#This Row],[Procurement Project]]="","",SUM(Complete[[#This Row],[MOOE]]+Complete[[#This Row],[CO]]))</f>
        <v>84000</v>
      </c>
      <c r="AB274" s="493">
        <v>84000</v>
      </c>
      <c r="AC274" s="494"/>
      <c r="AD274" s="492">
        <f>IF(Complete[[#This Row],[Procurement Project]]="","",SUM(Complete[[#This Row],[MOOE2]]+Complete[[#This Row],[CO3]]))</f>
        <v>83700</v>
      </c>
      <c r="AE274" s="495">
        <v>83700</v>
      </c>
      <c r="AF274" s="496"/>
      <c r="AG274" s="497"/>
      <c r="AH274" s="400" t="s">
        <v>758</v>
      </c>
      <c r="AI274" s="437" t="s">
        <v>193</v>
      </c>
      <c r="AJ274" s="437" t="s">
        <v>193</v>
      </c>
      <c r="AK274" s="437" t="s">
        <v>193</v>
      </c>
      <c r="AL274" s="437" t="s">
        <v>193</v>
      </c>
      <c r="AM274" s="420" t="s">
        <v>193</v>
      </c>
      <c r="AN274" s="423" t="s">
        <v>193</v>
      </c>
      <c r="AO274" s="488" t="s">
        <v>141</v>
      </c>
      <c r="AP274" s="498"/>
      <c r="AQ274" s="498"/>
    </row>
    <row r="275" spans="1:43" s="230" customFormat="1" ht="75" customHeight="1" x14ac:dyDescent="0.25">
      <c r="A275" s="465" t="s">
        <v>1023</v>
      </c>
      <c r="B275" s="499" t="s">
        <v>225</v>
      </c>
      <c r="C275" s="486" t="s">
        <v>196</v>
      </c>
      <c r="D275" s="487" t="s">
        <v>192</v>
      </c>
      <c r="E275" s="488" t="s">
        <v>103</v>
      </c>
      <c r="F275" s="622" t="s">
        <v>193</v>
      </c>
      <c r="G275" s="622">
        <v>45138</v>
      </c>
      <c r="H275" s="642"/>
      <c r="I275" s="648" t="s">
        <v>193</v>
      </c>
      <c r="J275" s="622">
        <f>Complete[[#This Row],[Sub/Open of Bids]]</f>
        <v>45168</v>
      </c>
      <c r="K275" s="622">
        <v>45168</v>
      </c>
      <c r="L275" s="643"/>
      <c r="M275" s="622" t="s">
        <v>193</v>
      </c>
      <c r="N275" s="622" t="s">
        <v>193</v>
      </c>
      <c r="O275" s="622">
        <v>45173</v>
      </c>
      <c r="P275" s="643"/>
      <c r="Q275" s="643"/>
      <c r="R275" s="643"/>
      <c r="S275" s="622" t="s">
        <v>193</v>
      </c>
      <c r="T275" s="622">
        <v>45188</v>
      </c>
      <c r="U275" s="622">
        <v>45189</v>
      </c>
      <c r="V275" s="490"/>
      <c r="W275" s="793"/>
      <c r="X275" s="622"/>
      <c r="Y275" s="622"/>
      <c r="Z275" s="402" t="s">
        <v>175</v>
      </c>
      <c r="AA275" s="492">
        <f>IF(Complete[[#This Row],[Procurement Project]]="","",SUM(Complete[[#This Row],[MOOE]]+Complete[[#This Row],[CO]]))</f>
        <v>32200</v>
      </c>
      <c r="AB275" s="493">
        <v>32200</v>
      </c>
      <c r="AC275" s="494"/>
      <c r="AD275" s="492">
        <f>IF(Complete[[#This Row],[Procurement Project]]="","",SUM(Complete[[#This Row],[MOOE2]]+Complete[[#This Row],[CO3]]))</f>
        <v>31050</v>
      </c>
      <c r="AE275" s="495">
        <v>31050</v>
      </c>
      <c r="AF275" s="496"/>
      <c r="AG275" s="497"/>
      <c r="AH275" s="400" t="s">
        <v>758</v>
      </c>
      <c r="AI275" s="437" t="s">
        <v>193</v>
      </c>
      <c r="AJ275" s="437" t="s">
        <v>193</v>
      </c>
      <c r="AK275" s="437" t="s">
        <v>193</v>
      </c>
      <c r="AL275" s="437" t="s">
        <v>193</v>
      </c>
      <c r="AM275" s="420" t="s">
        <v>193</v>
      </c>
      <c r="AN275" s="423" t="s">
        <v>193</v>
      </c>
      <c r="AO275" s="319" t="s">
        <v>1403</v>
      </c>
      <c r="AP275" s="498"/>
      <c r="AQ275" s="498"/>
    </row>
    <row r="276" spans="1:43" s="230" customFormat="1" ht="75" customHeight="1" x14ac:dyDescent="0.25">
      <c r="A276" s="465" t="s">
        <v>1024</v>
      </c>
      <c r="B276" s="499" t="s">
        <v>225</v>
      </c>
      <c r="C276" s="486" t="s">
        <v>201</v>
      </c>
      <c r="D276" s="487" t="s">
        <v>192</v>
      </c>
      <c r="E276" s="488" t="s">
        <v>103</v>
      </c>
      <c r="F276" s="622" t="s">
        <v>193</v>
      </c>
      <c r="G276" s="622">
        <v>45138</v>
      </c>
      <c r="H276" s="642"/>
      <c r="I276" s="648" t="s">
        <v>193</v>
      </c>
      <c r="J276" s="622">
        <f>Complete[[#This Row],[Sub/Open of Bids]]</f>
        <v>45168</v>
      </c>
      <c r="K276" s="622">
        <v>45168</v>
      </c>
      <c r="L276" s="643"/>
      <c r="M276" s="622" t="s">
        <v>193</v>
      </c>
      <c r="N276" s="622" t="s">
        <v>193</v>
      </c>
      <c r="O276" s="622">
        <v>45173</v>
      </c>
      <c r="P276" s="643"/>
      <c r="Q276" s="643"/>
      <c r="R276" s="643"/>
      <c r="S276" s="622" t="s">
        <v>193</v>
      </c>
      <c r="T276" s="622">
        <v>45189</v>
      </c>
      <c r="U276" s="622">
        <v>45191</v>
      </c>
      <c r="V276" s="490"/>
      <c r="W276" s="793"/>
      <c r="X276" s="622">
        <v>45267</v>
      </c>
      <c r="Y276" s="622">
        <f>Complete[[#This Row],[Delivery/ Completion]]</f>
        <v>45267</v>
      </c>
      <c r="Z276" s="402" t="s">
        <v>175</v>
      </c>
      <c r="AA276" s="492">
        <f>IF(Complete[[#This Row],[Procurement Project]]="","",SUM(Complete[[#This Row],[MOOE]]+Complete[[#This Row],[CO]]))</f>
        <v>1792</v>
      </c>
      <c r="AB276" s="493">
        <v>1792</v>
      </c>
      <c r="AC276" s="494"/>
      <c r="AD276" s="492">
        <f>IF(Complete[[#This Row],[Procurement Project]]="","",SUM(Complete[[#This Row],[MOOE2]]+Complete[[#This Row],[CO3]]))</f>
        <v>1728</v>
      </c>
      <c r="AE276" s="495">
        <v>1728</v>
      </c>
      <c r="AF276" s="496"/>
      <c r="AG276" s="497"/>
      <c r="AH276" s="400" t="s">
        <v>758</v>
      </c>
      <c r="AI276" s="437" t="s">
        <v>193</v>
      </c>
      <c r="AJ276" s="437" t="s">
        <v>193</v>
      </c>
      <c r="AK276" s="437" t="s">
        <v>193</v>
      </c>
      <c r="AL276" s="437" t="s">
        <v>193</v>
      </c>
      <c r="AM276" s="420" t="s">
        <v>193</v>
      </c>
      <c r="AN276" s="423" t="s">
        <v>193</v>
      </c>
      <c r="AO276" s="488" t="s">
        <v>141</v>
      </c>
      <c r="AP276" s="498"/>
      <c r="AQ276" s="498"/>
    </row>
    <row r="277" spans="1:43" s="230" customFormat="1" ht="75" customHeight="1" x14ac:dyDescent="0.25">
      <c r="A277" s="465" t="s">
        <v>1025</v>
      </c>
      <c r="B277" s="499" t="s">
        <v>225</v>
      </c>
      <c r="C277" s="486" t="s">
        <v>201</v>
      </c>
      <c r="D277" s="487" t="s">
        <v>192</v>
      </c>
      <c r="E277" s="488" t="s">
        <v>103</v>
      </c>
      <c r="F277" s="622" t="s">
        <v>193</v>
      </c>
      <c r="G277" s="622">
        <v>45138</v>
      </c>
      <c r="H277" s="642"/>
      <c r="I277" s="648" t="s">
        <v>193</v>
      </c>
      <c r="J277" s="622">
        <f>Complete[[#This Row],[Sub/Open of Bids]]</f>
        <v>45168</v>
      </c>
      <c r="K277" s="622">
        <v>45168</v>
      </c>
      <c r="L277" s="643"/>
      <c r="M277" s="622" t="s">
        <v>193</v>
      </c>
      <c r="N277" s="622" t="s">
        <v>193</v>
      </c>
      <c r="O277" s="622">
        <v>45173</v>
      </c>
      <c r="P277" s="643"/>
      <c r="Q277" s="643"/>
      <c r="R277" s="643"/>
      <c r="S277" s="622" t="s">
        <v>193</v>
      </c>
      <c r="T277" s="622">
        <v>45188</v>
      </c>
      <c r="U277" s="622">
        <v>45189</v>
      </c>
      <c r="V277" s="490"/>
      <c r="W277" s="793"/>
      <c r="X277" s="622">
        <v>45267</v>
      </c>
      <c r="Y277" s="622">
        <f>Complete[[#This Row],[Delivery/ Completion]]</f>
        <v>45267</v>
      </c>
      <c r="Z277" s="402" t="s">
        <v>175</v>
      </c>
      <c r="AA277" s="492">
        <f>IF(Complete[[#This Row],[Procurement Project]]="","",SUM(Complete[[#This Row],[MOOE]]+Complete[[#This Row],[CO]]))</f>
        <v>1792</v>
      </c>
      <c r="AB277" s="493">
        <v>1792</v>
      </c>
      <c r="AC277" s="494"/>
      <c r="AD277" s="492">
        <f>IF(Complete[[#This Row],[Procurement Project]]="","",SUM(Complete[[#This Row],[MOOE2]]+Complete[[#This Row],[CO3]]))</f>
        <v>1728</v>
      </c>
      <c r="AE277" s="495">
        <v>1728</v>
      </c>
      <c r="AF277" s="496"/>
      <c r="AG277" s="497"/>
      <c r="AH277" s="400" t="s">
        <v>758</v>
      </c>
      <c r="AI277" s="437" t="s">
        <v>193</v>
      </c>
      <c r="AJ277" s="437" t="s">
        <v>193</v>
      </c>
      <c r="AK277" s="437" t="s">
        <v>193</v>
      </c>
      <c r="AL277" s="437" t="s">
        <v>193</v>
      </c>
      <c r="AM277" s="420" t="s">
        <v>193</v>
      </c>
      <c r="AN277" s="423" t="s">
        <v>193</v>
      </c>
      <c r="AO277" s="488" t="s">
        <v>141</v>
      </c>
      <c r="AP277" s="498"/>
      <c r="AQ277" s="498"/>
    </row>
    <row r="278" spans="1:43" s="230" customFormat="1" ht="75" customHeight="1" x14ac:dyDescent="0.25">
      <c r="A278" s="465" t="s">
        <v>1026</v>
      </c>
      <c r="B278" s="499" t="s">
        <v>225</v>
      </c>
      <c r="C278" s="486" t="s">
        <v>201</v>
      </c>
      <c r="D278" s="487" t="s">
        <v>192</v>
      </c>
      <c r="E278" s="488" t="s">
        <v>103</v>
      </c>
      <c r="F278" s="622" t="s">
        <v>193</v>
      </c>
      <c r="G278" s="622">
        <v>45152</v>
      </c>
      <c r="H278" s="642"/>
      <c r="I278" s="648" t="s">
        <v>193</v>
      </c>
      <c r="J278" s="622">
        <f>Complete[[#This Row],[Sub/Open of Bids]]</f>
        <v>45168</v>
      </c>
      <c r="K278" s="622">
        <v>45168</v>
      </c>
      <c r="L278" s="643"/>
      <c r="M278" s="622" t="s">
        <v>193</v>
      </c>
      <c r="N278" s="622" t="s">
        <v>193</v>
      </c>
      <c r="O278" s="622">
        <v>45173</v>
      </c>
      <c r="P278" s="643"/>
      <c r="Q278" s="643"/>
      <c r="R278" s="643"/>
      <c r="S278" s="622" t="s">
        <v>193</v>
      </c>
      <c r="T278" s="622">
        <v>45189</v>
      </c>
      <c r="U278" s="622">
        <v>45191</v>
      </c>
      <c r="V278" s="490"/>
      <c r="W278" s="793"/>
      <c r="X278" s="622">
        <v>45267</v>
      </c>
      <c r="Y278" s="622">
        <f>Complete[[#This Row],[Delivery/ Completion]]</f>
        <v>45267</v>
      </c>
      <c r="Z278" s="402" t="s">
        <v>175</v>
      </c>
      <c r="AA278" s="492">
        <f>IF(Complete[[#This Row],[Procurement Project]]="","",SUM(Complete[[#This Row],[MOOE]]+Complete[[#This Row],[CO]]))</f>
        <v>3584</v>
      </c>
      <c r="AB278" s="493">
        <v>3584</v>
      </c>
      <c r="AC278" s="494"/>
      <c r="AD278" s="492">
        <f>IF(Complete[[#This Row],[Procurement Project]]="","",SUM(Complete[[#This Row],[MOOE2]]+Complete[[#This Row],[CO3]]))</f>
        <v>3456</v>
      </c>
      <c r="AE278" s="495">
        <v>3456</v>
      </c>
      <c r="AF278" s="496"/>
      <c r="AG278" s="497"/>
      <c r="AH278" s="400" t="s">
        <v>758</v>
      </c>
      <c r="AI278" s="437" t="s">
        <v>193</v>
      </c>
      <c r="AJ278" s="437" t="s">
        <v>193</v>
      </c>
      <c r="AK278" s="437" t="s">
        <v>193</v>
      </c>
      <c r="AL278" s="437" t="s">
        <v>193</v>
      </c>
      <c r="AM278" s="420" t="s">
        <v>193</v>
      </c>
      <c r="AN278" s="423" t="s">
        <v>193</v>
      </c>
      <c r="AO278" s="488" t="s">
        <v>141</v>
      </c>
      <c r="AP278" s="498"/>
      <c r="AQ278" s="498"/>
    </row>
    <row r="279" spans="1:43" s="230" customFormat="1" ht="75" customHeight="1" x14ac:dyDescent="0.25">
      <c r="A279" s="465" t="s">
        <v>1027</v>
      </c>
      <c r="B279" s="499" t="s">
        <v>218</v>
      </c>
      <c r="C279" s="486" t="s">
        <v>212</v>
      </c>
      <c r="D279" s="487" t="s">
        <v>192</v>
      </c>
      <c r="E279" s="488" t="s">
        <v>103</v>
      </c>
      <c r="F279" s="622" t="s">
        <v>193</v>
      </c>
      <c r="G279" s="622">
        <v>45152</v>
      </c>
      <c r="H279" s="642"/>
      <c r="I279" s="648" t="s">
        <v>193</v>
      </c>
      <c r="J279" s="622">
        <f>Complete[[#This Row],[Sub/Open of Bids]]</f>
        <v>45168</v>
      </c>
      <c r="K279" s="622">
        <v>45168</v>
      </c>
      <c r="L279" s="643"/>
      <c r="M279" s="622" t="s">
        <v>193</v>
      </c>
      <c r="N279" s="622" t="s">
        <v>193</v>
      </c>
      <c r="O279" s="622">
        <v>45173</v>
      </c>
      <c r="P279" s="643"/>
      <c r="Q279" s="643"/>
      <c r="R279" s="643"/>
      <c r="S279" s="622">
        <v>45177</v>
      </c>
      <c r="T279" s="622">
        <v>45188</v>
      </c>
      <c r="U279" s="622">
        <v>45191</v>
      </c>
      <c r="V279" s="490"/>
      <c r="W279" s="793"/>
      <c r="X279" s="622">
        <v>45209</v>
      </c>
      <c r="Y279" s="622">
        <f>Complete[[#This Row],[Delivery/ Completion]]</f>
        <v>45209</v>
      </c>
      <c r="Z279" s="402" t="s">
        <v>175</v>
      </c>
      <c r="AA279" s="492">
        <f>IF(Complete[[#This Row],[Procurement Project]]="","",SUM(Complete[[#This Row],[MOOE]]+Complete[[#This Row],[CO]]))</f>
        <v>186029</v>
      </c>
      <c r="AB279" s="493">
        <v>186029</v>
      </c>
      <c r="AC279" s="494"/>
      <c r="AD279" s="492">
        <f>IF(Complete[[#This Row],[Procurement Project]]="","",SUM(Complete[[#This Row],[MOOE2]]+Complete[[#This Row],[CO3]]))</f>
        <v>182316.4</v>
      </c>
      <c r="AE279" s="495">
        <v>182316.4</v>
      </c>
      <c r="AF279" s="496"/>
      <c r="AG279" s="497"/>
      <c r="AH279" s="400" t="s">
        <v>758</v>
      </c>
      <c r="AI279" s="437" t="s">
        <v>193</v>
      </c>
      <c r="AJ279" s="437" t="s">
        <v>193</v>
      </c>
      <c r="AK279" s="437" t="s">
        <v>193</v>
      </c>
      <c r="AL279" s="437" t="s">
        <v>193</v>
      </c>
      <c r="AM279" s="420" t="s">
        <v>193</v>
      </c>
      <c r="AN279" s="423" t="s">
        <v>193</v>
      </c>
      <c r="AO279" s="488" t="s">
        <v>141</v>
      </c>
      <c r="AP279" s="498"/>
      <c r="AQ279" s="498"/>
    </row>
    <row r="280" spans="1:43" s="230" customFormat="1" ht="75" customHeight="1" x14ac:dyDescent="0.25">
      <c r="A280" s="465" t="s">
        <v>1028</v>
      </c>
      <c r="B280" s="499" t="s">
        <v>235</v>
      </c>
      <c r="C280" s="486" t="s">
        <v>213</v>
      </c>
      <c r="D280" s="487" t="s">
        <v>192</v>
      </c>
      <c r="E280" s="488" t="s">
        <v>103</v>
      </c>
      <c r="F280" s="622" t="s">
        <v>193</v>
      </c>
      <c r="G280" s="622">
        <v>45124</v>
      </c>
      <c r="H280" s="642"/>
      <c r="I280" s="648" t="s">
        <v>193</v>
      </c>
      <c r="J280" s="622">
        <f>Complete[[#This Row],[Sub/Open of Bids]]</f>
        <v>45168</v>
      </c>
      <c r="K280" s="622">
        <v>45168</v>
      </c>
      <c r="L280" s="643"/>
      <c r="M280" s="622" t="s">
        <v>193</v>
      </c>
      <c r="N280" s="622" t="s">
        <v>193</v>
      </c>
      <c r="O280" s="622">
        <v>45173</v>
      </c>
      <c r="P280" s="643"/>
      <c r="Q280" s="643"/>
      <c r="R280" s="643"/>
      <c r="S280" s="622" t="s">
        <v>193</v>
      </c>
      <c r="T280" s="622">
        <v>45197</v>
      </c>
      <c r="U280" s="622">
        <v>45198</v>
      </c>
      <c r="V280" s="490"/>
      <c r="W280" s="793"/>
      <c r="X280" s="622">
        <v>45203</v>
      </c>
      <c r="Y280" s="622">
        <f>Complete[[#This Row],[Delivery/ Completion]]</f>
        <v>45203</v>
      </c>
      <c r="Z280" s="402" t="s">
        <v>175</v>
      </c>
      <c r="AA280" s="492">
        <f>IF(Complete[[#This Row],[Procurement Project]]="","",SUM(Complete[[#This Row],[MOOE]]+Complete[[#This Row],[CO]]))</f>
        <v>13060</v>
      </c>
      <c r="AB280" s="493">
        <v>13060</v>
      </c>
      <c r="AC280" s="494"/>
      <c r="AD280" s="492">
        <f>IF(Complete[[#This Row],[Procurement Project]]="","",SUM(Complete[[#This Row],[MOOE2]]+Complete[[#This Row],[CO3]]))</f>
        <v>12680</v>
      </c>
      <c r="AE280" s="495">
        <v>12680</v>
      </c>
      <c r="AF280" s="496"/>
      <c r="AG280" s="497"/>
      <c r="AH280" s="400" t="s">
        <v>758</v>
      </c>
      <c r="AI280" s="437" t="s">
        <v>193</v>
      </c>
      <c r="AJ280" s="437" t="s">
        <v>193</v>
      </c>
      <c r="AK280" s="437" t="s">
        <v>193</v>
      </c>
      <c r="AL280" s="437" t="s">
        <v>193</v>
      </c>
      <c r="AM280" s="420" t="s">
        <v>193</v>
      </c>
      <c r="AN280" s="423" t="s">
        <v>193</v>
      </c>
      <c r="AO280" s="488" t="s">
        <v>141</v>
      </c>
      <c r="AP280" s="498"/>
      <c r="AQ280" s="498"/>
    </row>
    <row r="281" spans="1:43" s="230" customFormat="1" ht="75" customHeight="1" x14ac:dyDescent="0.25">
      <c r="A281" s="465" t="s">
        <v>1029</v>
      </c>
      <c r="B281" s="499" t="s">
        <v>336</v>
      </c>
      <c r="C281" s="486" t="s">
        <v>266</v>
      </c>
      <c r="D281" s="487" t="s">
        <v>192</v>
      </c>
      <c r="E281" s="488" t="s">
        <v>103</v>
      </c>
      <c r="F281" s="622" t="s">
        <v>193</v>
      </c>
      <c r="G281" s="622">
        <v>45138</v>
      </c>
      <c r="H281" s="642"/>
      <c r="I281" s="648" t="s">
        <v>193</v>
      </c>
      <c r="J281" s="622">
        <f>Complete[[#This Row],[Sub/Open of Bids]]</f>
        <v>45168</v>
      </c>
      <c r="K281" s="622">
        <v>45168</v>
      </c>
      <c r="L281" s="643"/>
      <c r="M281" s="622" t="s">
        <v>193</v>
      </c>
      <c r="N281" s="622" t="s">
        <v>193</v>
      </c>
      <c r="O281" s="622">
        <v>45173</v>
      </c>
      <c r="P281" s="643"/>
      <c r="Q281" s="643"/>
      <c r="R281" s="643"/>
      <c r="S281" s="622">
        <v>45177</v>
      </c>
      <c r="T281" s="622">
        <v>45188</v>
      </c>
      <c r="U281" s="622">
        <v>45189</v>
      </c>
      <c r="V281" s="490"/>
      <c r="W281" s="793"/>
      <c r="X281" s="622">
        <v>45198</v>
      </c>
      <c r="Y281" s="622">
        <f>Complete[[#This Row],[Delivery/ Completion]]</f>
        <v>45198</v>
      </c>
      <c r="Z281" s="402" t="s">
        <v>175</v>
      </c>
      <c r="AA281" s="492">
        <f>IF(Complete[[#This Row],[Procurement Project]]="","",SUM(Complete[[#This Row],[MOOE]]+Complete[[#This Row],[CO]]))</f>
        <v>134500</v>
      </c>
      <c r="AB281" s="493">
        <v>134500</v>
      </c>
      <c r="AC281" s="494"/>
      <c r="AD281" s="492">
        <f>IF(Complete[[#This Row],[Procurement Project]]="","",SUM(Complete[[#This Row],[MOOE2]]+Complete[[#This Row],[CO3]]))</f>
        <v>134500</v>
      </c>
      <c r="AE281" s="495">
        <v>134500</v>
      </c>
      <c r="AF281" s="496"/>
      <c r="AG281" s="497"/>
      <c r="AH281" s="400" t="s">
        <v>758</v>
      </c>
      <c r="AI281" s="437" t="s">
        <v>193</v>
      </c>
      <c r="AJ281" s="437" t="s">
        <v>193</v>
      </c>
      <c r="AK281" s="437" t="s">
        <v>193</v>
      </c>
      <c r="AL281" s="437" t="s">
        <v>193</v>
      </c>
      <c r="AM281" s="420" t="s">
        <v>193</v>
      </c>
      <c r="AN281" s="423" t="s">
        <v>193</v>
      </c>
      <c r="AO281" s="488" t="s">
        <v>141</v>
      </c>
      <c r="AP281" s="498"/>
      <c r="AQ281" s="498"/>
    </row>
    <row r="282" spans="1:43" s="230" customFormat="1" ht="75" customHeight="1" x14ac:dyDescent="0.25">
      <c r="A282" s="465" t="s">
        <v>1030</v>
      </c>
      <c r="B282" s="499" t="s">
        <v>225</v>
      </c>
      <c r="C282" s="486" t="s">
        <v>232</v>
      </c>
      <c r="D282" s="487" t="s">
        <v>192</v>
      </c>
      <c r="E282" s="488" t="s">
        <v>103</v>
      </c>
      <c r="F282" s="622" t="s">
        <v>193</v>
      </c>
      <c r="G282" s="622">
        <v>45141</v>
      </c>
      <c r="H282" s="642"/>
      <c r="I282" s="648" t="s">
        <v>193</v>
      </c>
      <c r="J282" s="622">
        <f>Complete[[#This Row],[Sub/Open of Bids]]</f>
        <v>45168</v>
      </c>
      <c r="K282" s="622">
        <v>45168</v>
      </c>
      <c r="L282" s="643"/>
      <c r="M282" s="622" t="s">
        <v>193</v>
      </c>
      <c r="N282" s="622" t="s">
        <v>193</v>
      </c>
      <c r="O282" s="622">
        <v>45173</v>
      </c>
      <c r="P282" s="643"/>
      <c r="Q282" s="643"/>
      <c r="R282" s="643"/>
      <c r="S282" s="622" t="s">
        <v>193</v>
      </c>
      <c r="T282" s="622">
        <v>45188</v>
      </c>
      <c r="U282" s="622">
        <v>45189</v>
      </c>
      <c r="V282" s="490"/>
      <c r="W282" s="793"/>
      <c r="X282" s="622">
        <v>45198</v>
      </c>
      <c r="Y282" s="622">
        <f>Complete[[#This Row],[Delivery/ Completion]]</f>
        <v>45198</v>
      </c>
      <c r="Z282" s="402" t="s">
        <v>175</v>
      </c>
      <c r="AA282" s="492">
        <f>IF(Complete[[#This Row],[Procurement Project]]="","",SUM(Complete[[#This Row],[MOOE]]+Complete[[#This Row],[CO]]))</f>
        <v>19600</v>
      </c>
      <c r="AB282" s="493">
        <v>19600</v>
      </c>
      <c r="AC282" s="494"/>
      <c r="AD282" s="492">
        <f>IF(Complete[[#This Row],[Procurement Project]]="","",SUM(Complete[[#This Row],[MOOE2]]+Complete[[#This Row],[CO3]]))</f>
        <v>18900</v>
      </c>
      <c r="AE282" s="495">
        <v>18900</v>
      </c>
      <c r="AF282" s="496"/>
      <c r="AG282" s="497"/>
      <c r="AH282" s="400" t="s">
        <v>758</v>
      </c>
      <c r="AI282" s="437" t="s">
        <v>193</v>
      </c>
      <c r="AJ282" s="437" t="s">
        <v>193</v>
      </c>
      <c r="AK282" s="437" t="s">
        <v>193</v>
      </c>
      <c r="AL282" s="437" t="s">
        <v>193</v>
      </c>
      <c r="AM282" s="420" t="s">
        <v>193</v>
      </c>
      <c r="AN282" s="423" t="s">
        <v>193</v>
      </c>
      <c r="AO282" s="488" t="s">
        <v>141</v>
      </c>
      <c r="AP282" s="498"/>
      <c r="AQ282" s="498"/>
    </row>
    <row r="283" spans="1:43" s="230" customFormat="1" ht="75" customHeight="1" x14ac:dyDescent="0.25">
      <c r="A283" s="465" t="s">
        <v>1031</v>
      </c>
      <c r="B283" s="499" t="s">
        <v>225</v>
      </c>
      <c r="C283" s="486" t="s">
        <v>201</v>
      </c>
      <c r="D283" s="487" t="s">
        <v>192</v>
      </c>
      <c r="E283" s="488" t="s">
        <v>103</v>
      </c>
      <c r="F283" s="622">
        <v>45132</v>
      </c>
      <c r="G283" s="622">
        <v>45138</v>
      </c>
      <c r="H283" s="642"/>
      <c r="I283" s="648" t="s">
        <v>193</v>
      </c>
      <c r="J283" s="622">
        <f>Complete[[#This Row],[Sub/Open of Bids]]</f>
        <v>45168</v>
      </c>
      <c r="K283" s="622">
        <v>45168</v>
      </c>
      <c r="L283" s="643"/>
      <c r="M283" s="622" t="s">
        <v>193</v>
      </c>
      <c r="N283" s="622" t="s">
        <v>193</v>
      </c>
      <c r="O283" s="622">
        <v>45173</v>
      </c>
      <c r="P283" s="643"/>
      <c r="Q283" s="643"/>
      <c r="R283" s="643"/>
      <c r="S283" s="622" t="s">
        <v>193</v>
      </c>
      <c r="T283" s="622">
        <v>45189</v>
      </c>
      <c r="U283" s="622">
        <v>45191</v>
      </c>
      <c r="V283" s="490"/>
      <c r="W283" s="793"/>
      <c r="X283" s="622">
        <v>45267</v>
      </c>
      <c r="Y283" s="622">
        <f>Complete[[#This Row],[Delivery/ Completion]]</f>
        <v>45267</v>
      </c>
      <c r="Z283" s="402" t="s">
        <v>175</v>
      </c>
      <c r="AA283" s="492">
        <f>IF(Complete[[#This Row],[Procurement Project]]="","",SUM(Complete[[#This Row],[MOOE]]+Complete[[#This Row],[CO]]))</f>
        <v>1732</v>
      </c>
      <c r="AB283" s="493">
        <v>1732</v>
      </c>
      <c r="AC283" s="494"/>
      <c r="AD283" s="492">
        <f>IF(Complete[[#This Row],[Procurement Project]]="","",SUM(Complete[[#This Row],[MOOE2]]+Complete[[#This Row],[CO3]]))</f>
        <v>1728</v>
      </c>
      <c r="AE283" s="495">
        <v>1728</v>
      </c>
      <c r="AF283" s="496"/>
      <c r="AG283" s="497"/>
      <c r="AH283" s="400" t="s">
        <v>758</v>
      </c>
      <c r="AI283" s="437" t="s">
        <v>193</v>
      </c>
      <c r="AJ283" s="437" t="s">
        <v>193</v>
      </c>
      <c r="AK283" s="437" t="s">
        <v>193</v>
      </c>
      <c r="AL283" s="437" t="s">
        <v>193</v>
      </c>
      <c r="AM283" s="420" t="s">
        <v>193</v>
      </c>
      <c r="AN283" s="423" t="s">
        <v>193</v>
      </c>
      <c r="AO283" s="488" t="s">
        <v>141</v>
      </c>
      <c r="AP283" s="498"/>
      <c r="AQ283" s="498"/>
    </row>
    <row r="284" spans="1:43" s="230" customFormat="1" ht="75" customHeight="1" x14ac:dyDescent="0.25">
      <c r="A284" s="465" t="s">
        <v>1032</v>
      </c>
      <c r="B284" s="499" t="s">
        <v>253</v>
      </c>
      <c r="C284" s="486" t="s">
        <v>212</v>
      </c>
      <c r="D284" s="487" t="s">
        <v>192</v>
      </c>
      <c r="E284" s="488" t="s">
        <v>103</v>
      </c>
      <c r="F284" s="622" t="s">
        <v>193</v>
      </c>
      <c r="G284" s="622">
        <v>45152</v>
      </c>
      <c r="H284" s="642"/>
      <c r="I284" s="648" t="s">
        <v>193</v>
      </c>
      <c r="J284" s="622">
        <f>Complete[[#This Row],[Sub/Open of Bids]]</f>
        <v>45168</v>
      </c>
      <c r="K284" s="622">
        <v>45168</v>
      </c>
      <c r="L284" s="643"/>
      <c r="M284" s="622" t="s">
        <v>193</v>
      </c>
      <c r="N284" s="622" t="s">
        <v>193</v>
      </c>
      <c r="O284" s="622">
        <v>45173</v>
      </c>
      <c r="P284" s="643"/>
      <c r="Q284" s="643"/>
      <c r="R284" s="643"/>
      <c r="S284" s="622">
        <v>45177</v>
      </c>
      <c r="T284" s="622">
        <v>45188</v>
      </c>
      <c r="U284" s="622">
        <v>45189</v>
      </c>
      <c r="V284" s="490"/>
      <c r="W284" s="793"/>
      <c r="X284" s="622">
        <v>45215</v>
      </c>
      <c r="Y284" s="622">
        <f>Complete[[#This Row],[Delivery/ Completion]]</f>
        <v>45215</v>
      </c>
      <c r="Z284" s="402" t="s">
        <v>175</v>
      </c>
      <c r="AA284" s="492">
        <f>IF(Complete[[#This Row],[Procurement Project]]="","",SUM(Complete[[#This Row],[MOOE]]+Complete[[#This Row],[CO]]))</f>
        <v>61500</v>
      </c>
      <c r="AB284" s="493">
        <v>61500</v>
      </c>
      <c r="AC284" s="494"/>
      <c r="AD284" s="492">
        <f>IF(Complete[[#This Row],[Procurement Project]]="","",SUM(Complete[[#This Row],[MOOE2]]+Complete[[#This Row],[CO3]]))</f>
        <v>61300</v>
      </c>
      <c r="AE284" s="495">
        <v>61300</v>
      </c>
      <c r="AF284" s="496"/>
      <c r="AG284" s="497"/>
      <c r="AH284" s="400" t="s">
        <v>758</v>
      </c>
      <c r="AI284" s="437" t="s">
        <v>193</v>
      </c>
      <c r="AJ284" s="437" t="s">
        <v>193</v>
      </c>
      <c r="AK284" s="437" t="s">
        <v>193</v>
      </c>
      <c r="AL284" s="437" t="s">
        <v>193</v>
      </c>
      <c r="AM284" s="420" t="s">
        <v>193</v>
      </c>
      <c r="AN284" s="423" t="s">
        <v>193</v>
      </c>
      <c r="AO284" s="488" t="s">
        <v>141</v>
      </c>
      <c r="AP284" s="498"/>
      <c r="AQ284" s="498"/>
    </row>
    <row r="285" spans="1:43" s="230" customFormat="1" ht="75" customHeight="1" x14ac:dyDescent="0.25">
      <c r="A285" s="465" t="s">
        <v>1033</v>
      </c>
      <c r="B285" s="499" t="s">
        <v>337</v>
      </c>
      <c r="C285" s="486" t="s">
        <v>212</v>
      </c>
      <c r="D285" s="487" t="s">
        <v>192</v>
      </c>
      <c r="E285" s="488" t="s">
        <v>103</v>
      </c>
      <c r="F285" s="622" t="s">
        <v>193</v>
      </c>
      <c r="G285" s="622">
        <v>45152</v>
      </c>
      <c r="H285" s="642"/>
      <c r="I285" s="648" t="s">
        <v>193</v>
      </c>
      <c r="J285" s="622">
        <f>Complete[[#This Row],[Sub/Open of Bids]]</f>
        <v>45168</v>
      </c>
      <c r="K285" s="622">
        <v>45168</v>
      </c>
      <c r="L285" s="643"/>
      <c r="M285" s="622" t="s">
        <v>193</v>
      </c>
      <c r="N285" s="622" t="s">
        <v>193</v>
      </c>
      <c r="O285" s="622">
        <v>45173</v>
      </c>
      <c r="P285" s="643"/>
      <c r="Q285" s="643"/>
      <c r="R285" s="643"/>
      <c r="S285" s="622">
        <v>45177</v>
      </c>
      <c r="T285" s="622">
        <v>45188</v>
      </c>
      <c r="U285" s="622">
        <v>45189</v>
      </c>
      <c r="V285" s="490"/>
      <c r="W285" s="793"/>
      <c r="X285" s="622">
        <v>45236</v>
      </c>
      <c r="Y285" s="622">
        <f>Complete[[#This Row],[Delivery/ Completion]]</f>
        <v>45236</v>
      </c>
      <c r="Z285" s="402" t="s">
        <v>175</v>
      </c>
      <c r="AA285" s="492">
        <f>IF(Complete[[#This Row],[Procurement Project]]="","",SUM(Complete[[#This Row],[MOOE]]+Complete[[#This Row],[CO]]))</f>
        <v>84800</v>
      </c>
      <c r="AB285" s="493">
        <v>84800</v>
      </c>
      <c r="AC285" s="494"/>
      <c r="AD285" s="492">
        <f>IF(Complete[[#This Row],[Procurement Project]]="","",SUM(Complete[[#This Row],[MOOE2]]+Complete[[#This Row],[CO3]]))</f>
        <v>84714</v>
      </c>
      <c r="AE285" s="495">
        <v>84714</v>
      </c>
      <c r="AF285" s="496"/>
      <c r="AG285" s="497"/>
      <c r="AH285" s="400" t="s">
        <v>758</v>
      </c>
      <c r="AI285" s="437" t="s">
        <v>193</v>
      </c>
      <c r="AJ285" s="437" t="s">
        <v>193</v>
      </c>
      <c r="AK285" s="437" t="s">
        <v>193</v>
      </c>
      <c r="AL285" s="437" t="s">
        <v>193</v>
      </c>
      <c r="AM285" s="420" t="s">
        <v>193</v>
      </c>
      <c r="AN285" s="423" t="s">
        <v>193</v>
      </c>
      <c r="AO285" s="488" t="s">
        <v>141</v>
      </c>
      <c r="AP285" s="498"/>
      <c r="AQ285" s="498"/>
    </row>
    <row r="286" spans="1:43" s="230" customFormat="1" ht="75" customHeight="1" x14ac:dyDescent="0.25">
      <c r="A286" s="465" t="s">
        <v>1034</v>
      </c>
      <c r="B286" s="499" t="s">
        <v>253</v>
      </c>
      <c r="C286" s="486" t="s">
        <v>249</v>
      </c>
      <c r="D286" s="487" t="s">
        <v>192</v>
      </c>
      <c r="E286" s="488" t="s">
        <v>103</v>
      </c>
      <c r="F286" s="622" t="s">
        <v>193</v>
      </c>
      <c r="G286" s="622">
        <v>45152</v>
      </c>
      <c r="H286" s="642"/>
      <c r="I286" s="648" t="s">
        <v>193</v>
      </c>
      <c r="J286" s="622">
        <f>Complete[[#This Row],[Sub/Open of Bids]]</f>
        <v>45168</v>
      </c>
      <c r="K286" s="622">
        <v>45168</v>
      </c>
      <c r="L286" s="643"/>
      <c r="M286" s="622" t="s">
        <v>193</v>
      </c>
      <c r="N286" s="622" t="s">
        <v>193</v>
      </c>
      <c r="O286" s="622">
        <v>45173</v>
      </c>
      <c r="P286" s="643"/>
      <c r="Q286" s="643"/>
      <c r="R286" s="643"/>
      <c r="S286" s="622">
        <v>45177</v>
      </c>
      <c r="T286" s="622">
        <v>45184</v>
      </c>
      <c r="U286" s="622">
        <v>45188</v>
      </c>
      <c r="V286" s="490"/>
      <c r="W286" s="793"/>
      <c r="X286" s="622">
        <v>45212</v>
      </c>
      <c r="Y286" s="622">
        <f>Complete[[#This Row],[Delivery/ Completion]]</f>
        <v>45212</v>
      </c>
      <c r="Z286" s="402" t="s">
        <v>175</v>
      </c>
      <c r="AA286" s="492">
        <f>IF(Complete[[#This Row],[Procurement Project]]="","",SUM(Complete[[#This Row],[MOOE]]+Complete[[#This Row],[CO]]))</f>
        <v>50000</v>
      </c>
      <c r="AB286" s="493">
        <v>50000</v>
      </c>
      <c r="AC286" s="494"/>
      <c r="AD286" s="492">
        <f>IF(Complete[[#This Row],[Procurement Project]]="","",SUM(Complete[[#This Row],[MOOE2]]+Complete[[#This Row],[CO3]]))</f>
        <v>49900</v>
      </c>
      <c r="AE286" s="495">
        <v>49900</v>
      </c>
      <c r="AF286" s="496"/>
      <c r="AG286" s="497"/>
      <c r="AH286" s="400" t="s">
        <v>758</v>
      </c>
      <c r="AI286" s="437" t="s">
        <v>193</v>
      </c>
      <c r="AJ286" s="437" t="s">
        <v>193</v>
      </c>
      <c r="AK286" s="437" t="s">
        <v>193</v>
      </c>
      <c r="AL286" s="437" t="s">
        <v>193</v>
      </c>
      <c r="AM286" s="420" t="s">
        <v>193</v>
      </c>
      <c r="AN286" s="423" t="s">
        <v>193</v>
      </c>
      <c r="AO286" s="488" t="s">
        <v>141</v>
      </c>
      <c r="AP286" s="498"/>
      <c r="AQ286" s="498"/>
    </row>
    <row r="287" spans="1:43" s="230" customFormat="1" ht="75" customHeight="1" x14ac:dyDescent="0.25">
      <c r="A287" s="465" t="s">
        <v>1035</v>
      </c>
      <c r="B287" s="499" t="s">
        <v>221</v>
      </c>
      <c r="C287" s="486" t="s">
        <v>198</v>
      </c>
      <c r="D287" s="487" t="s">
        <v>192</v>
      </c>
      <c r="E287" s="488" t="s">
        <v>103</v>
      </c>
      <c r="F287" s="622" t="s">
        <v>193</v>
      </c>
      <c r="G287" s="622">
        <v>45152</v>
      </c>
      <c r="H287" s="642"/>
      <c r="I287" s="648" t="s">
        <v>193</v>
      </c>
      <c r="J287" s="622">
        <f>Complete[[#This Row],[Sub/Open of Bids]]</f>
        <v>45168</v>
      </c>
      <c r="K287" s="622">
        <v>45168</v>
      </c>
      <c r="L287" s="643"/>
      <c r="M287" s="622" t="s">
        <v>193</v>
      </c>
      <c r="N287" s="622" t="s">
        <v>193</v>
      </c>
      <c r="O287" s="622">
        <v>45173</v>
      </c>
      <c r="P287" s="643"/>
      <c r="Q287" s="643"/>
      <c r="R287" s="643"/>
      <c r="S287" s="622">
        <v>45177</v>
      </c>
      <c r="T287" s="622">
        <v>45184</v>
      </c>
      <c r="U287" s="622">
        <v>45188</v>
      </c>
      <c r="V287" s="490"/>
      <c r="W287" s="793"/>
      <c r="X287" s="622">
        <v>45203</v>
      </c>
      <c r="Y287" s="622">
        <f>Complete[[#This Row],[Delivery/ Completion]]</f>
        <v>45203</v>
      </c>
      <c r="Z287" s="402" t="s">
        <v>175</v>
      </c>
      <c r="AA287" s="492">
        <f>IF(Complete[[#This Row],[Procurement Project]]="","",SUM(Complete[[#This Row],[MOOE]]+Complete[[#This Row],[CO]]))</f>
        <v>95000</v>
      </c>
      <c r="AB287" s="493">
        <v>95000</v>
      </c>
      <c r="AC287" s="494"/>
      <c r="AD287" s="492">
        <f>IF(Complete[[#This Row],[Procurement Project]]="","",SUM(Complete[[#This Row],[MOOE2]]+Complete[[#This Row],[CO3]]))</f>
        <v>94000</v>
      </c>
      <c r="AE287" s="495">
        <v>94000</v>
      </c>
      <c r="AF287" s="496"/>
      <c r="AG287" s="497"/>
      <c r="AH287" s="400" t="s">
        <v>758</v>
      </c>
      <c r="AI287" s="437" t="s">
        <v>193</v>
      </c>
      <c r="AJ287" s="437" t="s">
        <v>193</v>
      </c>
      <c r="AK287" s="437" t="s">
        <v>193</v>
      </c>
      <c r="AL287" s="437" t="s">
        <v>193</v>
      </c>
      <c r="AM287" s="420" t="s">
        <v>193</v>
      </c>
      <c r="AN287" s="423" t="s">
        <v>193</v>
      </c>
      <c r="AO287" s="488" t="s">
        <v>141</v>
      </c>
      <c r="AP287" s="498"/>
      <c r="AQ287" s="498"/>
    </row>
    <row r="288" spans="1:43" s="230" customFormat="1" ht="75" customHeight="1" x14ac:dyDescent="0.25">
      <c r="A288" s="465" t="s">
        <v>1036</v>
      </c>
      <c r="B288" s="499" t="s">
        <v>227</v>
      </c>
      <c r="C288" s="486" t="s">
        <v>232</v>
      </c>
      <c r="D288" s="487" t="s">
        <v>192</v>
      </c>
      <c r="E288" s="488" t="s">
        <v>103</v>
      </c>
      <c r="F288" s="622" t="s">
        <v>193</v>
      </c>
      <c r="G288" s="622">
        <v>45152</v>
      </c>
      <c r="H288" s="642"/>
      <c r="I288" s="648" t="s">
        <v>193</v>
      </c>
      <c r="J288" s="622">
        <f>Complete[[#This Row],[Sub/Open of Bids]]</f>
        <v>45168</v>
      </c>
      <c r="K288" s="622">
        <v>45168</v>
      </c>
      <c r="L288" s="643"/>
      <c r="M288" s="622" t="s">
        <v>193</v>
      </c>
      <c r="N288" s="622" t="s">
        <v>193</v>
      </c>
      <c r="O288" s="622">
        <v>45173</v>
      </c>
      <c r="P288" s="643"/>
      <c r="Q288" s="643"/>
      <c r="R288" s="643"/>
      <c r="S288" s="622">
        <v>45177</v>
      </c>
      <c r="T288" s="622">
        <v>45188</v>
      </c>
      <c r="U288" s="622">
        <v>45189</v>
      </c>
      <c r="V288" s="490"/>
      <c r="W288" s="793"/>
      <c r="X288" s="622"/>
      <c r="Y288" s="622"/>
      <c r="Z288" s="402" t="s">
        <v>175</v>
      </c>
      <c r="AA288" s="492">
        <f>IF(Complete[[#This Row],[Procurement Project]]="","",SUM(Complete[[#This Row],[MOOE]]+Complete[[#This Row],[CO]]))</f>
        <v>113400</v>
      </c>
      <c r="AB288" s="493">
        <v>113400</v>
      </c>
      <c r="AC288" s="494"/>
      <c r="AD288" s="492">
        <f>IF(Complete[[#This Row],[Procurement Project]]="","",SUM(Complete[[#This Row],[MOOE2]]+Complete[[#This Row],[CO3]]))</f>
        <v>108000</v>
      </c>
      <c r="AE288" s="495">
        <v>108000</v>
      </c>
      <c r="AF288" s="496"/>
      <c r="AG288" s="497"/>
      <c r="AH288" s="400" t="s">
        <v>758</v>
      </c>
      <c r="AI288" s="437" t="s">
        <v>193</v>
      </c>
      <c r="AJ288" s="437" t="s">
        <v>193</v>
      </c>
      <c r="AK288" s="437" t="s">
        <v>193</v>
      </c>
      <c r="AL288" s="437" t="s">
        <v>193</v>
      </c>
      <c r="AM288" s="420" t="s">
        <v>193</v>
      </c>
      <c r="AN288" s="423" t="s">
        <v>193</v>
      </c>
      <c r="AO288" s="319" t="s">
        <v>1403</v>
      </c>
      <c r="AP288" s="498"/>
      <c r="AQ288" s="498"/>
    </row>
    <row r="289" spans="1:43" s="230" customFormat="1" ht="75" customHeight="1" x14ac:dyDescent="0.25">
      <c r="A289" s="465" t="s">
        <v>1037</v>
      </c>
      <c r="B289" s="499" t="s">
        <v>235</v>
      </c>
      <c r="C289" s="486" t="s">
        <v>250</v>
      </c>
      <c r="D289" s="487" t="s">
        <v>192</v>
      </c>
      <c r="E289" s="488" t="s">
        <v>103</v>
      </c>
      <c r="F289" s="622" t="s">
        <v>193</v>
      </c>
      <c r="G289" s="622">
        <v>45152</v>
      </c>
      <c r="H289" s="642"/>
      <c r="I289" s="648" t="s">
        <v>193</v>
      </c>
      <c r="J289" s="622">
        <f>Complete[[#This Row],[Sub/Open of Bids]]</f>
        <v>45168</v>
      </c>
      <c r="K289" s="622">
        <v>45168</v>
      </c>
      <c r="L289" s="643"/>
      <c r="M289" s="622" t="s">
        <v>193</v>
      </c>
      <c r="N289" s="622" t="s">
        <v>193</v>
      </c>
      <c r="O289" s="622">
        <v>45173</v>
      </c>
      <c r="P289" s="643"/>
      <c r="Q289" s="643"/>
      <c r="R289" s="643"/>
      <c r="S289" s="622" t="s">
        <v>193</v>
      </c>
      <c r="T289" s="622">
        <v>45183</v>
      </c>
      <c r="U289" s="622">
        <v>45188</v>
      </c>
      <c r="V289" s="490"/>
      <c r="W289" s="793"/>
      <c r="X289" s="622">
        <v>45216</v>
      </c>
      <c r="Y289" s="622">
        <f>Complete[[#This Row],[Delivery/ Completion]]</f>
        <v>45216</v>
      </c>
      <c r="Z289" s="402" t="s">
        <v>175</v>
      </c>
      <c r="AA289" s="492">
        <f>IF(Complete[[#This Row],[Procurement Project]]="","",SUM(Complete[[#This Row],[MOOE]]+Complete[[#This Row],[CO]]))</f>
        <v>25800</v>
      </c>
      <c r="AB289" s="493">
        <v>25800</v>
      </c>
      <c r="AC289" s="494"/>
      <c r="AD289" s="492">
        <f>IF(Complete[[#This Row],[Procurement Project]]="","",SUM(Complete[[#This Row],[MOOE2]]+Complete[[#This Row],[CO3]]))</f>
        <v>25600</v>
      </c>
      <c r="AE289" s="495">
        <v>25600</v>
      </c>
      <c r="AF289" s="496"/>
      <c r="AG289" s="497"/>
      <c r="AH289" s="400" t="s">
        <v>758</v>
      </c>
      <c r="AI289" s="437" t="s">
        <v>193</v>
      </c>
      <c r="AJ289" s="437" t="s">
        <v>193</v>
      </c>
      <c r="AK289" s="437" t="s">
        <v>193</v>
      </c>
      <c r="AL289" s="437" t="s">
        <v>193</v>
      </c>
      <c r="AM289" s="420" t="s">
        <v>193</v>
      </c>
      <c r="AN289" s="423" t="s">
        <v>193</v>
      </c>
      <c r="AO289" s="488" t="s">
        <v>141</v>
      </c>
      <c r="AP289" s="498"/>
      <c r="AQ289" s="498"/>
    </row>
    <row r="290" spans="1:43" s="230" customFormat="1" ht="75" customHeight="1" x14ac:dyDescent="0.25">
      <c r="A290" s="465" t="s">
        <v>1390</v>
      </c>
      <c r="B290" s="499" t="s">
        <v>338</v>
      </c>
      <c r="C290" s="486" t="s">
        <v>212</v>
      </c>
      <c r="D290" s="487" t="s">
        <v>192</v>
      </c>
      <c r="E290" s="488" t="s">
        <v>103</v>
      </c>
      <c r="F290" s="622" t="s">
        <v>193</v>
      </c>
      <c r="G290" s="622">
        <v>45138</v>
      </c>
      <c r="H290" s="642"/>
      <c r="I290" s="648" t="s">
        <v>193</v>
      </c>
      <c r="J290" s="622">
        <f>Complete[[#This Row],[Sub/Open of Bids]]</f>
        <v>45168</v>
      </c>
      <c r="K290" s="622">
        <v>45168</v>
      </c>
      <c r="L290" s="643"/>
      <c r="M290" s="622" t="s">
        <v>193</v>
      </c>
      <c r="N290" s="622" t="s">
        <v>193</v>
      </c>
      <c r="O290" s="622">
        <v>45173</v>
      </c>
      <c r="P290" s="643"/>
      <c r="Q290" s="643"/>
      <c r="R290" s="643"/>
      <c r="S290" s="622" t="s">
        <v>193</v>
      </c>
      <c r="T290" s="622">
        <v>45188</v>
      </c>
      <c r="U290" s="622">
        <v>45189</v>
      </c>
      <c r="V290" s="490"/>
      <c r="W290" s="793"/>
      <c r="X290" s="622">
        <v>45210</v>
      </c>
      <c r="Y290" s="622">
        <v>45210</v>
      </c>
      <c r="Z290" s="402" t="s">
        <v>175</v>
      </c>
      <c r="AA290" s="492">
        <f>IF(Complete[[#This Row],[Procurement Project]]="","",SUM(Complete[[#This Row],[MOOE]]+Complete[[#This Row],[CO]]))</f>
        <v>48300</v>
      </c>
      <c r="AB290" s="493">
        <v>48300</v>
      </c>
      <c r="AC290" s="494"/>
      <c r="AD290" s="492">
        <f>IF(Complete[[#This Row],[Procurement Project]]="","",SUM(Complete[[#This Row],[MOOE2]]+Complete[[#This Row],[CO3]]))</f>
        <v>47800</v>
      </c>
      <c r="AE290" s="495">
        <v>47800</v>
      </c>
      <c r="AF290" s="496"/>
      <c r="AG290" s="497"/>
      <c r="AH290" s="400" t="s">
        <v>758</v>
      </c>
      <c r="AI290" s="437" t="s">
        <v>193</v>
      </c>
      <c r="AJ290" s="437" t="s">
        <v>193</v>
      </c>
      <c r="AK290" s="437" t="s">
        <v>193</v>
      </c>
      <c r="AL290" s="437" t="s">
        <v>193</v>
      </c>
      <c r="AM290" s="420" t="s">
        <v>193</v>
      </c>
      <c r="AN290" s="423" t="s">
        <v>193</v>
      </c>
      <c r="AO290" s="488" t="s">
        <v>141</v>
      </c>
      <c r="AP290" s="498"/>
      <c r="AQ290" s="498"/>
    </row>
    <row r="291" spans="1:43" s="230" customFormat="1" ht="75" customHeight="1" x14ac:dyDescent="0.25">
      <c r="A291" s="465" t="s">
        <v>1038</v>
      </c>
      <c r="B291" s="499" t="s">
        <v>226</v>
      </c>
      <c r="C291" s="486" t="s">
        <v>201</v>
      </c>
      <c r="D291" s="487" t="s">
        <v>192</v>
      </c>
      <c r="E291" s="488" t="s">
        <v>103</v>
      </c>
      <c r="F291" s="622" t="s">
        <v>193</v>
      </c>
      <c r="G291" s="622">
        <v>45152</v>
      </c>
      <c r="H291" s="642"/>
      <c r="I291" s="648" t="s">
        <v>193</v>
      </c>
      <c r="J291" s="622">
        <f>Complete[[#This Row],[Sub/Open of Bids]]</f>
        <v>45168</v>
      </c>
      <c r="K291" s="622">
        <v>45168</v>
      </c>
      <c r="L291" s="643"/>
      <c r="M291" s="622" t="s">
        <v>193</v>
      </c>
      <c r="N291" s="622" t="s">
        <v>193</v>
      </c>
      <c r="O291" s="622">
        <v>45173</v>
      </c>
      <c r="P291" s="643"/>
      <c r="Q291" s="643"/>
      <c r="R291" s="643"/>
      <c r="S291" s="622" t="s">
        <v>193</v>
      </c>
      <c r="T291" s="622">
        <v>45189</v>
      </c>
      <c r="U291" s="622">
        <v>45191</v>
      </c>
      <c r="V291" s="490"/>
      <c r="W291" s="793"/>
      <c r="X291" s="622">
        <v>45279</v>
      </c>
      <c r="Y291" s="622">
        <f>Complete[[#This Row],[Delivery/ Completion]]</f>
        <v>45279</v>
      </c>
      <c r="Z291" s="402" t="s">
        <v>175</v>
      </c>
      <c r="AA291" s="492">
        <f>IF(Complete[[#This Row],[Procurement Project]]="","",SUM(Complete[[#This Row],[MOOE]]+Complete[[#This Row],[CO]]))</f>
        <v>23625.49</v>
      </c>
      <c r="AB291" s="493">
        <v>23625.49</v>
      </c>
      <c r="AC291" s="494"/>
      <c r="AD291" s="492">
        <f>IF(Complete[[#This Row],[Procurement Project]]="","",SUM(Complete[[#This Row],[MOOE2]]+Complete[[#This Row],[CO3]]))</f>
        <v>23625.49</v>
      </c>
      <c r="AE291" s="495">
        <v>23625.49</v>
      </c>
      <c r="AF291" s="496"/>
      <c r="AG291" s="497"/>
      <c r="AH291" s="400" t="s">
        <v>758</v>
      </c>
      <c r="AI291" s="437" t="s">
        <v>193</v>
      </c>
      <c r="AJ291" s="437" t="s">
        <v>193</v>
      </c>
      <c r="AK291" s="437" t="s">
        <v>193</v>
      </c>
      <c r="AL291" s="437" t="s">
        <v>193</v>
      </c>
      <c r="AM291" s="420" t="s">
        <v>193</v>
      </c>
      <c r="AN291" s="423" t="s">
        <v>193</v>
      </c>
      <c r="AO291" s="488" t="s">
        <v>141</v>
      </c>
      <c r="AP291" s="498"/>
      <c r="AQ291" s="498"/>
    </row>
    <row r="292" spans="1:43" s="230" customFormat="1" ht="75" customHeight="1" x14ac:dyDescent="0.25">
      <c r="A292" s="465" t="s">
        <v>967</v>
      </c>
      <c r="B292" s="499" t="s">
        <v>303</v>
      </c>
      <c r="C292" s="486" t="s">
        <v>304</v>
      </c>
      <c r="D292" s="487" t="s">
        <v>192</v>
      </c>
      <c r="E292" s="488" t="s">
        <v>103</v>
      </c>
      <c r="F292" s="622">
        <v>45146</v>
      </c>
      <c r="G292" s="622">
        <v>45152</v>
      </c>
      <c r="H292" s="642"/>
      <c r="I292" s="648" t="s">
        <v>193</v>
      </c>
      <c r="J292" s="622">
        <f>Complete[[#This Row],[Sub/Open of Bids]]</f>
        <v>45202</v>
      </c>
      <c r="K292" s="622">
        <v>45202</v>
      </c>
      <c r="L292" s="643"/>
      <c r="M292" s="622" t="s">
        <v>193</v>
      </c>
      <c r="N292" s="622" t="s">
        <v>193</v>
      </c>
      <c r="O292" s="622">
        <v>45173</v>
      </c>
      <c r="P292" s="643"/>
      <c r="Q292" s="643"/>
      <c r="R292" s="643"/>
      <c r="S292" s="622" t="s">
        <v>193</v>
      </c>
      <c r="T292" s="622">
        <v>45225</v>
      </c>
      <c r="U292" s="622"/>
      <c r="V292" s="490"/>
      <c r="W292" s="793"/>
      <c r="X292" s="622"/>
      <c r="Y292" s="622"/>
      <c r="Z292" s="402" t="s">
        <v>175</v>
      </c>
      <c r="AA292" s="492">
        <f>IF(Complete[[#This Row],[Procurement Project]]="","",SUM(Complete[[#This Row],[MOOE]]+Complete[[#This Row],[CO]]))</f>
        <v>4699</v>
      </c>
      <c r="AB292" s="493">
        <v>4699</v>
      </c>
      <c r="AC292" s="494"/>
      <c r="AD292" s="492">
        <f>IF(Complete[[#This Row],[Procurement Project]]="","",SUM(Complete[[#This Row],[MOOE2]]+Complete[[#This Row],[CO3]]))</f>
        <v>4699</v>
      </c>
      <c r="AE292" s="495">
        <v>4699</v>
      </c>
      <c r="AF292" s="496"/>
      <c r="AG292" s="497"/>
      <c r="AH292" s="400" t="s">
        <v>758</v>
      </c>
      <c r="AI292" s="437" t="s">
        <v>193</v>
      </c>
      <c r="AJ292" s="437" t="s">
        <v>193</v>
      </c>
      <c r="AK292" s="437" t="s">
        <v>193</v>
      </c>
      <c r="AL292" s="437" t="s">
        <v>193</v>
      </c>
      <c r="AM292" s="420" t="s">
        <v>193</v>
      </c>
      <c r="AN292" s="423" t="s">
        <v>193</v>
      </c>
      <c r="AO292" s="319" t="s">
        <v>1403</v>
      </c>
      <c r="AP292" s="498"/>
      <c r="AQ292" s="498"/>
    </row>
    <row r="293" spans="1:43" s="230" customFormat="1" ht="75" customHeight="1" x14ac:dyDescent="0.25">
      <c r="A293" s="465" t="s">
        <v>584</v>
      </c>
      <c r="B293" s="499" t="s">
        <v>339</v>
      </c>
      <c r="C293" s="486" t="s">
        <v>232</v>
      </c>
      <c r="D293" s="487" t="s">
        <v>192</v>
      </c>
      <c r="E293" s="488" t="s">
        <v>91</v>
      </c>
      <c r="F293" s="622">
        <v>45188</v>
      </c>
      <c r="G293" s="622">
        <v>45205</v>
      </c>
      <c r="H293" s="642"/>
      <c r="I293" s="648" t="s">
        <v>193</v>
      </c>
      <c r="J293" s="622">
        <f>Complete[[#This Row],[Sub/Open of Bids]]</f>
        <v>45279</v>
      </c>
      <c r="K293" s="622">
        <v>45279</v>
      </c>
      <c r="L293" s="643"/>
      <c r="M293" s="622" t="s">
        <v>193</v>
      </c>
      <c r="N293" s="622" t="s">
        <v>193</v>
      </c>
      <c r="O293" s="622">
        <v>45282</v>
      </c>
      <c r="P293" s="643"/>
      <c r="Q293" s="643"/>
      <c r="R293" s="643"/>
      <c r="S293" s="622" t="s">
        <v>193</v>
      </c>
      <c r="T293" s="622"/>
      <c r="U293" s="622"/>
      <c r="V293" s="490"/>
      <c r="W293" s="793"/>
      <c r="X293" s="622"/>
      <c r="Y293" s="622"/>
      <c r="Z293" s="402" t="s">
        <v>175</v>
      </c>
      <c r="AA293" s="492">
        <f>IF(Complete[[#This Row],[Procurement Project]]="","",SUM(Complete[[#This Row],[MOOE]]+Complete[[#This Row],[CO]]))</f>
        <v>233016</v>
      </c>
      <c r="AB293" s="493">
        <v>233016</v>
      </c>
      <c r="AC293" s="494"/>
      <c r="AD293" s="492">
        <f>IF(Complete[[#This Row],[Procurement Project]]="","",SUM(Complete[[#This Row],[MOOE2]]+Complete[[#This Row],[CO3]]))</f>
        <v>219520</v>
      </c>
      <c r="AE293" s="495">
        <v>219520</v>
      </c>
      <c r="AF293" s="496"/>
      <c r="AG293" s="497"/>
      <c r="AH293" s="400" t="s">
        <v>758</v>
      </c>
      <c r="AI293" s="437" t="s">
        <v>193</v>
      </c>
      <c r="AJ293" s="437" t="s">
        <v>193</v>
      </c>
      <c r="AK293" s="437" t="s">
        <v>193</v>
      </c>
      <c r="AL293" s="437" t="s">
        <v>193</v>
      </c>
      <c r="AM293" s="420" t="s">
        <v>193</v>
      </c>
      <c r="AN293" s="423" t="s">
        <v>193</v>
      </c>
      <c r="AO293" s="319" t="s">
        <v>1403</v>
      </c>
      <c r="AP293" s="498"/>
      <c r="AQ293" s="498"/>
    </row>
    <row r="294" spans="1:43" s="230" customFormat="1" ht="75" customHeight="1" x14ac:dyDescent="0.25">
      <c r="A294" s="465" t="s">
        <v>968</v>
      </c>
      <c r="B294" s="499" t="s">
        <v>291</v>
      </c>
      <c r="C294" s="486" t="s">
        <v>232</v>
      </c>
      <c r="D294" s="487" t="s">
        <v>192</v>
      </c>
      <c r="E294" s="488" t="s">
        <v>103</v>
      </c>
      <c r="F294" s="622">
        <v>45146</v>
      </c>
      <c r="G294" s="622">
        <v>45152</v>
      </c>
      <c r="H294" s="642"/>
      <c r="I294" s="648" t="s">
        <v>193</v>
      </c>
      <c r="J294" s="622">
        <f>Complete[[#This Row],[Sub/Open of Bids]]</f>
        <v>45174</v>
      </c>
      <c r="K294" s="622">
        <v>45174</v>
      </c>
      <c r="L294" s="643"/>
      <c r="M294" s="622" t="s">
        <v>193</v>
      </c>
      <c r="N294" s="622" t="s">
        <v>193</v>
      </c>
      <c r="O294" s="622">
        <v>45177</v>
      </c>
      <c r="P294" s="643"/>
      <c r="Q294" s="643"/>
      <c r="R294" s="643"/>
      <c r="S294" s="622" t="s">
        <v>193</v>
      </c>
      <c r="T294" s="622">
        <v>45188</v>
      </c>
      <c r="U294" s="622">
        <v>45189</v>
      </c>
      <c r="V294" s="490"/>
      <c r="W294" s="793"/>
      <c r="X294" s="622">
        <v>45211</v>
      </c>
      <c r="Y294" s="622">
        <f>Complete[[#This Row],[Delivery/ Completion]]</f>
        <v>45211</v>
      </c>
      <c r="Z294" s="402" t="s">
        <v>175</v>
      </c>
      <c r="AA294" s="492">
        <f>IF(Complete[[#This Row],[Procurement Project]]="","",SUM(Complete[[#This Row],[MOOE]]+Complete[[#This Row],[CO]]))</f>
        <v>13514</v>
      </c>
      <c r="AB294" s="493">
        <v>13514</v>
      </c>
      <c r="AC294" s="494"/>
      <c r="AD294" s="492">
        <f>IF(Complete[[#This Row],[Procurement Project]]="","",SUM(Complete[[#This Row],[MOOE2]]+Complete[[#This Row],[CO3]]))</f>
        <v>13308</v>
      </c>
      <c r="AE294" s="495">
        <v>13308</v>
      </c>
      <c r="AF294" s="496"/>
      <c r="AG294" s="497"/>
      <c r="AH294" s="400" t="s">
        <v>758</v>
      </c>
      <c r="AI294" s="437" t="s">
        <v>193</v>
      </c>
      <c r="AJ294" s="437" t="s">
        <v>193</v>
      </c>
      <c r="AK294" s="437" t="s">
        <v>193</v>
      </c>
      <c r="AL294" s="437" t="s">
        <v>193</v>
      </c>
      <c r="AM294" s="420" t="s">
        <v>193</v>
      </c>
      <c r="AN294" s="423" t="s">
        <v>193</v>
      </c>
      <c r="AO294" s="488" t="s">
        <v>141</v>
      </c>
      <c r="AP294" s="498"/>
      <c r="AQ294" s="498"/>
    </row>
    <row r="295" spans="1:43" s="230" customFormat="1" ht="75" customHeight="1" x14ac:dyDescent="0.25">
      <c r="A295" s="465" t="s">
        <v>969</v>
      </c>
      <c r="B295" s="499" t="s">
        <v>305</v>
      </c>
      <c r="C295" s="486" t="s">
        <v>232</v>
      </c>
      <c r="D295" s="487" t="s">
        <v>192</v>
      </c>
      <c r="E295" s="488" t="s">
        <v>91</v>
      </c>
      <c r="F295" s="622">
        <v>45146</v>
      </c>
      <c r="G295" s="622">
        <v>45152</v>
      </c>
      <c r="H295" s="642"/>
      <c r="I295" s="648" t="s">
        <v>193</v>
      </c>
      <c r="J295" s="622">
        <f>Complete[[#This Row],[Sub/Open of Bids]]</f>
        <v>45174</v>
      </c>
      <c r="K295" s="622">
        <v>45174</v>
      </c>
      <c r="L295" s="643"/>
      <c r="M295" s="622" t="s">
        <v>193</v>
      </c>
      <c r="N295" s="622" t="s">
        <v>193</v>
      </c>
      <c r="O295" s="622">
        <v>45177</v>
      </c>
      <c r="P295" s="643"/>
      <c r="Q295" s="643"/>
      <c r="R295" s="643"/>
      <c r="S295" s="622" t="s">
        <v>193</v>
      </c>
      <c r="T295" s="622">
        <v>45188</v>
      </c>
      <c r="U295" s="622">
        <v>45189</v>
      </c>
      <c r="V295" s="490"/>
      <c r="W295" s="793"/>
      <c r="X295" s="622">
        <v>45265</v>
      </c>
      <c r="Y295" s="622">
        <f>Complete[[#This Row],[Delivery/ Completion]]</f>
        <v>45265</v>
      </c>
      <c r="Z295" s="402" t="s">
        <v>175</v>
      </c>
      <c r="AA295" s="492">
        <f>IF(Complete[[#This Row],[Procurement Project]]="","",SUM(Complete[[#This Row],[MOOE]]+Complete[[#This Row],[CO]]))</f>
        <v>4455</v>
      </c>
      <c r="AB295" s="493">
        <v>4455</v>
      </c>
      <c r="AC295" s="494"/>
      <c r="AD295" s="492">
        <f>IF(Complete[[#This Row],[Procurement Project]]="","",SUM(Complete[[#This Row],[MOOE2]]+Complete[[#This Row],[CO3]]))</f>
        <v>2285</v>
      </c>
      <c r="AE295" s="495">
        <v>2285</v>
      </c>
      <c r="AF295" s="496"/>
      <c r="AG295" s="497"/>
      <c r="AH295" s="400" t="s">
        <v>758</v>
      </c>
      <c r="AI295" s="437" t="s">
        <v>193</v>
      </c>
      <c r="AJ295" s="437" t="s">
        <v>193</v>
      </c>
      <c r="AK295" s="437" t="s">
        <v>193</v>
      </c>
      <c r="AL295" s="437" t="s">
        <v>193</v>
      </c>
      <c r="AM295" s="420" t="s">
        <v>193</v>
      </c>
      <c r="AN295" s="423" t="s">
        <v>193</v>
      </c>
      <c r="AO295" s="488" t="s">
        <v>141</v>
      </c>
      <c r="AP295" s="498"/>
      <c r="AQ295" s="498"/>
    </row>
    <row r="296" spans="1:43" s="230" customFormat="1" ht="75" customHeight="1" x14ac:dyDescent="0.25">
      <c r="A296" s="465" t="s">
        <v>970</v>
      </c>
      <c r="B296" s="499" t="s">
        <v>237</v>
      </c>
      <c r="C296" s="486" t="s">
        <v>232</v>
      </c>
      <c r="D296" s="487" t="s">
        <v>192</v>
      </c>
      <c r="E296" s="488" t="s">
        <v>94</v>
      </c>
      <c r="F296" s="622">
        <v>45146</v>
      </c>
      <c r="G296" s="622">
        <v>45175</v>
      </c>
      <c r="H296" s="642"/>
      <c r="I296" s="648" t="s">
        <v>193</v>
      </c>
      <c r="J296" s="622">
        <f>Complete[[#This Row],[Sub/Open of Bids]]</f>
        <v>45202</v>
      </c>
      <c r="K296" s="622">
        <v>45202</v>
      </c>
      <c r="L296" s="643"/>
      <c r="M296" s="622" t="s">
        <v>193</v>
      </c>
      <c r="N296" s="622" t="s">
        <v>193</v>
      </c>
      <c r="O296" s="622">
        <v>45211</v>
      </c>
      <c r="P296" s="643"/>
      <c r="Q296" s="643"/>
      <c r="R296" s="643"/>
      <c r="S296" s="622">
        <v>45212</v>
      </c>
      <c r="T296" s="622">
        <v>45212</v>
      </c>
      <c r="U296" s="622">
        <v>45217</v>
      </c>
      <c r="V296" s="490"/>
      <c r="W296" s="793"/>
      <c r="X296" s="622">
        <v>45224</v>
      </c>
      <c r="Y296" s="622">
        <f>Complete[[#This Row],[Delivery/ Completion]]</f>
        <v>45224</v>
      </c>
      <c r="Z296" s="402" t="s">
        <v>175</v>
      </c>
      <c r="AA296" s="492">
        <f>IF(Complete[[#This Row],[Procurement Project]]="","",SUM(Complete[[#This Row],[MOOE]]+Complete[[#This Row],[CO]]))</f>
        <v>83877</v>
      </c>
      <c r="AB296" s="493">
        <v>83877</v>
      </c>
      <c r="AC296" s="494"/>
      <c r="AD296" s="492">
        <f>IF(Complete[[#This Row],[Procurement Project]]="","",SUM(Complete[[#This Row],[MOOE2]]+Complete[[#This Row],[CO3]]))</f>
        <v>81958</v>
      </c>
      <c r="AE296" s="495">
        <v>81958</v>
      </c>
      <c r="AF296" s="496"/>
      <c r="AG296" s="497"/>
      <c r="AH296" s="400" t="s">
        <v>758</v>
      </c>
      <c r="AI296" s="437" t="s">
        <v>193</v>
      </c>
      <c r="AJ296" s="437" t="s">
        <v>193</v>
      </c>
      <c r="AK296" s="437" t="s">
        <v>193</v>
      </c>
      <c r="AL296" s="437" t="s">
        <v>193</v>
      </c>
      <c r="AM296" s="420" t="s">
        <v>193</v>
      </c>
      <c r="AN296" s="423" t="s">
        <v>193</v>
      </c>
      <c r="AO296" s="488" t="s">
        <v>141</v>
      </c>
      <c r="AP296" s="498"/>
      <c r="AQ296" s="498"/>
    </row>
    <row r="297" spans="1:43" s="230" customFormat="1" ht="75" customHeight="1" x14ac:dyDescent="0.25">
      <c r="A297" s="465" t="s">
        <v>971</v>
      </c>
      <c r="B297" s="499" t="s">
        <v>306</v>
      </c>
      <c r="C297" s="486" t="s">
        <v>232</v>
      </c>
      <c r="D297" s="487" t="s">
        <v>192</v>
      </c>
      <c r="E297" s="488" t="s">
        <v>103</v>
      </c>
      <c r="F297" s="622">
        <v>45146</v>
      </c>
      <c r="G297" s="622">
        <v>45152</v>
      </c>
      <c r="H297" s="642"/>
      <c r="I297" s="648" t="s">
        <v>193</v>
      </c>
      <c r="J297" s="622">
        <f>Complete[[#This Row],[Sub/Open of Bids]]</f>
        <v>45174</v>
      </c>
      <c r="K297" s="622">
        <v>45174</v>
      </c>
      <c r="L297" s="643"/>
      <c r="M297" s="622" t="s">
        <v>193</v>
      </c>
      <c r="N297" s="622" t="s">
        <v>193</v>
      </c>
      <c r="O297" s="622">
        <v>45177</v>
      </c>
      <c r="P297" s="643"/>
      <c r="Q297" s="643"/>
      <c r="R297" s="643"/>
      <c r="S297" s="622" t="s">
        <v>193</v>
      </c>
      <c r="T297" s="622">
        <v>45188</v>
      </c>
      <c r="U297" s="622">
        <v>45189</v>
      </c>
      <c r="V297" s="490"/>
      <c r="W297" s="793"/>
      <c r="X297" s="622">
        <v>45211</v>
      </c>
      <c r="Y297" s="622">
        <f>Complete[[#This Row],[Delivery/ Completion]]</f>
        <v>45211</v>
      </c>
      <c r="Z297" s="402" t="s">
        <v>175</v>
      </c>
      <c r="AA297" s="492">
        <f>IF(Complete[[#This Row],[Procurement Project]]="","",SUM(Complete[[#This Row],[MOOE]]+Complete[[#This Row],[CO]]))</f>
        <v>12372</v>
      </c>
      <c r="AB297" s="493">
        <v>12372</v>
      </c>
      <c r="AC297" s="494"/>
      <c r="AD297" s="492">
        <f>IF(Complete[[#This Row],[Procurement Project]]="","",SUM(Complete[[#This Row],[MOOE2]]+Complete[[#This Row],[CO3]]))</f>
        <v>12310</v>
      </c>
      <c r="AE297" s="495">
        <v>12310</v>
      </c>
      <c r="AF297" s="496"/>
      <c r="AG297" s="497"/>
      <c r="AH297" s="400" t="s">
        <v>758</v>
      </c>
      <c r="AI297" s="437" t="s">
        <v>193</v>
      </c>
      <c r="AJ297" s="437" t="s">
        <v>193</v>
      </c>
      <c r="AK297" s="437" t="s">
        <v>193</v>
      </c>
      <c r="AL297" s="437" t="s">
        <v>193</v>
      </c>
      <c r="AM297" s="420" t="s">
        <v>193</v>
      </c>
      <c r="AN297" s="423" t="s">
        <v>193</v>
      </c>
      <c r="AO297" s="488" t="s">
        <v>141</v>
      </c>
      <c r="AP297" s="498"/>
      <c r="AQ297" s="498"/>
    </row>
    <row r="298" spans="1:43" s="230" customFormat="1" ht="75" customHeight="1" x14ac:dyDescent="0.25">
      <c r="A298" s="465" t="s">
        <v>972</v>
      </c>
      <c r="B298" s="499" t="s">
        <v>340</v>
      </c>
      <c r="C298" s="486" t="s">
        <v>212</v>
      </c>
      <c r="D298" s="487" t="s">
        <v>192</v>
      </c>
      <c r="E298" s="488" t="s">
        <v>103</v>
      </c>
      <c r="F298" s="622">
        <v>45146</v>
      </c>
      <c r="G298" s="622">
        <v>45183</v>
      </c>
      <c r="H298" s="642"/>
      <c r="I298" s="648" t="s">
        <v>193</v>
      </c>
      <c r="J298" s="622">
        <f>Complete[[#This Row],[Sub/Open of Bids]]</f>
        <v>45237</v>
      </c>
      <c r="K298" s="622">
        <v>45237</v>
      </c>
      <c r="L298" s="643"/>
      <c r="M298" s="622" t="s">
        <v>193</v>
      </c>
      <c r="N298" s="622" t="s">
        <v>193</v>
      </c>
      <c r="O298" s="622">
        <v>45245</v>
      </c>
      <c r="P298" s="643"/>
      <c r="Q298" s="643"/>
      <c r="R298" s="643"/>
      <c r="S298" s="622" t="s">
        <v>193</v>
      </c>
      <c r="T298" s="622">
        <v>45253</v>
      </c>
      <c r="U298" s="622">
        <v>45258</v>
      </c>
      <c r="V298" s="490"/>
      <c r="W298" s="793"/>
      <c r="X298" s="622">
        <v>45264</v>
      </c>
      <c r="Y298" s="622">
        <f>Complete[[#This Row],[Delivery/ Completion]]</f>
        <v>45264</v>
      </c>
      <c r="Z298" s="402" t="s">
        <v>175</v>
      </c>
      <c r="AA298" s="492">
        <f>IF(Complete[[#This Row],[Procurement Project]]="","",SUM(Complete[[#This Row],[MOOE]]+Complete[[#This Row],[CO]]))</f>
        <v>7083</v>
      </c>
      <c r="AB298" s="493">
        <v>7083</v>
      </c>
      <c r="AC298" s="494"/>
      <c r="AD298" s="492">
        <f>IF(Complete[[#This Row],[Procurement Project]]="","",SUM(Complete[[#This Row],[MOOE2]]+Complete[[#This Row],[CO3]]))</f>
        <v>5085</v>
      </c>
      <c r="AE298" s="495">
        <v>5085</v>
      </c>
      <c r="AF298" s="496"/>
      <c r="AG298" s="497"/>
      <c r="AH298" s="400" t="s">
        <v>758</v>
      </c>
      <c r="AI298" s="437" t="s">
        <v>193</v>
      </c>
      <c r="AJ298" s="437" t="s">
        <v>193</v>
      </c>
      <c r="AK298" s="437" t="s">
        <v>193</v>
      </c>
      <c r="AL298" s="437" t="s">
        <v>193</v>
      </c>
      <c r="AM298" s="420" t="s">
        <v>193</v>
      </c>
      <c r="AN298" s="423" t="s">
        <v>193</v>
      </c>
      <c r="AO298" s="488" t="s">
        <v>141</v>
      </c>
      <c r="AP298" s="498"/>
      <c r="AQ298" s="498"/>
    </row>
    <row r="299" spans="1:43" s="230" customFormat="1" ht="75" customHeight="1" x14ac:dyDescent="0.25">
      <c r="A299" s="465" t="s">
        <v>973</v>
      </c>
      <c r="B299" s="499" t="s">
        <v>341</v>
      </c>
      <c r="C299" s="486" t="s">
        <v>260</v>
      </c>
      <c r="D299" s="487" t="s">
        <v>192</v>
      </c>
      <c r="E299" s="488" t="s">
        <v>99</v>
      </c>
      <c r="F299" s="622">
        <v>45146</v>
      </c>
      <c r="G299" s="622">
        <v>45148</v>
      </c>
      <c r="H299" s="642"/>
      <c r="I299" s="648" t="s">
        <v>193</v>
      </c>
      <c r="J299" s="622">
        <f>Complete[[#This Row],[Sub/Open of Bids]]</f>
        <v>45153</v>
      </c>
      <c r="K299" s="622">
        <v>45153</v>
      </c>
      <c r="L299" s="643"/>
      <c r="M299" s="622" t="s">
        <v>193</v>
      </c>
      <c r="N299" s="622" t="s">
        <v>193</v>
      </c>
      <c r="O299" s="622">
        <v>45160</v>
      </c>
      <c r="P299" s="643"/>
      <c r="Q299" s="643"/>
      <c r="R299" s="643"/>
      <c r="S299" s="622">
        <v>45161</v>
      </c>
      <c r="T299" s="622">
        <v>45167</v>
      </c>
      <c r="U299" s="622">
        <v>45167</v>
      </c>
      <c r="V299" s="490"/>
      <c r="W299" s="793"/>
      <c r="X299" s="622">
        <v>45189</v>
      </c>
      <c r="Y299" s="622">
        <f>Complete[[#This Row],[Delivery/ Completion]]</f>
        <v>45189</v>
      </c>
      <c r="Z299" s="402" t="s">
        <v>175</v>
      </c>
      <c r="AA299" s="492">
        <f>IF(Complete[[#This Row],[Procurement Project]]="","",SUM(Complete[[#This Row],[MOOE]]+Complete[[#This Row],[CO]]))</f>
        <v>450000</v>
      </c>
      <c r="AB299" s="493">
        <v>450000</v>
      </c>
      <c r="AC299" s="494"/>
      <c r="AD299" s="492">
        <f>IF(Complete[[#This Row],[Procurement Project]]="","",SUM(Complete[[#This Row],[MOOE2]]+Complete[[#This Row],[CO3]]))</f>
        <v>450000</v>
      </c>
      <c r="AE299" s="495">
        <v>450000</v>
      </c>
      <c r="AF299" s="496"/>
      <c r="AG299" s="497"/>
      <c r="AH299" s="400" t="s">
        <v>758</v>
      </c>
      <c r="AI299" s="437" t="s">
        <v>193</v>
      </c>
      <c r="AJ299" s="437" t="s">
        <v>193</v>
      </c>
      <c r="AK299" s="437" t="s">
        <v>193</v>
      </c>
      <c r="AL299" s="437" t="s">
        <v>193</v>
      </c>
      <c r="AM299" s="420" t="s">
        <v>193</v>
      </c>
      <c r="AN299" s="423" t="s">
        <v>193</v>
      </c>
      <c r="AO299" s="488" t="s">
        <v>141</v>
      </c>
      <c r="AP299" s="498"/>
      <c r="AQ299" s="498"/>
    </row>
    <row r="300" spans="1:43" s="230" customFormat="1" ht="75" customHeight="1" x14ac:dyDescent="0.25">
      <c r="A300" s="465" t="s">
        <v>1039</v>
      </c>
      <c r="B300" s="499" t="s">
        <v>342</v>
      </c>
      <c r="C300" s="486" t="s">
        <v>212</v>
      </c>
      <c r="D300" s="487" t="s">
        <v>192</v>
      </c>
      <c r="E300" s="488" t="s">
        <v>89</v>
      </c>
      <c r="F300" s="622">
        <v>45146</v>
      </c>
      <c r="G300" s="622">
        <v>45152</v>
      </c>
      <c r="H300" s="642"/>
      <c r="I300" s="648">
        <v>45160</v>
      </c>
      <c r="J300" s="622">
        <f>Complete[[#This Row],[Sub/Open of Bids]]</f>
        <v>45174</v>
      </c>
      <c r="K300" s="622">
        <v>45174</v>
      </c>
      <c r="L300" s="643"/>
      <c r="M300" s="622">
        <v>45174</v>
      </c>
      <c r="N300" s="622">
        <v>45198</v>
      </c>
      <c r="O300" s="622">
        <v>45239</v>
      </c>
      <c r="P300" s="643"/>
      <c r="Q300" s="643"/>
      <c r="R300" s="643"/>
      <c r="S300" s="622">
        <v>45239</v>
      </c>
      <c r="T300" s="622">
        <v>45259</v>
      </c>
      <c r="U300" s="622">
        <v>45272</v>
      </c>
      <c r="V300" s="490"/>
      <c r="W300" s="793"/>
      <c r="X300" s="622"/>
      <c r="Y300" s="622"/>
      <c r="Z300" s="402" t="s">
        <v>175</v>
      </c>
      <c r="AA300" s="492">
        <f>IF(Complete[[#This Row],[Procurement Project]]="","",SUM(Complete[[#This Row],[MOOE]]+Complete[[#This Row],[CO]]))</f>
        <v>3300000</v>
      </c>
      <c r="AB300" s="493">
        <v>3300000</v>
      </c>
      <c r="AC300" s="494"/>
      <c r="AD300" s="492">
        <f>IF(Complete[[#This Row],[Procurement Project]]="","",SUM(Complete[[#This Row],[MOOE2]]+Complete[[#This Row],[CO3]]))</f>
        <v>2970000</v>
      </c>
      <c r="AE300" s="495">
        <v>2970000</v>
      </c>
      <c r="AF300" s="496"/>
      <c r="AG300" s="497"/>
      <c r="AH300" s="400" t="s">
        <v>758</v>
      </c>
      <c r="AI300" s="622">
        <v>45156</v>
      </c>
      <c r="AJ300" s="622">
        <v>45170</v>
      </c>
      <c r="AK300" s="622">
        <v>45170</v>
      </c>
      <c r="AL300" s="622">
        <v>45170</v>
      </c>
      <c r="AM300" s="420" t="s">
        <v>193</v>
      </c>
      <c r="AN300" s="423" t="s">
        <v>193</v>
      </c>
      <c r="AO300" s="319" t="s">
        <v>1403</v>
      </c>
      <c r="AP300" s="498"/>
      <c r="AQ300" s="498"/>
    </row>
    <row r="301" spans="1:43" s="230" customFormat="1" ht="75" customHeight="1" x14ac:dyDescent="0.25">
      <c r="A301" s="465" t="s">
        <v>1040</v>
      </c>
      <c r="B301" s="499" t="s">
        <v>343</v>
      </c>
      <c r="C301" s="486" t="s">
        <v>232</v>
      </c>
      <c r="D301" s="487" t="s">
        <v>192</v>
      </c>
      <c r="E301" s="488" t="s">
        <v>89</v>
      </c>
      <c r="F301" s="622">
        <v>45146</v>
      </c>
      <c r="G301" s="622">
        <v>45152</v>
      </c>
      <c r="H301" s="642"/>
      <c r="I301" s="648" t="s">
        <v>193</v>
      </c>
      <c r="J301" s="622">
        <f>Complete[[#This Row],[Sub/Open of Bids]]</f>
        <v>45160</v>
      </c>
      <c r="K301" s="622">
        <v>45160</v>
      </c>
      <c r="L301" s="643"/>
      <c r="M301" s="622">
        <v>45160</v>
      </c>
      <c r="N301" s="622">
        <v>45163</v>
      </c>
      <c r="O301" s="622">
        <v>45173</v>
      </c>
      <c r="P301" s="643"/>
      <c r="Q301" s="643"/>
      <c r="R301" s="643"/>
      <c r="S301" s="622">
        <v>45177</v>
      </c>
      <c r="T301" s="622">
        <v>45188</v>
      </c>
      <c r="U301" s="622">
        <v>45198</v>
      </c>
      <c r="V301" s="490"/>
      <c r="W301" s="793"/>
      <c r="X301" s="622">
        <v>45212</v>
      </c>
      <c r="Y301" s="622"/>
      <c r="Z301" s="402" t="s">
        <v>175</v>
      </c>
      <c r="AA301" s="492">
        <f>IF(Complete[[#This Row],[Procurement Project]]="","",SUM(Complete[[#This Row],[MOOE]]+Complete[[#This Row],[CO]]))</f>
        <v>493590</v>
      </c>
      <c r="AB301" s="493">
        <v>493590</v>
      </c>
      <c r="AC301" s="494"/>
      <c r="AD301" s="492">
        <f>IF(Complete[[#This Row],[Procurement Project]]="","",SUM(Complete[[#This Row],[MOOE2]]+Complete[[#This Row],[CO3]]))</f>
        <v>454200</v>
      </c>
      <c r="AE301" s="495">
        <v>454200</v>
      </c>
      <c r="AF301" s="496"/>
      <c r="AG301" s="497"/>
      <c r="AH301" s="400" t="s">
        <v>758</v>
      </c>
      <c r="AI301" s="421" t="s">
        <v>193</v>
      </c>
      <c r="AJ301" s="622">
        <v>45156</v>
      </c>
      <c r="AK301" s="622">
        <v>45156</v>
      </c>
      <c r="AL301" s="622">
        <v>45156</v>
      </c>
      <c r="AM301" s="420" t="s">
        <v>193</v>
      </c>
      <c r="AN301" s="423" t="s">
        <v>193</v>
      </c>
      <c r="AO301" s="319" t="s">
        <v>1403</v>
      </c>
      <c r="AP301" s="498"/>
      <c r="AQ301" s="498"/>
    </row>
    <row r="302" spans="1:43" s="230" customFormat="1" ht="75" customHeight="1" x14ac:dyDescent="0.25">
      <c r="A302" s="465" t="s">
        <v>1041</v>
      </c>
      <c r="B302" s="499" t="s">
        <v>344</v>
      </c>
      <c r="C302" s="486" t="s">
        <v>251</v>
      </c>
      <c r="D302" s="487" t="s">
        <v>192</v>
      </c>
      <c r="E302" s="488" t="s">
        <v>89</v>
      </c>
      <c r="F302" s="622">
        <v>45146</v>
      </c>
      <c r="G302" s="622">
        <v>45152</v>
      </c>
      <c r="H302" s="642"/>
      <c r="I302" s="648" t="s">
        <v>193</v>
      </c>
      <c r="J302" s="622">
        <f>Complete[[#This Row],[Sub/Open of Bids]]</f>
        <v>45160</v>
      </c>
      <c r="K302" s="622">
        <v>45160</v>
      </c>
      <c r="L302" s="643"/>
      <c r="M302" s="622">
        <v>45160</v>
      </c>
      <c r="N302" s="622">
        <v>45163</v>
      </c>
      <c r="O302" s="622">
        <v>45173</v>
      </c>
      <c r="P302" s="643"/>
      <c r="Q302" s="643"/>
      <c r="R302" s="643"/>
      <c r="S302" s="622">
        <v>45177</v>
      </c>
      <c r="T302" s="622">
        <v>45183</v>
      </c>
      <c r="U302" s="622">
        <v>45198</v>
      </c>
      <c r="V302" s="490"/>
      <c r="W302" s="793"/>
      <c r="X302" s="622"/>
      <c r="Y302" s="622"/>
      <c r="Z302" s="402" t="s">
        <v>175</v>
      </c>
      <c r="AA302" s="492">
        <f>IF(Complete[[#This Row],[Procurement Project]]="","",SUM(Complete[[#This Row],[MOOE]]+Complete[[#This Row],[CO]]))</f>
        <v>334418</v>
      </c>
      <c r="AB302" s="493">
        <v>334418</v>
      </c>
      <c r="AC302" s="494"/>
      <c r="AD302" s="492">
        <f>IF(Complete[[#This Row],[Procurement Project]]="","",SUM(Complete[[#This Row],[MOOE2]]+Complete[[#This Row],[CO3]]))</f>
        <v>320858</v>
      </c>
      <c r="AE302" s="495">
        <v>320858</v>
      </c>
      <c r="AF302" s="496"/>
      <c r="AG302" s="497"/>
      <c r="AH302" s="400" t="s">
        <v>758</v>
      </c>
      <c r="AI302" s="421" t="s">
        <v>193</v>
      </c>
      <c r="AJ302" s="622">
        <v>45156</v>
      </c>
      <c r="AK302" s="622">
        <v>45156</v>
      </c>
      <c r="AL302" s="622">
        <v>45156</v>
      </c>
      <c r="AM302" s="420" t="s">
        <v>193</v>
      </c>
      <c r="AN302" s="423" t="s">
        <v>193</v>
      </c>
      <c r="AO302" s="319" t="s">
        <v>1403</v>
      </c>
      <c r="AP302" s="498"/>
      <c r="AQ302" s="498"/>
    </row>
    <row r="303" spans="1:43" s="230" customFormat="1" ht="75" customHeight="1" x14ac:dyDescent="0.25">
      <c r="A303" s="465" t="s">
        <v>1042</v>
      </c>
      <c r="B303" s="499" t="s">
        <v>345</v>
      </c>
      <c r="C303" s="486" t="s">
        <v>212</v>
      </c>
      <c r="D303" s="487" t="s">
        <v>192</v>
      </c>
      <c r="E303" s="488" t="s">
        <v>89</v>
      </c>
      <c r="F303" s="622">
        <v>45146</v>
      </c>
      <c r="G303" s="622">
        <v>45152</v>
      </c>
      <c r="H303" s="642"/>
      <c r="I303" s="648" t="s">
        <v>193</v>
      </c>
      <c r="J303" s="622">
        <f>Complete[[#This Row],[Sub/Open of Bids]]</f>
        <v>45160</v>
      </c>
      <c r="K303" s="622">
        <v>45160</v>
      </c>
      <c r="L303" s="643"/>
      <c r="M303" s="622">
        <v>45160</v>
      </c>
      <c r="N303" s="622">
        <v>45163</v>
      </c>
      <c r="O303" s="622">
        <v>45173</v>
      </c>
      <c r="P303" s="643"/>
      <c r="Q303" s="643"/>
      <c r="R303" s="643"/>
      <c r="S303" s="622">
        <v>45177</v>
      </c>
      <c r="T303" s="622">
        <v>45202</v>
      </c>
      <c r="U303" s="622">
        <v>45209</v>
      </c>
      <c r="V303" s="490"/>
      <c r="W303" s="793"/>
      <c r="X303" s="622">
        <v>45216</v>
      </c>
      <c r="Y303" s="622">
        <f>Complete[[#This Row],[Delivery/ Completion]]</f>
        <v>45216</v>
      </c>
      <c r="Z303" s="402" t="s">
        <v>175</v>
      </c>
      <c r="AA303" s="492">
        <f>IF(Complete[[#This Row],[Procurement Project]]="","",SUM(Complete[[#This Row],[MOOE]]+Complete[[#This Row],[CO]]))</f>
        <v>495000</v>
      </c>
      <c r="AB303" s="493">
        <v>495000</v>
      </c>
      <c r="AC303" s="494"/>
      <c r="AD303" s="492">
        <f>IF(Complete[[#This Row],[Procurement Project]]="","",SUM(Complete[[#This Row],[MOOE2]]+Complete[[#This Row],[CO3]]))</f>
        <v>495000</v>
      </c>
      <c r="AE303" s="495">
        <v>495000</v>
      </c>
      <c r="AF303" s="496"/>
      <c r="AG303" s="497"/>
      <c r="AH303" s="400" t="s">
        <v>758</v>
      </c>
      <c r="AI303" s="421" t="s">
        <v>193</v>
      </c>
      <c r="AJ303" s="622">
        <v>45156</v>
      </c>
      <c r="AK303" s="622">
        <v>45156</v>
      </c>
      <c r="AL303" s="622">
        <v>45156</v>
      </c>
      <c r="AM303" s="420" t="s">
        <v>193</v>
      </c>
      <c r="AN303" s="423" t="s">
        <v>193</v>
      </c>
      <c r="AO303" s="488" t="s">
        <v>141</v>
      </c>
      <c r="AP303" s="498"/>
      <c r="AQ303" s="498"/>
    </row>
    <row r="304" spans="1:43" s="230" customFormat="1" ht="75" customHeight="1" x14ac:dyDescent="0.25">
      <c r="A304" s="465" t="s">
        <v>1043</v>
      </c>
      <c r="B304" s="499" t="s">
        <v>346</v>
      </c>
      <c r="C304" s="486" t="s">
        <v>260</v>
      </c>
      <c r="D304" s="487" t="s">
        <v>192</v>
      </c>
      <c r="E304" s="488" t="s">
        <v>95</v>
      </c>
      <c r="F304" s="622">
        <v>45146</v>
      </c>
      <c r="G304" s="622">
        <v>45197</v>
      </c>
      <c r="H304" s="642"/>
      <c r="I304" s="648" t="s">
        <v>193</v>
      </c>
      <c r="J304" s="622">
        <f>Complete[[#This Row],[Sub/Open of Bids]]</f>
        <v>45208</v>
      </c>
      <c r="K304" s="622">
        <v>45208</v>
      </c>
      <c r="L304" s="643"/>
      <c r="M304" s="622" t="s">
        <v>193</v>
      </c>
      <c r="N304" s="622" t="s">
        <v>193</v>
      </c>
      <c r="O304" s="622">
        <v>45212</v>
      </c>
      <c r="P304" s="643"/>
      <c r="Q304" s="643"/>
      <c r="R304" s="643"/>
      <c r="S304" s="622">
        <v>45223</v>
      </c>
      <c r="T304" s="622">
        <v>45251</v>
      </c>
      <c r="U304" s="622">
        <v>45271</v>
      </c>
      <c r="V304" s="490"/>
      <c r="W304" s="793"/>
      <c r="X304" s="622">
        <v>45273</v>
      </c>
      <c r="Y304" s="622">
        <f>Complete[[#This Row],[Delivery/ Completion]]</f>
        <v>45273</v>
      </c>
      <c r="Z304" s="402" t="s">
        <v>175</v>
      </c>
      <c r="AA304" s="492">
        <f>IF(Complete[[#This Row],[Procurement Project]]="","",SUM(Complete[[#This Row],[MOOE]]+Complete[[#This Row],[CO]]))</f>
        <v>598650</v>
      </c>
      <c r="AB304" s="493">
        <v>598650</v>
      </c>
      <c r="AC304" s="494"/>
      <c r="AD304" s="492">
        <f>IF(Complete[[#This Row],[Procurement Project]]="","",SUM(Complete[[#This Row],[MOOE2]]+Complete[[#This Row],[CO3]]))</f>
        <v>597115</v>
      </c>
      <c r="AE304" s="495">
        <v>597115</v>
      </c>
      <c r="AF304" s="496"/>
      <c r="AG304" s="497"/>
      <c r="AH304" s="400" t="s">
        <v>758</v>
      </c>
      <c r="AI304" s="421" t="s">
        <v>193</v>
      </c>
      <c r="AJ304" s="421" t="s">
        <v>193</v>
      </c>
      <c r="AK304" s="421" t="s">
        <v>193</v>
      </c>
      <c r="AL304" s="421" t="s">
        <v>193</v>
      </c>
      <c r="AM304" s="420" t="s">
        <v>193</v>
      </c>
      <c r="AN304" s="423" t="s">
        <v>193</v>
      </c>
      <c r="AO304" s="488" t="s">
        <v>141</v>
      </c>
      <c r="AP304" s="498"/>
      <c r="AQ304" s="498"/>
    </row>
    <row r="305" spans="1:43" s="230" customFormat="1" ht="75" customHeight="1" x14ac:dyDescent="0.25">
      <c r="A305" s="465" t="s">
        <v>1044</v>
      </c>
      <c r="B305" s="499" t="s">
        <v>347</v>
      </c>
      <c r="C305" s="486" t="s">
        <v>325</v>
      </c>
      <c r="D305" s="487" t="s">
        <v>192</v>
      </c>
      <c r="E305" s="488" t="s">
        <v>103</v>
      </c>
      <c r="F305" s="622">
        <v>45146</v>
      </c>
      <c r="G305" s="622">
        <v>45152</v>
      </c>
      <c r="H305" s="642"/>
      <c r="I305" s="648" t="s">
        <v>193</v>
      </c>
      <c r="J305" s="622">
        <f>Complete[[#This Row],[Sub/Open of Bids]]</f>
        <v>45202</v>
      </c>
      <c r="K305" s="622">
        <v>45202</v>
      </c>
      <c r="L305" s="643"/>
      <c r="M305" s="622" t="s">
        <v>193</v>
      </c>
      <c r="N305" s="622" t="s">
        <v>193</v>
      </c>
      <c r="O305" s="622">
        <v>45211</v>
      </c>
      <c r="P305" s="643"/>
      <c r="Q305" s="643"/>
      <c r="R305" s="643"/>
      <c r="S305" s="622">
        <v>45215</v>
      </c>
      <c r="T305" s="622">
        <v>45215</v>
      </c>
      <c r="U305" s="622">
        <v>45217</v>
      </c>
      <c r="V305" s="490"/>
      <c r="W305" s="793"/>
      <c r="X305" s="622">
        <v>45246</v>
      </c>
      <c r="Y305" s="622">
        <f>Complete[[#This Row],[Delivery/ Completion]]</f>
        <v>45246</v>
      </c>
      <c r="Z305" s="402" t="s">
        <v>175</v>
      </c>
      <c r="AA305" s="492">
        <f>IF(Complete[[#This Row],[Procurement Project]]="","",SUM(Complete[[#This Row],[MOOE]]+Complete[[#This Row],[CO]]))</f>
        <v>56686</v>
      </c>
      <c r="AB305" s="493">
        <v>56686</v>
      </c>
      <c r="AC305" s="494"/>
      <c r="AD305" s="492">
        <f>IF(Complete[[#This Row],[Procurement Project]]="","",SUM(Complete[[#This Row],[MOOE2]]+Complete[[#This Row],[CO3]]))</f>
        <v>53910</v>
      </c>
      <c r="AE305" s="495">
        <v>53910</v>
      </c>
      <c r="AF305" s="496"/>
      <c r="AG305" s="497"/>
      <c r="AH305" s="400" t="s">
        <v>758</v>
      </c>
      <c r="AI305" s="421" t="s">
        <v>193</v>
      </c>
      <c r="AJ305" s="421" t="s">
        <v>193</v>
      </c>
      <c r="AK305" s="421" t="s">
        <v>193</v>
      </c>
      <c r="AL305" s="421" t="s">
        <v>193</v>
      </c>
      <c r="AM305" s="420" t="s">
        <v>193</v>
      </c>
      <c r="AN305" s="423" t="s">
        <v>193</v>
      </c>
      <c r="AO305" s="488" t="s">
        <v>141</v>
      </c>
      <c r="AP305" s="498"/>
      <c r="AQ305" s="498"/>
    </row>
    <row r="306" spans="1:43" s="230" customFormat="1" ht="75" customHeight="1" x14ac:dyDescent="0.25">
      <c r="A306" s="465" t="s">
        <v>1045</v>
      </c>
      <c r="B306" s="499" t="s">
        <v>348</v>
      </c>
      <c r="C306" s="486" t="s">
        <v>349</v>
      </c>
      <c r="D306" s="487" t="s">
        <v>192</v>
      </c>
      <c r="E306" s="488" t="s">
        <v>93</v>
      </c>
      <c r="F306" s="622">
        <v>45146</v>
      </c>
      <c r="G306" s="622">
        <v>45152</v>
      </c>
      <c r="H306" s="642"/>
      <c r="I306" s="648" t="s">
        <v>193</v>
      </c>
      <c r="J306" s="622">
        <f>Complete[[#This Row],[Sub/Open of Bids]]</f>
        <v>45160</v>
      </c>
      <c r="K306" s="622">
        <v>45160</v>
      </c>
      <c r="L306" s="643"/>
      <c r="M306" s="622" t="s">
        <v>193</v>
      </c>
      <c r="N306" s="622" t="s">
        <v>193</v>
      </c>
      <c r="O306" s="622">
        <v>45169</v>
      </c>
      <c r="P306" s="643"/>
      <c r="Q306" s="643"/>
      <c r="R306" s="643"/>
      <c r="S306" s="622" t="s">
        <v>193</v>
      </c>
      <c r="T306" s="622">
        <v>45183</v>
      </c>
      <c r="U306" s="622">
        <v>45188</v>
      </c>
      <c r="V306" s="490"/>
      <c r="W306" s="793"/>
      <c r="X306" s="622">
        <v>45189</v>
      </c>
      <c r="Y306" s="622">
        <f>Complete[[#This Row],[Delivery/ Completion]]</f>
        <v>45189</v>
      </c>
      <c r="Z306" s="402" t="s">
        <v>175</v>
      </c>
      <c r="AA306" s="492">
        <f>IF(Complete[[#This Row],[Procurement Project]]="","",SUM(Complete[[#This Row],[MOOE]]+Complete[[#This Row],[CO]]))</f>
        <v>5600</v>
      </c>
      <c r="AB306" s="493">
        <v>5600</v>
      </c>
      <c r="AC306" s="494"/>
      <c r="AD306" s="492">
        <f>IF(Complete[[#This Row],[Procurement Project]]="","",SUM(Complete[[#This Row],[MOOE2]]+Complete[[#This Row],[CO3]]))</f>
        <v>5600</v>
      </c>
      <c r="AE306" s="495">
        <v>5600</v>
      </c>
      <c r="AF306" s="496"/>
      <c r="AG306" s="497"/>
      <c r="AH306" s="400" t="s">
        <v>758</v>
      </c>
      <c r="AI306" s="421" t="s">
        <v>193</v>
      </c>
      <c r="AJ306" s="421" t="s">
        <v>193</v>
      </c>
      <c r="AK306" s="421" t="s">
        <v>193</v>
      </c>
      <c r="AL306" s="421" t="s">
        <v>193</v>
      </c>
      <c r="AM306" s="420" t="s">
        <v>193</v>
      </c>
      <c r="AN306" s="423" t="s">
        <v>193</v>
      </c>
      <c r="AO306" s="488" t="s">
        <v>141</v>
      </c>
      <c r="AP306" s="498"/>
      <c r="AQ306" s="498"/>
    </row>
    <row r="307" spans="1:43" s="230" customFormat="1" ht="75" customHeight="1" x14ac:dyDescent="0.25">
      <c r="A307" s="465" t="s">
        <v>1046</v>
      </c>
      <c r="B307" s="499" t="s">
        <v>350</v>
      </c>
      <c r="C307" s="486" t="s">
        <v>349</v>
      </c>
      <c r="D307" s="487" t="s">
        <v>192</v>
      </c>
      <c r="E307" s="488" t="s">
        <v>93</v>
      </c>
      <c r="F307" s="622">
        <v>45146</v>
      </c>
      <c r="G307" s="622">
        <v>45152</v>
      </c>
      <c r="H307" s="642"/>
      <c r="I307" s="648" t="s">
        <v>193</v>
      </c>
      <c r="J307" s="622">
        <f>Complete[[#This Row],[Sub/Open of Bids]]</f>
        <v>45160</v>
      </c>
      <c r="K307" s="622">
        <v>45160</v>
      </c>
      <c r="L307" s="643"/>
      <c r="M307" s="622" t="s">
        <v>193</v>
      </c>
      <c r="N307" s="622" t="s">
        <v>193</v>
      </c>
      <c r="O307" s="622">
        <v>45169</v>
      </c>
      <c r="P307" s="643"/>
      <c r="Q307" s="643"/>
      <c r="R307" s="643"/>
      <c r="S307" s="622" t="s">
        <v>193</v>
      </c>
      <c r="T307" s="622">
        <v>45183</v>
      </c>
      <c r="U307" s="622">
        <v>45188</v>
      </c>
      <c r="V307" s="490"/>
      <c r="W307" s="793"/>
      <c r="X307" s="622">
        <v>45189</v>
      </c>
      <c r="Y307" s="622">
        <f>Complete[[#This Row],[Delivery/ Completion]]</f>
        <v>45189</v>
      </c>
      <c r="Z307" s="402" t="s">
        <v>175</v>
      </c>
      <c r="AA307" s="492">
        <f>IF(Complete[[#This Row],[Procurement Project]]="","",SUM(Complete[[#This Row],[MOOE]]+Complete[[#This Row],[CO]]))</f>
        <v>5600</v>
      </c>
      <c r="AB307" s="493">
        <v>5600</v>
      </c>
      <c r="AC307" s="494"/>
      <c r="AD307" s="492">
        <f>IF(Complete[[#This Row],[Procurement Project]]="","",SUM(Complete[[#This Row],[MOOE2]]+Complete[[#This Row],[CO3]]))</f>
        <v>5600</v>
      </c>
      <c r="AE307" s="495">
        <v>5600</v>
      </c>
      <c r="AF307" s="496"/>
      <c r="AG307" s="497"/>
      <c r="AH307" s="400" t="s">
        <v>758</v>
      </c>
      <c r="AI307" s="421" t="s">
        <v>193</v>
      </c>
      <c r="AJ307" s="421" t="s">
        <v>193</v>
      </c>
      <c r="AK307" s="421" t="s">
        <v>193</v>
      </c>
      <c r="AL307" s="421" t="s">
        <v>193</v>
      </c>
      <c r="AM307" s="420" t="s">
        <v>193</v>
      </c>
      <c r="AN307" s="423" t="s">
        <v>193</v>
      </c>
      <c r="AO307" s="488" t="s">
        <v>141</v>
      </c>
      <c r="AP307" s="498"/>
      <c r="AQ307" s="498"/>
    </row>
    <row r="308" spans="1:43" s="230" customFormat="1" ht="75" customHeight="1" x14ac:dyDescent="0.25">
      <c r="A308" s="465" t="s">
        <v>1047</v>
      </c>
      <c r="B308" s="499" t="s">
        <v>351</v>
      </c>
      <c r="C308" s="486" t="s">
        <v>349</v>
      </c>
      <c r="D308" s="487" t="s">
        <v>192</v>
      </c>
      <c r="E308" s="488" t="s">
        <v>93</v>
      </c>
      <c r="F308" s="622">
        <v>45146</v>
      </c>
      <c r="G308" s="622">
        <v>45152</v>
      </c>
      <c r="H308" s="642"/>
      <c r="I308" s="648" t="s">
        <v>193</v>
      </c>
      <c r="J308" s="622">
        <f>Complete[[#This Row],[Sub/Open of Bids]]</f>
        <v>45160</v>
      </c>
      <c r="K308" s="622">
        <v>45160</v>
      </c>
      <c r="L308" s="643"/>
      <c r="M308" s="622" t="s">
        <v>193</v>
      </c>
      <c r="N308" s="622" t="s">
        <v>193</v>
      </c>
      <c r="O308" s="622">
        <v>45169</v>
      </c>
      <c r="P308" s="643"/>
      <c r="Q308" s="643"/>
      <c r="R308" s="643"/>
      <c r="S308" s="622" t="s">
        <v>193</v>
      </c>
      <c r="T308" s="622">
        <v>45183</v>
      </c>
      <c r="U308" s="622">
        <v>45188</v>
      </c>
      <c r="V308" s="490"/>
      <c r="W308" s="793"/>
      <c r="X308" s="622">
        <v>45188</v>
      </c>
      <c r="Y308" s="622">
        <f>Complete[[#This Row],[Delivery/ Completion]]</f>
        <v>45188</v>
      </c>
      <c r="Z308" s="402" t="s">
        <v>175</v>
      </c>
      <c r="AA308" s="492">
        <f>IF(Complete[[#This Row],[Procurement Project]]="","",SUM(Complete[[#This Row],[MOOE]]+Complete[[#This Row],[CO]]))</f>
        <v>5600</v>
      </c>
      <c r="AB308" s="493">
        <v>5600</v>
      </c>
      <c r="AC308" s="494"/>
      <c r="AD308" s="492">
        <f>IF(Complete[[#This Row],[Procurement Project]]="","",SUM(Complete[[#This Row],[MOOE2]]+Complete[[#This Row],[CO3]]))</f>
        <v>5600</v>
      </c>
      <c r="AE308" s="495">
        <v>5600</v>
      </c>
      <c r="AF308" s="496"/>
      <c r="AG308" s="497"/>
      <c r="AH308" s="400" t="s">
        <v>758</v>
      </c>
      <c r="AI308" s="421" t="s">
        <v>193</v>
      </c>
      <c r="AJ308" s="421" t="s">
        <v>193</v>
      </c>
      <c r="AK308" s="421" t="s">
        <v>193</v>
      </c>
      <c r="AL308" s="421" t="s">
        <v>193</v>
      </c>
      <c r="AM308" s="420" t="s">
        <v>193</v>
      </c>
      <c r="AN308" s="423" t="s">
        <v>193</v>
      </c>
      <c r="AO308" s="488" t="s">
        <v>141</v>
      </c>
      <c r="AP308" s="498"/>
      <c r="AQ308" s="498"/>
    </row>
    <row r="309" spans="1:43" s="230" customFormat="1" ht="75" customHeight="1" x14ac:dyDescent="0.25">
      <c r="A309" s="465" t="s">
        <v>1048</v>
      </c>
      <c r="B309" s="499" t="s">
        <v>352</v>
      </c>
      <c r="C309" s="486" t="s">
        <v>213</v>
      </c>
      <c r="D309" s="487" t="s">
        <v>192</v>
      </c>
      <c r="E309" s="488" t="s">
        <v>93</v>
      </c>
      <c r="F309" s="622">
        <v>45146</v>
      </c>
      <c r="G309" s="622">
        <v>45152</v>
      </c>
      <c r="H309" s="642"/>
      <c r="I309" s="648" t="s">
        <v>193</v>
      </c>
      <c r="J309" s="622">
        <f>Complete[[#This Row],[Sub/Open of Bids]]</f>
        <v>45160</v>
      </c>
      <c r="K309" s="622">
        <v>45160</v>
      </c>
      <c r="L309" s="643"/>
      <c r="M309" s="622" t="s">
        <v>193</v>
      </c>
      <c r="N309" s="622" t="s">
        <v>193</v>
      </c>
      <c r="O309" s="622">
        <v>45169</v>
      </c>
      <c r="P309" s="643"/>
      <c r="Q309" s="643"/>
      <c r="R309" s="643"/>
      <c r="S309" s="622" t="s">
        <v>193</v>
      </c>
      <c r="T309" s="622">
        <v>45182</v>
      </c>
      <c r="U309" s="622">
        <v>45183</v>
      </c>
      <c r="V309" s="490"/>
      <c r="W309" s="793"/>
      <c r="X309" s="622">
        <v>45183</v>
      </c>
      <c r="Y309" s="622">
        <f>Complete[[#This Row],[Delivery/ Completion]]</f>
        <v>45183</v>
      </c>
      <c r="Z309" s="402" t="s">
        <v>175</v>
      </c>
      <c r="AA309" s="492">
        <f>IF(Complete[[#This Row],[Procurement Project]]="","",SUM(Complete[[#This Row],[MOOE]]+Complete[[#This Row],[CO]]))</f>
        <v>900</v>
      </c>
      <c r="AB309" s="493">
        <v>900</v>
      </c>
      <c r="AC309" s="494"/>
      <c r="AD309" s="492">
        <f>IF(Complete[[#This Row],[Procurement Project]]="","",SUM(Complete[[#This Row],[MOOE2]]+Complete[[#This Row],[CO3]]))</f>
        <v>900</v>
      </c>
      <c r="AE309" s="495">
        <v>900</v>
      </c>
      <c r="AF309" s="496"/>
      <c r="AG309" s="497"/>
      <c r="AH309" s="400" t="s">
        <v>758</v>
      </c>
      <c r="AI309" s="421" t="s">
        <v>193</v>
      </c>
      <c r="AJ309" s="421" t="s">
        <v>193</v>
      </c>
      <c r="AK309" s="421" t="s">
        <v>193</v>
      </c>
      <c r="AL309" s="421" t="s">
        <v>193</v>
      </c>
      <c r="AM309" s="420" t="s">
        <v>193</v>
      </c>
      <c r="AN309" s="423" t="s">
        <v>193</v>
      </c>
      <c r="AO309" s="488" t="s">
        <v>141</v>
      </c>
      <c r="AP309" s="498"/>
      <c r="AQ309" s="498"/>
    </row>
    <row r="310" spans="1:43" s="230" customFormat="1" ht="75" customHeight="1" x14ac:dyDescent="0.25">
      <c r="A310" s="465" t="s">
        <v>1051</v>
      </c>
      <c r="B310" s="499" t="s">
        <v>258</v>
      </c>
      <c r="C310" s="486" t="s">
        <v>213</v>
      </c>
      <c r="D310" s="487" t="s">
        <v>192</v>
      </c>
      <c r="E310" s="488" t="s">
        <v>103</v>
      </c>
      <c r="F310" s="622">
        <v>45146</v>
      </c>
      <c r="G310" s="622">
        <v>45152</v>
      </c>
      <c r="H310" s="642"/>
      <c r="I310" s="648" t="s">
        <v>193</v>
      </c>
      <c r="J310" s="622">
        <f>Complete[[#This Row],[Sub/Open of Bids]]</f>
        <v>45168</v>
      </c>
      <c r="K310" s="622">
        <v>45168</v>
      </c>
      <c r="L310" s="643"/>
      <c r="M310" s="622" t="s">
        <v>193</v>
      </c>
      <c r="N310" s="622" t="s">
        <v>193</v>
      </c>
      <c r="O310" s="622">
        <v>45173</v>
      </c>
      <c r="P310" s="643"/>
      <c r="Q310" s="643"/>
      <c r="R310" s="643"/>
      <c r="S310" s="622">
        <v>45177</v>
      </c>
      <c r="T310" s="622">
        <v>45197</v>
      </c>
      <c r="U310" s="622">
        <v>45198</v>
      </c>
      <c r="V310" s="490"/>
      <c r="W310" s="793"/>
      <c r="X310" s="622">
        <v>45205</v>
      </c>
      <c r="Y310" s="622">
        <f>Complete[[#This Row],[Delivery/ Completion]]</f>
        <v>45205</v>
      </c>
      <c r="Z310" s="402" t="s">
        <v>175</v>
      </c>
      <c r="AA310" s="492">
        <f>IF(Complete[[#This Row],[Procurement Project]]="","",SUM(Complete[[#This Row],[MOOE]]+Complete[[#This Row],[CO]]))</f>
        <v>171308</v>
      </c>
      <c r="AB310" s="493">
        <v>171308</v>
      </c>
      <c r="AC310" s="494"/>
      <c r="AD310" s="492">
        <f>IF(Complete[[#This Row],[Procurement Project]]="","",SUM(Complete[[#This Row],[MOOE2]]+Complete[[#This Row],[CO3]]))</f>
        <v>126737</v>
      </c>
      <c r="AE310" s="495">
        <v>126737</v>
      </c>
      <c r="AF310" s="496"/>
      <c r="AG310" s="497"/>
      <c r="AH310" s="400" t="s">
        <v>758</v>
      </c>
      <c r="AI310" s="421" t="s">
        <v>193</v>
      </c>
      <c r="AJ310" s="421" t="s">
        <v>193</v>
      </c>
      <c r="AK310" s="421" t="s">
        <v>193</v>
      </c>
      <c r="AL310" s="421" t="s">
        <v>193</v>
      </c>
      <c r="AM310" s="420" t="s">
        <v>193</v>
      </c>
      <c r="AN310" s="423" t="s">
        <v>193</v>
      </c>
      <c r="AO310" s="488" t="s">
        <v>141</v>
      </c>
      <c r="AP310" s="498"/>
      <c r="AQ310" s="498"/>
    </row>
    <row r="311" spans="1:43" s="230" customFormat="1" ht="75" customHeight="1" x14ac:dyDescent="0.25">
      <c r="A311" s="465" t="s">
        <v>1049</v>
      </c>
      <c r="B311" s="499" t="s">
        <v>353</v>
      </c>
      <c r="C311" s="486" t="s">
        <v>266</v>
      </c>
      <c r="D311" s="487" t="s">
        <v>192</v>
      </c>
      <c r="E311" s="488" t="s">
        <v>103</v>
      </c>
      <c r="F311" s="622">
        <v>45146</v>
      </c>
      <c r="G311" s="622">
        <v>45152</v>
      </c>
      <c r="H311" s="642"/>
      <c r="I311" s="648" t="s">
        <v>193</v>
      </c>
      <c r="J311" s="622">
        <f>Complete[[#This Row],[Sub/Open of Bids]]</f>
        <v>45202</v>
      </c>
      <c r="K311" s="622">
        <v>45202</v>
      </c>
      <c r="L311" s="643"/>
      <c r="M311" s="622" t="s">
        <v>193</v>
      </c>
      <c r="N311" s="622" t="s">
        <v>193</v>
      </c>
      <c r="O311" s="622">
        <v>45208</v>
      </c>
      <c r="P311" s="643"/>
      <c r="Q311" s="643"/>
      <c r="R311" s="643"/>
      <c r="S311" s="622">
        <v>45208</v>
      </c>
      <c r="T311" s="622">
        <v>45246</v>
      </c>
      <c r="U311" s="622">
        <v>45250</v>
      </c>
      <c r="V311" s="490"/>
      <c r="W311" s="793"/>
      <c r="X311" s="622">
        <v>45271</v>
      </c>
      <c r="Y311" s="622">
        <f>Complete[[#This Row],[Delivery/ Completion]]</f>
        <v>45271</v>
      </c>
      <c r="Z311" s="402" t="s">
        <v>175</v>
      </c>
      <c r="AA311" s="492">
        <f>IF(Complete[[#This Row],[Procurement Project]]="","",SUM(Complete[[#This Row],[MOOE]]+Complete[[#This Row],[CO]]))</f>
        <v>138000</v>
      </c>
      <c r="AB311" s="493">
        <v>138000</v>
      </c>
      <c r="AC311" s="494"/>
      <c r="AD311" s="492">
        <f>IF(Complete[[#This Row],[Procurement Project]]="","",SUM(Complete[[#This Row],[MOOE2]]+Complete[[#This Row],[CO3]]))</f>
        <v>134987</v>
      </c>
      <c r="AE311" s="495">
        <v>134987</v>
      </c>
      <c r="AF311" s="496"/>
      <c r="AG311" s="497"/>
      <c r="AH311" s="400" t="s">
        <v>758</v>
      </c>
      <c r="AI311" s="421" t="s">
        <v>193</v>
      </c>
      <c r="AJ311" s="421" t="s">
        <v>193</v>
      </c>
      <c r="AK311" s="421" t="s">
        <v>193</v>
      </c>
      <c r="AL311" s="421" t="s">
        <v>193</v>
      </c>
      <c r="AM311" s="420" t="s">
        <v>193</v>
      </c>
      <c r="AN311" s="423" t="s">
        <v>193</v>
      </c>
      <c r="AO311" s="488" t="s">
        <v>141</v>
      </c>
      <c r="AP311" s="498"/>
      <c r="AQ311" s="498"/>
    </row>
    <row r="312" spans="1:43" s="230" customFormat="1" ht="75" customHeight="1" x14ac:dyDescent="0.25">
      <c r="A312" s="465" t="s">
        <v>1050</v>
      </c>
      <c r="B312" s="465" t="s">
        <v>354</v>
      </c>
      <c r="C312" s="466" t="s">
        <v>266</v>
      </c>
      <c r="D312" s="487" t="s">
        <v>192</v>
      </c>
      <c r="E312" s="488" t="s">
        <v>93</v>
      </c>
      <c r="F312" s="622">
        <v>45146</v>
      </c>
      <c r="G312" s="622">
        <v>45152</v>
      </c>
      <c r="H312" s="642"/>
      <c r="I312" s="648" t="s">
        <v>193</v>
      </c>
      <c r="J312" s="622">
        <f>Complete[[#This Row],[Sub/Open of Bids]]</f>
        <v>45160</v>
      </c>
      <c r="K312" s="622">
        <v>45160</v>
      </c>
      <c r="L312" s="643"/>
      <c r="M312" s="622" t="s">
        <v>193</v>
      </c>
      <c r="N312" s="622" t="s">
        <v>193</v>
      </c>
      <c r="O312" s="622">
        <v>45169</v>
      </c>
      <c r="P312" s="643"/>
      <c r="Q312" s="643"/>
      <c r="R312" s="643"/>
      <c r="S312" s="622">
        <v>45170</v>
      </c>
      <c r="T312" s="622">
        <v>45175</v>
      </c>
      <c r="U312" s="622">
        <v>45177</v>
      </c>
      <c r="V312" s="490"/>
      <c r="W312" s="793"/>
      <c r="X312" s="622">
        <v>45177</v>
      </c>
      <c r="Y312" s="622">
        <f>Complete[[#This Row],[Delivery/ Completion]]</f>
        <v>45177</v>
      </c>
      <c r="Z312" s="402" t="s">
        <v>175</v>
      </c>
      <c r="AA312" s="492">
        <f>IF(Complete[[#This Row],[Procurement Project]]="","",SUM(Complete[[#This Row],[MOOE]]+Complete[[#This Row],[CO]]))</f>
        <v>56370</v>
      </c>
      <c r="AB312" s="493">
        <v>56370</v>
      </c>
      <c r="AC312" s="494"/>
      <c r="AD312" s="492">
        <f>IF(Complete[[#This Row],[Procurement Project]]="","",SUM(Complete[[#This Row],[MOOE2]]+Complete[[#This Row],[CO3]]))</f>
        <v>56370</v>
      </c>
      <c r="AE312" s="495">
        <v>56370</v>
      </c>
      <c r="AF312" s="496"/>
      <c r="AG312" s="497"/>
      <c r="AH312" s="400" t="s">
        <v>758</v>
      </c>
      <c r="AI312" s="421" t="s">
        <v>193</v>
      </c>
      <c r="AJ312" s="421" t="s">
        <v>193</v>
      </c>
      <c r="AK312" s="421" t="s">
        <v>193</v>
      </c>
      <c r="AL312" s="421" t="s">
        <v>193</v>
      </c>
      <c r="AM312" s="420" t="s">
        <v>193</v>
      </c>
      <c r="AN312" s="423" t="s">
        <v>193</v>
      </c>
      <c r="AO312" s="488" t="s">
        <v>141</v>
      </c>
      <c r="AP312" s="498"/>
      <c r="AQ312" s="498"/>
    </row>
    <row r="313" spans="1:43" s="230" customFormat="1" ht="75" customHeight="1" x14ac:dyDescent="0.25">
      <c r="A313" s="465" t="s">
        <v>1052</v>
      </c>
      <c r="B313" s="465" t="s">
        <v>355</v>
      </c>
      <c r="C313" s="466" t="s">
        <v>198</v>
      </c>
      <c r="D313" s="487" t="s">
        <v>192</v>
      </c>
      <c r="E313" s="488" t="s">
        <v>93</v>
      </c>
      <c r="F313" s="622">
        <v>45146</v>
      </c>
      <c r="G313" s="622">
        <v>45152</v>
      </c>
      <c r="H313" s="642"/>
      <c r="I313" s="648" t="s">
        <v>193</v>
      </c>
      <c r="J313" s="622">
        <f>Complete[[#This Row],[Sub/Open of Bids]]</f>
        <v>45160</v>
      </c>
      <c r="K313" s="622">
        <v>45160</v>
      </c>
      <c r="L313" s="643"/>
      <c r="M313" s="622" t="s">
        <v>193</v>
      </c>
      <c r="N313" s="622" t="s">
        <v>193</v>
      </c>
      <c r="O313" s="622">
        <v>45169</v>
      </c>
      <c r="P313" s="643"/>
      <c r="Q313" s="643"/>
      <c r="R313" s="643"/>
      <c r="S313" s="622" t="s">
        <v>193</v>
      </c>
      <c r="T313" s="622">
        <v>45175</v>
      </c>
      <c r="U313" s="622">
        <v>45183</v>
      </c>
      <c r="V313" s="490"/>
      <c r="W313" s="793"/>
      <c r="X313" s="622">
        <v>45183</v>
      </c>
      <c r="Y313" s="622">
        <f>Complete[[#This Row],[Delivery/ Completion]]</f>
        <v>45183</v>
      </c>
      <c r="Z313" s="402" t="s">
        <v>175</v>
      </c>
      <c r="AA313" s="492">
        <f>IF(Complete[[#This Row],[Procurement Project]]="","",SUM(Complete[[#This Row],[MOOE]]+Complete[[#This Row],[CO]]))</f>
        <v>39000</v>
      </c>
      <c r="AB313" s="493">
        <v>39000</v>
      </c>
      <c r="AC313" s="494"/>
      <c r="AD313" s="492">
        <f>IF(Complete[[#This Row],[Procurement Project]]="","",SUM(Complete[[#This Row],[MOOE2]]+Complete[[#This Row],[CO3]]))</f>
        <v>39000</v>
      </c>
      <c r="AE313" s="495">
        <v>39000</v>
      </c>
      <c r="AF313" s="496"/>
      <c r="AG313" s="497"/>
      <c r="AH313" s="400" t="s">
        <v>758</v>
      </c>
      <c r="AI313" s="421" t="s">
        <v>193</v>
      </c>
      <c r="AJ313" s="421" t="s">
        <v>193</v>
      </c>
      <c r="AK313" s="421" t="s">
        <v>193</v>
      </c>
      <c r="AL313" s="421" t="s">
        <v>193</v>
      </c>
      <c r="AM313" s="420" t="s">
        <v>193</v>
      </c>
      <c r="AN313" s="423" t="s">
        <v>193</v>
      </c>
      <c r="AO313" s="488" t="s">
        <v>141</v>
      </c>
      <c r="AP313" s="498"/>
      <c r="AQ313" s="498"/>
    </row>
    <row r="314" spans="1:43" s="230" customFormat="1" ht="75" hidden="1" customHeight="1" x14ac:dyDescent="0.25">
      <c r="A314" s="465"/>
      <c r="B314" s="465"/>
      <c r="C314" s="466"/>
      <c r="D314" s="487"/>
      <c r="E314" s="319"/>
      <c r="F314" s="622"/>
      <c r="G314" s="622"/>
      <c r="H314" s="642"/>
      <c r="I314" s="648"/>
      <c r="J314" s="622">
        <f>Complete[[#This Row],[Sub/Open of Bids]]</f>
        <v>0</v>
      </c>
      <c r="K314" s="622"/>
      <c r="L314" s="643"/>
      <c r="M314" s="622"/>
      <c r="N314" s="622"/>
      <c r="O314" s="622"/>
      <c r="P314" s="643"/>
      <c r="Q314" s="643"/>
      <c r="R314" s="643"/>
      <c r="S314" s="622"/>
      <c r="T314" s="622"/>
      <c r="U314" s="622"/>
      <c r="V314" s="409"/>
      <c r="W314" s="788"/>
      <c r="X314" s="622"/>
      <c r="Y314" s="622"/>
      <c r="Z314" s="402"/>
      <c r="AA314" s="390"/>
      <c r="AB314" s="395"/>
      <c r="AC314" s="396"/>
      <c r="AD314" s="390"/>
      <c r="AE314" s="397"/>
      <c r="AF314" s="317"/>
      <c r="AG314" s="430"/>
      <c r="AH314" s="400"/>
      <c r="AI314" s="421"/>
      <c r="AJ314" s="421"/>
      <c r="AK314" s="421"/>
      <c r="AL314" s="421"/>
      <c r="AM314" s="420"/>
      <c r="AN314" s="423"/>
      <c r="AO314" s="488" t="s">
        <v>141</v>
      </c>
      <c r="AP314" s="411"/>
      <c r="AQ314" s="411"/>
    </row>
    <row r="315" spans="1:43" s="230" customFormat="1" ht="75" customHeight="1" x14ac:dyDescent="0.25">
      <c r="A315" s="465" t="s">
        <v>1054</v>
      </c>
      <c r="B315" s="465" t="s">
        <v>356</v>
      </c>
      <c r="C315" s="466" t="s">
        <v>196</v>
      </c>
      <c r="D315" s="487" t="s">
        <v>192</v>
      </c>
      <c r="E315" s="319" t="s">
        <v>89</v>
      </c>
      <c r="F315" s="622">
        <v>45146</v>
      </c>
      <c r="G315" s="622">
        <v>45152</v>
      </c>
      <c r="H315" s="642"/>
      <c r="I315" s="648" t="s">
        <v>193</v>
      </c>
      <c r="J315" s="622">
        <f>Complete[[#This Row],[Sub/Open of Bids]]</f>
        <v>45160</v>
      </c>
      <c r="K315" s="622">
        <v>45160</v>
      </c>
      <c r="L315" s="643"/>
      <c r="M315" s="622">
        <v>45160</v>
      </c>
      <c r="N315" s="622">
        <v>45163</v>
      </c>
      <c r="O315" s="622">
        <v>45173</v>
      </c>
      <c r="P315" s="643"/>
      <c r="Q315" s="643"/>
      <c r="R315" s="643"/>
      <c r="S315" s="622">
        <v>45177</v>
      </c>
      <c r="T315" s="622">
        <v>45188</v>
      </c>
      <c r="U315" s="622">
        <v>45195</v>
      </c>
      <c r="V315" s="409"/>
      <c r="W315" s="788"/>
      <c r="X315" s="622">
        <v>45216</v>
      </c>
      <c r="Y315" s="622">
        <f>Complete[[#This Row],[Delivery/ Completion]]</f>
        <v>45216</v>
      </c>
      <c r="Z315" s="402" t="s">
        <v>175</v>
      </c>
      <c r="AA315" s="390">
        <f>IF(Complete[[#This Row],[Procurement Project]]="","",SUM(Complete[[#This Row],[MOOE]]+Complete[[#This Row],[CO]]))</f>
        <v>393641</v>
      </c>
      <c r="AB315" s="395">
        <v>393641</v>
      </c>
      <c r="AC315" s="396"/>
      <c r="AD315" s="390">
        <f>IF(Complete[[#This Row],[Procurement Project]]="","",SUM(Complete[[#This Row],[MOOE2]]+Complete[[#This Row],[CO3]]))</f>
        <v>384248</v>
      </c>
      <c r="AE315" s="397">
        <v>384248</v>
      </c>
      <c r="AF315" s="317"/>
      <c r="AG315" s="430"/>
      <c r="AH315" s="400" t="s">
        <v>758</v>
      </c>
      <c r="AI315" s="421" t="s">
        <v>193</v>
      </c>
      <c r="AJ315" s="421" t="s">
        <v>193</v>
      </c>
      <c r="AK315" s="421" t="s">
        <v>193</v>
      </c>
      <c r="AL315" s="421" t="s">
        <v>193</v>
      </c>
      <c r="AM315" s="420" t="s">
        <v>193</v>
      </c>
      <c r="AN315" s="423" t="s">
        <v>193</v>
      </c>
      <c r="AO315" s="488" t="s">
        <v>141</v>
      </c>
      <c r="AP315" s="411"/>
      <c r="AQ315" s="411"/>
    </row>
    <row r="316" spans="1:43" s="230" customFormat="1" ht="75" customHeight="1" x14ac:dyDescent="0.25">
      <c r="A316" s="465" t="s">
        <v>1055</v>
      </c>
      <c r="B316" s="465" t="s">
        <v>357</v>
      </c>
      <c r="C316" s="466" t="s">
        <v>213</v>
      </c>
      <c r="D316" s="487" t="s">
        <v>192</v>
      </c>
      <c r="E316" s="319" t="s">
        <v>93</v>
      </c>
      <c r="F316" s="622">
        <v>45146</v>
      </c>
      <c r="G316" s="622">
        <v>45152</v>
      </c>
      <c r="H316" s="642"/>
      <c r="I316" s="648" t="s">
        <v>193</v>
      </c>
      <c r="J316" s="622">
        <f>Complete[[#This Row],[Sub/Open of Bids]]</f>
        <v>45160</v>
      </c>
      <c r="K316" s="622">
        <v>45160</v>
      </c>
      <c r="L316" s="643"/>
      <c r="M316" s="622" t="s">
        <v>193</v>
      </c>
      <c r="N316" s="622" t="s">
        <v>193</v>
      </c>
      <c r="O316" s="622">
        <v>45169</v>
      </c>
      <c r="P316" s="643"/>
      <c r="Q316" s="643"/>
      <c r="R316" s="643"/>
      <c r="S316" s="622" t="s">
        <v>193</v>
      </c>
      <c r="T316" s="622">
        <v>45183</v>
      </c>
      <c r="U316" s="622">
        <v>45188</v>
      </c>
      <c r="V316" s="409"/>
      <c r="W316" s="788"/>
      <c r="X316" s="622">
        <v>45188</v>
      </c>
      <c r="Y316" s="622">
        <f>Complete[[#This Row],[Delivery/ Completion]]</f>
        <v>45188</v>
      </c>
      <c r="Z316" s="402" t="s">
        <v>175</v>
      </c>
      <c r="AA316" s="390">
        <f>IF(Complete[[#This Row],[Procurement Project]]="","",SUM(Complete[[#This Row],[MOOE]]+Complete[[#This Row],[CO]]))</f>
        <v>12800</v>
      </c>
      <c r="AB316" s="395">
        <v>12800</v>
      </c>
      <c r="AC316" s="396"/>
      <c r="AD316" s="390">
        <f>IF(Complete[[#This Row],[Procurement Project]]="","",SUM(Complete[[#This Row],[MOOE2]]+Complete[[#This Row],[CO3]]))</f>
        <v>12800</v>
      </c>
      <c r="AE316" s="397">
        <v>12800</v>
      </c>
      <c r="AF316" s="317"/>
      <c r="AG316" s="430"/>
      <c r="AH316" s="400" t="s">
        <v>758</v>
      </c>
      <c r="AI316" s="421" t="s">
        <v>193</v>
      </c>
      <c r="AJ316" s="421" t="s">
        <v>193</v>
      </c>
      <c r="AK316" s="421" t="s">
        <v>193</v>
      </c>
      <c r="AL316" s="421" t="s">
        <v>193</v>
      </c>
      <c r="AM316" s="420" t="s">
        <v>193</v>
      </c>
      <c r="AN316" s="423" t="s">
        <v>193</v>
      </c>
      <c r="AO316" s="488" t="s">
        <v>141</v>
      </c>
      <c r="AP316" s="411"/>
      <c r="AQ316" s="411"/>
    </row>
    <row r="317" spans="1:43" s="230" customFormat="1" ht="75" customHeight="1" x14ac:dyDescent="0.25">
      <c r="A317" s="465" t="s">
        <v>1056</v>
      </c>
      <c r="B317" s="465" t="s">
        <v>358</v>
      </c>
      <c r="C317" s="466" t="s">
        <v>213</v>
      </c>
      <c r="D317" s="487" t="s">
        <v>192</v>
      </c>
      <c r="E317" s="319" t="s">
        <v>93</v>
      </c>
      <c r="F317" s="622">
        <v>45146</v>
      </c>
      <c r="G317" s="622">
        <v>45152</v>
      </c>
      <c r="H317" s="642"/>
      <c r="I317" s="648" t="s">
        <v>193</v>
      </c>
      <c r="J317" s="622">
        <f>Complete[[#This Row],[Sub/Open of Bids]]</f>
        <v>45160</v>
      </c>
      <c r="K317" s="622">
        <v>45160</v>
      </c>
      <c r="L317" s="643"/>
      <c r="M317" s="622" t="s">
        <v>193</v>
      </c>
      <c r="N317" s="622" t="s">
        <v>193</v>
      </c>
      <c r="O317" s="622">
        <v>45169</v>
      </c>
      <c r="P317" s="643"/>
      <c r="Q317" s="643"/>
      <c r="R317" s="643"/>
      <c r="S317" s="622" t="s">
        <v>193</v>
      </c>
      <c r="T317" s="622">
        <v>45183</v>
      </c>
      <c r="U317" s="622">
        <v>45188</v>
      </c>
      <c r="V317" s="409"/>
      <c r="W317" s="788"/>
      <c r="X317" s="622">
        <v>45188</v>
      </c>
      <c r="Y317" s="622">
        <f>Complete[[#This Row],[Delivery/ Completion]]</f>
        <v>45188</v>
      </c>
      <c r="Z317" s="402" t="s">
        <v>175</v>
      </c>
      <c r="AA317" s="390">
        <f>IF(Complete[[#This Row],[Procurement Project]]="","",SUM(Complete[[#This Row],[MOOE]]+Complete[[#This Row],[CO]]))</f>
        <v>3000</v>
      </c>
      <c r="AB317" s="395">
        <v>3000</v>
      </c>
      <c r="AC317" s="396"/>
      <c r="AD317" s="390">
        <f>IF(Complete[[#This Row],[Procurement Project]]="","",SUM(Complete[[#This Row],[MOOE2]]+Complete[[#This Row],[CO3]]))</f>
        <v>3000</v>
      </c>
      <c r="AE317" s="397">
        <v>3000</v>
      </c>
      <c r="AF317" s="317"/>
      <c r="AG317" s="430"/>
      <c r="AH317" s="400" t="s">
        <v>758</v>
      </c>
      <c r="AI317" s="421" t="s">
        <v>193</v>
      </c>
      <c r="AJ317" s="421" t="s">
        <v>193</v>
      </c>
      <c r="AK317" s="421" t="s">
        <v>193</v>
      </c>
      <c r="AL317" s="421" t="s">
        <v>193</v>
      </c>
      <c r="AM317" s="420" t="s">
        <v>193</v>
      </c>
      <c r="AN317" s="423" t="s">
        <v>193</v>
      </c>
      <c r="AO317" s="488" t="s">
        <v>141</v>
      </c>
      <c r="AP317" s="411"/>
      <c r="AQ317" s="411"/>
    </row>
    <row r="318" spans="1:43" s="230" customFormat="1" ht="75" customHeight="1" x14ac:dyDescent="0.25">
      <c r="A318" s="465" t="s">
        <v>1057</v>
      </c>
      <c r="B318" s="465" t="s">
        <v>359</v>
      </c>
      <c r="C318" s="466" t="s">
        <v>251</v>
      </c>
      <c r="D318" s="487" t="s">
        <v>192</v>
      </c>
      <c r="E318" s="319" t="s">
        <v>89</v>
      </c>
      <c r="F318" s="622">
        <v>45146</v>
      </c>
      <c r="G318" s="622">
        <v>45152</v>
      </c>
      <c r="H318" s="642"/>
      <c r="I318" s="648" t="s">
        <v>193</v>
      </c>
      <c r="J318" s="622">
        <f>Complete[[#This Row],[Sub/Open of Bids]]</f>
        <v>45160</v>
      </c>
      <c r="K318" s="622">
        <v>45160</v>
      </c>
      <c r="L318" s="643"/>
      <c r="M318" s="622">
        <v>45160</v>
      </c>
      <c r="N318" s="622">
        <v>45163</v>
      </c>
      <c r="O318" s="622">
        <v>45173</v>
      </c>
      <c r="P318" s="643"/>
      <c r="Q318" s="643"/>
      <c r="R318" s="643"/>
      <c r="S318" s="622">
        <v>45177</v>
      </c>
      <c r="T318" s="622">
        <v>45181</v>
      </c>
      <c r="U318" s="622">
        <v>45198</v>
      </c>
      <c r="V318" s="409"/>
      <c r="W318" s="788"/>
      <c r="X318" s="622"/>
      <c r="Y318" s="622"/>
      <c r="Z318" s="402" t="s">
        <v>175</v>
      </c>
      <c r="AA318" s="390">
        <f>IF(Complete[[#This Row],[Procurement Project]]="","",SUM(Complete[[#This Row],[MOOE]]+Complete[[#This Row],[CO]]))</f>
        <v>991683</v>
      </c>
      <c r="AB318" s="395">
        <v>991683</v>
      </c>
      <c r="AC318" s="396"/>
      <c r="AD318" s="390">
        <f>IF(Complete[[#This Row],[Procurement Project]]="","",SUM(Complete[[#This Row],[MOOE2]]+Complete[[#This Row],[CO3]]))</f>
        <v>909574</v>
      </c>
      <c r="AE318" s="397">
        <v>909574</v>
      </c>
      <c r="AF318" s="317"/>
      <c r="AG318" s="430"/>
      <c r="AH318" s="400" t="s">
        <v>758</v>
      </c>
      <c r="AI318" s="421" t="s">
        <v>193</v>
      </c>
      <c r="AJ318" s="485">
        <v>45169</v>
      </c>
      <c r="AK318" s="485">
        <v>45169</v>
      </c>
      <c r="AL318" s="485">
        <v>45169</v>
      </c>
      <c r="AM318" s="420" t="s">
        <v>193</v>
      </c>
      <c r="AN318" s="423" t="s">
        <v>193</v>
      </c>
      <c r="AO318" s="319" t="s">
        <v>1403</v>
      </c>
      <c r="AP318" s="411"/>
      <c r="AQ318" s="411"/>
    </row>
    <row r="319" spans="1:43" s="230" customFormat="1" ht="75" customHeight="1" x14ac:dyDescent="0.25">
      <c r="A319" s="465" t="s">
        <v>1058</v>
      </c>
      <c r="B319" s="465" t="s">
        <v>360</v>
      </c>
      <c r="C319" s="466" t="s">
        <v>251</v>
      </c>
      <c r="D319" s="487" t="s">
        <v>192</v>
      </c>
      <c r="E319" s="319" t="s">
        <v>89</v>
      </c>
      <c r="F319" s="622">
        <v>45146</v>
      </c>
      <c r="G319" s="622">
        <v>45180</v>
      </c>
      <c r="H319" s="642"/>
      <c r="I319" s="648">
        <v>45188</v>
      </c>
      <c r="J319" s="622">
        <f>Complete[[#This Row],[Sub/Open of Bids]]</f>
        <v>45202</v>
      </c>
      <c r="K319" s="622">
        <v>45202</v>
      </c>
      <c r="L319" s="643"/>
      <c r="M319" s="622">
        <v>45202</v>
      </c>
      <c r="N319" s="622">
        <v>45211</v>
      </c>
      <c r="O319" s="622">
        <v>45226</v>
      </c>
      <c r="P319" s="643"/>
      <c r="Q319" s="643"/>
      <c r="R319" s="643"/>
      <c r="S319" s="622">
        <v>45240</v>
      </c>
      <c r="T319" s="622">
        <v>45251</v>
      </c>
      <c r="U319" s="622">
        <v>45274</v>
      </c>
      <c r="V319" s="409"/>
      <c r="W319" s="788"/>
      <c r="X319" s="622"/>
      <c r="Y319" s="622"/>
      <c r="Z319" s="402" t="s">
        <v>175</v>
      </c>
      <c r="AA319" s="390">
        <f>IF(Complete[[#This Row],[Procurement Project]]="","",SUM(Complete[[#This Row],[MOOE]]+Complete[[#This Row],[CO]]))</f>
        <v>1840000</v>
      </c>
      <c r="AB319" s="395">
        <v>1840000</v>
      </c>
      <c r="AC319" s="396"/>
      <c r="AD319" s="390">
        <f>IF(Complete[[#This Row],[Procurement Project]]="","",SUM(Complete[[#This Row],[MOOE2]]+Complete[[#This Row],[CO3]]))</f>
        <v>1433610</v>
      </c>
      <c r="AE319" s="397">
        <v>1433610</v>
      </c>
      <c r="AF319" s="317"/>
      <c r="AG319" s="430"/>
      <c r="AH319" s="400" t="s">
        <v>758</v>
      </c>
      <c r="AI319" s="485">
        <v>45191</v>
      </c>
      <c r="AJ319" s="485">
        <v>45211</v>
      </c>
      <c r="AK319" s="485">
        <v>45211</v>
      </c>
      <c r="AL319" s="485">
        <v>45211</v>
      </c>
      <c r="AM319" s="420" t="s">
        <v>193</v>
      </c>
      <c r="AN319" s="423" t="s">
        <v>193</v>
      </c>
      <c r="AO319" s="319" t="s">
        <v>1403</v>
      </c>
      <c r="AP319" s="411"/>
      <c r="AQ319" s="411"/>
    </row>
    <row r="320" spans="1:43" s="230" customFormat="1" ht="75" customHeight="1" x14ac:dyDescent="0.25">
      <c r="A320" s="465" t="s">
        <v>1059</v>
      </c>
      <c r="B320" s="465" t="s">
        <v>361</v>
      </c>
      <c r="C320" s="466" t="s">
        <v>251</v>
      </c>
      <c r="D320" s="487" t="s">
        <v>192</v>
      </c>
      <c r="E320" s="319" t="s">
        <v>89</v>
      </c>
      <c r="F320" s="622">
        <v>45146</v>
      </c>
      <c r="G320" s="622">
        <v>45152</v>
      </c>
      <c r="H320" s="642"/>
      <c r="I320" s="648" t="s">
        <v>193</v>
      </c>
      <c r="J320" s="622">
        <f>Complete[[#This Row],[Sub/Open of Bids]]</f>
        <v>45174</v>
      </c>
      <c r="K320" s="622">
        <v>45174</v>
      </c>
      <c r="L320" s="643"/>
      <c r="M320" s="622">
        <v>45174</v>
      </c>
      <c r="N320" s="622">
        <v>45177</v>
      </c>
      <c r="O320" s="622">
        <v>45182</v>
      </c>
      <c r="P320" s="643"/>
      <c r="Q320" s="643"/>
      <c r="R320" s="643"/>
      <c r="S320" s="622">
        <v>45182</v>
      </c>
      <c r="T320" s="622">
        <v>45189</v>
      </c>
      <c r="U320" s="622">
        <v>45191</v>
      </c>
      <c r="V320" s="409"/>
      <c r="W320" s="788"/>
      <c r="X320" s="622">
        <v>45246</v>
      </c>
      <c r="Y320" s="622">
        <f>Complete[[#This Row],[Delivery/ Completion]]</f>
        <v>45246</v>
      </c>
      <c r="Z320" s="402" t="s">
        <v>175</v>
      </c>
      <c r="AA320" s="390">
        <f>IF(Complete[[#This Row],[Procurement Project]]="","",SUM(Complete[[#This Row],[MOOE]]+Complete[[#This Row],[CO]]))</f>
        <v>2300000</v>
      </c>
      <c r="AB320" s="395">
        <v>2300000</v>
      </c>
      <c r="AC320" s="396"/>
      <c r="AD320" s="390">
        <f>IF(Complete[[#This Row],[Procurement Project]]="","",SUM(Complete[[#This Row],[MOOE2]]+Complete[[#This Row],[CO3]]))</f>
        <v>2300000</v>
      </c>
      <c r="AE320" s="397">
        <v>2300000</v>
      </c>
      <c r="AF320" s="317"/>
      <c r="AG320" s="430"/>
      <c r="AH320" s="400" t="s">
        <v>758</v>
      </c>
      <c r="AI320" s="421" t="s">
        <v>193</v>
      </c>
      <c r="AJ320" s="485">
        <v>45177</v>
      </c>
      <c r="AK320" s="485">
        <v>45177</v>
      </c>
      <c r="AL320" s="485">
        <v>45177</v>
      </c>
      <c r="AM320" s="420" t="s">
        <v>193</v>
      </c>
      <c r="AN320" s="423" t="s">
        <v>193</v>
      </c>
      <c r="AO320" s="319" t="s">
        <v>141</v>
      </c>
      <c r="AP320" s="411"/>
      <c r="AQ320" s="411"/>
    </row>
    <row r="321" spans="1:43" s="230" customFormat="1" ht="75" customHeight="1" x14ac:dyDescent="0.25">
      <c r="A321" s="465" t="s">
        <v>1060</v>
      </c>
      <c r="B321" s="465" t="s">
        <v>362</v>
      </c>
      <c r="C321" s="466" t="s">
        <v>213</v>
      </c>
      <c r="D321" s="487" t="s">
        <v>192</v>
      </c>
      <c r="E321" s="319" t="s">
        <v>93</v>
      </c>
      <c r="F321" s="622">
        <v>45146</v>
      </c>
      <c r="G321" s="622">
        <v>45155</v>
      </c>
      <c r="H321" s="642"/>
      <c r="I321" s="648" t="s">
        <v>193</v>
      </c>
      <c r="J321" s="622">
        <f>Complete[[#This Row],[Sub/Open of Bids]]</f>
        <v>45160</v>
      </c>
      <c r="K321" s="622">
        <v>45160</v>
      </c>
      <c r="L321" s="643"/>
      <c r="M321" s="622" t="s">
        <v>193</v>
      </c>
      <c r="N321" s="622" t="s">
        <v>193</v>
      </c>
      <c r="O321" s="622">
        <v>45169</v>
      </c>
      <c r="P321" s="643"/>
      <c r="Q321" s="643"/>
      <c r="R321" s="643"/>
      <c r="S321" s="622" t="s">
        <v>193</v>
      </c>
      <c r="T321" s="622">
        <v>45181</v>
      </c>
      <c r="U321" s="622">
        <v>45183</v>
      </c>
      <c r="V321" s="409"/>
      <c r="W321" s="788"/>
      <c r="X321" s="622">
        <v>45183</v>
      </c>
      <c r="Y321" s="622">
        <f>Complete[[#This Row],[Delivery/ Completion]]</f>
        <v>45183</v>
      </c>
      <c r="Z321" s="402" t="s">
        <v>175</v>
      </c>
      <c r="AA321" s="390">
        <f>IF(Complete[[#This Row],[Procurement Project]]="","",SUM(Complete[[#This Row],[MOOE]]+Complete[[#This Row],[CO]]))</f>
        <v>4710</v>
      </c>
      <c r="AB321" s="395">
        <v>4710</v>
      </c>
      <c r="AC321" s="396"/>
      <c r="AD321" s="390">
        <f>IF(Complete[[#This Row],[Procurement Project]]="","",SUM(Complete[[#This Row],[MOOE2]]+Complete[[#This Row],[CO3]]))</f>
        <v>4710</v>
      </c>
      <c r="AE321" s="397">
        <v>4710</v>
      </c>
      <c r="AF321" s="317"/>
      <c r="AG321" s="430"/>
      <c r="AH321" s="400" t="s">
        <v>758</v>
      </c>
      <c r="AI321" s="421" t="s">
        <v>193</v>
      </c>
      <c r="AJ321" s="421" t="s">
        <v>193</v>
      </c>
      <c r="AK321" s="421" t="s">
        <v>193</v>
      </c>
      <c r="AL321" s="421" t="s">
        <v>193</v>
      </c>
      <c r="AM321" s="420" t="s">
        <v>193</v>
      </c>
      <c r="AN321" s="423" t="s">
        <v>193</v>
      </c>
      <c r="AO321" s="319" t="s">
        <v>141</v>
      </c>
      <c r="AP321" s="411"/>
      <c r="AQ321" s="411"/>
    </row>
    <row r="322" spans="1:43" s="230" customFormat="1" ht="75" customHeight="1" x14ac:dyDescent="0.25">
      <c r="A322" s="465" t="s">
        <v>1061</v>
      </c>
      <c r="B322" s="465" t="s">
        <v>263</v>
      </c>
      <c r="C322" s="466" t="s">
        <v>212</v>
      </c>
      <c r="D322" s="487" t="s">
        <v>192</v>
      </c>
      <c r="E322" s="319" t="s">
        <v>103</v>
      </c>
      <c r="F322" s="622" t="s">
        <v>193</v>
      </c>
      <c r="G322" s="622">
        <v>45152</v>
      </c>
      <c r="H322" s="642"/>
      <c r="I322" s="648" t="s">
        <v>193</v>
      </c>
      <c r="J322" s="622">
        <f>Complete[[#This Row],[Sub/Open of Bids]]</f>
        <v>45168</v>
      </c>
      <c r="K322" s="622">
        <v>45168</v>
      </c>
      <c r="L322" s="643"/>
      <c r="M322" s="622" t="s">
        <v>193</v>
      </c>
      <c r="N322" s="622" t="s">
        <v>193</v>
      </c>
      <c r="O322" s="622">
        <v>45173</v>
      </c>
      <c r="P322" s="643"/>
      <c r="Q322" s="643"/>
      <c r="R322" s="643"/>
      <c r="S322" s="622" t="s">
        <v>193</v>
      </c>
      <c r="T322" s="622">
        <v>45188</v>
      </c>
      <c r="U322" s="622">
        <v>45189</v>
      </c>
      <c r="V322" s="409"/>
      <c r="W322" s="788"/>
      <c r="X322" s="622">
        <v>45194</v>
      </c>
      <c r="Y322" s="622">
        <f>Complete[[#This Row],[Delivery/ Completion]]</f>
        <v>45194</v>
      </c>
      <c r="Z322" s="402" t="s">
        <v>175</v>
      </c>
      <c r="AA322" s="390">
        <f>IF(Complete[[#This Row],[Procurement Project]]="","",SUM(Complete[[#This Row],[MOOE]]+Complete[[#This Row],[CO]]))</f>
        <v>26400</v>
      </c>
      <c r="AB322" s="395">
        <v>26400</v>
      </c>
      <c r="AC322" s="396"/>
      <c r="AD322" s="390">
        <f>IF(Complete[[#This Row],[Procurement Project]]="","",SUM(Complete[[#This Row],[MOOE2]]+Complete[[#This Row],[CO3]]))</f>
        <v>25960</v>
      </c>
      <c r="AE322" s="397">
        <v>25960</v>
      </c>
      <c r="AF322" s="317"/>
      <c r="AG322" s="430"/>
      <c r="AH322" s="400" t="s">
        <v>758</v>
      </c>
      <c r="AI322" s="421" t="s">
        <v>193</v>
      </c>
      <c r="AJ322" s="421" t="s">
        <v>193</v>
      </c>
      <c r="AK322" s="421" t="s">
        <v>193</v>
      </c>
      <c r="AL322" s="421" t="s">
        <v>193</v>
      </c>
      <c r="AM322" s="420" t="s">
        <v>193</v>
      </c>
      <c r="AN322" s="423" t="s">
        <v>193</v>
      </c>
      <c r="AO322" s="319" t="s">
        <v>141</v>
      </c>
      <c r="AP322" s="411"/>
      <c r="AQ322" s="411"/>
    </row>
    <row r="323" spans="1:43" s="230" customFormat="1" ht="75" customHeight="1" x14ac:dyDescent="0.25">
      <c r="A323" s="465" t="s">
        <v>1062</v>
      </c>
      <c r="B323" s="465" t="s">
        <v>363</v>
      </c>
      <c r="C323" s="466" t="s">
        <v>231</v>
      </c>
      <c r="D323" s="487" t="s">
        <v>192</v>
      </c>
      <c r="E323" s="319" t="s">
        <v>103</v>
      </c>
      <c r="F323" s="622">
        <v>45153</v>
      </c>
      <c r="G323" s="622">
        <v>45155</v>
      </c>
      <c r="H323" s="642"/>
      <c r="I323" s="648" t="s">
        <v>193</v>
      </c>
      <c r="J323" s="622">
        <f>Complete[[#This Row],[Sub/Open of Bids]]</f>
        <v>45168</v>
      </c>
      <c r="K323" s="622">
        <v>45168</v>
      </c>
      <c r="L323" s="643"/>
      <c r="M323" s="622" t="s">
        <v>193</v>
      </c>
      <c r="N323" s="622" t="s">
        <v>193</v>
      </c>
      <c r="O323" s="622">
        <v>45173</v>
      </c>
      <c r="P323" s="643"/>
      <c r="Q323" s="643"/>
      <c r="R323" s="643"/>
      <c r="S323" s="622" t="s">
        <v>193</v>
      </c>
      <c r="T323" s="622">
        <v>45181</v>
      </c>
      <c r="U323" s="622">
        <v>45182</v>
      </c>
      <c r="V323" s="409"/>
      <c r="W323" s="788"/>
      <c r="X323" s="622">
        <v>45183</v>
      </c>
      <c r="Y323" s="622">
        <f>Complete[[#This Row],[Delivery/ Completion]]</f>
        <v>45183</v>
      </c>
      <c r="Z323" s="402" t="s">
        <v>175</v>
      </c>
      <c r="AA323" s="390">
        <f>IF(Complete[[#This Row],[Procurement Project]]="","",SUM(Complete[[#This Row],[MOOE]]+Complete[[#This Row],[CO]]))</f>
        <v>15964</v>
      </c>
      <c r="AB323" s="395">
        <v>15964</v>
      </c>
      <c r="AC323" s="396"/>
      <c r="AD323" s="390">
        <f>IF(Complete[[#This Row],[Procurement Project]]="","",SUM(Complete[[#This Row],[MOOE2]]+Complete[[#This Row],[CO3]]))</f>
        <v>15257.9</v>
      </c>
      <c r="AE323" s="397">
        <v>15257.9</v>
      </c>
      <c r="AF323" s="317"/>
      <c r="AG323" s="430"/>
      <c r="AH323" s="400" t="s">
        <v>758</v>
      </c>
      <c r="AI323" s="421" t="s">
        <v>193</v>
      </c>
      <c r="AJ323" s="421" t="s">
        <v>193</v>
      </c>
      <c r="AK323" s="421" t="s">
        <v>193</v>
      </c>
      <c r="AL323" s="421" t="s">
        <v>193</v>
      </c>
      <c r="AM323" s="420" t="s">
        <v>193</v>
      </c>
      <c r="AN323" s="423" t="s">
        <v>193</v>
      </c>
      <c r="AO323" s="319" t="s">
        <v>141</v>
      </c>
      <c r="AP323" s="411"/>
      <c r="AQ323" s="411"/>
    </row>
    <row r="324" spans="1:43" s="230" customFormat="1" ht="75" customHeight="1" x14ac:dyDescent="0.25">
      <c r="A324" s="465" t="s">
        <v>1063</v>
      </c>
      <c r="B324" s="465" t="s">
        <v>364</v>
      </c>
      <c r="C324" s="466" t="s">
        <v>365</v>
      </c>
      <c r="D324" s="487" t="s">
        <v>192</v>
      </c>
      <c r="E324" s="319" t="s">
        <v>89</v>
      </c>
      <c r="F324" s="622" t="s">
        <v>193</v>
      </c>
      <c r="G324" s="622">
        <v>45117</v>
      </c>
      <c r="H324" s="642"/>
      <c r="I324" s="648" t="s">
        <v>193</v>
      </c>
      <c r="J324" s="622">
        <f>Complete[[#This Row],[Sub/Open of Bids]]</f>
        <v>45132</v>
      </c>
      <c r="K324" s="622">
        <v>45132</v>
      </c>
      <c r="L324" s="643"/>
      <c r="M324" s="622">
        <v>45132</v>
      </c>
      <c r="N324" s="622">
        <v>45149</v>
      </c>
      <c r="O324" s="622">
        <v>45160</v>
      </c>
      <c r="P324" s="643"/>
      <c r="Q324" s="643"/>
      <c r="R324" s="643"/>
      <c r="S324" s="622">
        <v>45163</v>
      </c>
      <c r="T324" s="622">
        <v>45169</v>
      </c>
      <c r="U324" s="622">
        <v>45180</v>
      </c>
      <c r="V324" s="409"/>
      <c r="W324" s="788"/>
      <c r="X324" s="622">
        <v>45189</v>
      </c>
      <c r="Y324" s="622">
        <f>Complete[[#This Row],[Delivery/ Completion]]</f>
        <v>45189</v>
      </c>
      <c r="Z324" s="402" t="s">
        <v>175</v>
      </c>
      <c r="AA324" s="390">
        <f>IF(Complete[[#This Row],[Procurement Project]]="","",SUM(Complete[[#This Row],[MOOE]]+Complete[[#This Row],[CO]]))</f>
        <v>663765</v>
      </c>
      <c r="AB324" s="395">
        <v>663765</v>
      </c>
      <c r="AC324" s="396"/>
      <c r="AD324" s="390">
        <f>IF(Complete[[#This Row],[Procurement Project]]="","",SUM(Complete[[#This Row],[MOOE2]]+Complete[[#This Row],[CO3]]))</f>
        <v>589830</v>
      </c>
      <c r="AE324" s="397">
        <v>589830</v>
      </c>
      <c r="AF324" s="317"/>
      <c r="AG324" s="430"/>
      <c r="AH324" s="400" t="s">
        <v>758</v>
      </c>
      <c r="AI324" s="485" t="s">
        <v>193</v>
      </c>
      <c r="AJ324" s="622">
        <v>45135</v>
      </c>
      <c r="AK324" s="622">
        <v>45135</v>
      </c>
      <c r="AL324" s="622">
        <v>45135</v>
      </c>
      <c r="AM324" s="420" t="s">
        <v>193</v>
      </c>
      <c r="AN324" s="423" t="s">
        <v>193</v>
      </c>
      <c r="AO324" s="319" t="s">
        <v>141</v>
      </c>
      <c r="AP324" s="411"/>
      <c r="AQ324" s="411"/>
    </row>
    <row r="325" spans="1:43" s="230" customFormat="1" ht="75" customHeight="1" x14ac:dyDescent="0.25">
      <c r="A325" s="465" t="s">
        <v>1064</v>
      </c>
      <c r="B325" s="465" t="s">
        <v>338</v>
      </c>
      <c r="C325" s="466" t="s">
        <v>365</v>
      </c>
      <c r="D325" s="487" t="s">
        <v>192</v>
      </c>
      <c r="E325" s="319" t="s">
        <v>89</v>
      </c>
      <c r="F325" s="622" t="s">
        <v>193</v>
      </c>
      <c r="G325" s="622">
        <v>45117</v>
      </c>
      <c r="H325" s="642"/>
      <c r="I325" s="648">
        <v>45132</v>
      </c>
      <c r="J325" s="622">
        <f>Complete[[#This Row],[Sub/Open of Bids]]</f>
        <v>45146</v>
      </c>
      <c r="K325" s="622">
        <v>45146</v>
      </c>
      <c r="L325" s="643"/>
      <c r="M325" s="622">
        <v>45146</v>
      </c>
      <c r="N325" s="622">
        <v>45149</v>
      </c>
      <c r="O325" s="622">
        <v>45160</v>
      </c>
      <c r="P325" s="643"/>
      <c r="Q325" s="643"/>
      <c r="R325" s="643"/>
      <c r="S325" s="622">
        <v>45163</v>
      </c>
      <c r="T325" s="622">
        <v>45169</v>
      </c>
      <c r="U325" s="622">
        <v>45177</v>
      </c>
      <c r="V325" s="409"/>
      <c r="W325" s="788"/>
      <c r="X325" s="622">
        <v>45183</v>
      </c>
      <c r="Y325" s="622">
        <f>Complete[[#This Row],[Delivery/ Completion]]</f>
        <v>45183</v>
      </c>
      <c r="Z325" s="402" t="s">
        <v>175</v>
      </c>
      <c r="AA325" s="390">
        <f>IF(Complete[[#This Row],[Procurement Project]]="","",SUM(Complete[[#This Row],[MOOE]]+Complete[[#This Row],[CO]]))</f>
        <v>1171709</v>
      </c>
      <c r="AB325" s="395">
        <v>1171709</v>
      </c>
      <c r="AC325" s="396"/>
      <c r="AD325" s="390">
        <f>IF(Complete[[#This Row],[Procurement Project]]="","",SUM(Complete[[#This Row],[MOOE2]]+Complete[[#This Row],[CO3]]))</f>
        <v>1070153</v>
      </c>
      <c r="AE325" s="397">
        <v>1070153</v>
      </c>
      <c r="AF325" s="317"/>
      <c r="AG325" s="430"/>
      <c r="AH325" s="400" t="s">
        <v>758</v>
      </c>
      <c r="AI325" s="485">
        <v>45135</v>
      </c>
      <c r="AJ325" s="485">
        <v>45149</v>
      </c>
      <c r="AK325" s="485">
        <v>45149</v>
      </c>
      <c r="AL325" s="485">
        <v>45149</v>
      </c>
      <c r="AM325" s="420" t="s">
        <v>193</v>
      </c>
      <c r="AN325" s="423" t="s">
        <v>193</v>
      </c>
      <c r="AO325" s="319" t="s">
        <v>141</v>
      </c>
      <c r="AP325" s="411"/>
      <c r="AQ325" s="411"/>
    </row>
    <row r="326" spans="1:43" s="230" customFormat="1" ht="75" customHeight="1" x14ac:dyDescent="0.25">
      <c r="A326" s="465" t="s">
        <v>1065</v>
      </c>
      <c r="B326" s="465" t="s">
        <v>255</v>
      </c>
      <c r="C326" s="466" t="s">
        <v>201</v>
      </c>
      <c r="D326" s="487" t="s">
        <v>192</v>
      </c>
      <c r="E326" s="319" t="s">
        <v>103</v>
      </c>
      <c r="F326" s="622">
        <v>45034</v>
      </c>
      <c r="G326" s="622">
        <v>45111</v>
      </c>
      <c r="H326" s="642"/>
      <c r="I326" s="648" t="s">
        <v>193</v>
      </c>
      <c r="J326" s="622">
        <f>Complete[[#This Row],[Sub/Open of Bids]]</f>
        <v>45153</v>
      </c>
      <c r="K326" s="622">
        <v>45153</v>
      </c>
      <c r="L326" s="643"/>
      <c r="M326" s="622" t="s">
        <v>193</v>
      </c>
      <c r="N326" s="622" t="s">
        <v>193</v>
      </c>
      <c r="O326" s="622">
        <v>45160</v>
      </c>
      <c r="P326" s="643"/>
      <c r="Q326" s="643"/>
      <c r="R326" s="643"/>
      <c r="S326" s="622">
        <v>45163</v>
      </c>
      <c r="T326" s="622">
        <v>45170</v>
      </c>
      <c r="U326" s="622">
        <v>45173</v>
      </c>
      <c r="V326" s="409"/>
      <c r="W326" s="788"/>
      <c r="X326" s="622">
        <v>45238</v>
      </c>
      <c r="Y326" s="622">
        <f>Complete[[#This Row],[Delivery/ Completion]]</f>
        <v>45238</v>
      </c>
      <c r="Z326" s="402" t="s">
        <v>175</v>
      </c>
      <c r="AA326" s="390">
        <f>IF(Complete[[#This Row],[Procurement Project]]="","",SUM(Complete[[#This Row],[MOOE]]+Complete[[#This Row],[CO]]))</f>
        <v>321126</v>
      </c>
      <c r="AB326" s="395">
        <v>321126</v>
      </c>
      <c r="AC326" s="396"/>
      <c r="AD326" s="390">
        <f>IF(Complete[[#This Row],[Procurement Project]]="","",SUM(Complete[[#This Row],[MOOE2]]+Complete[[#This Row],[CO3]]))</f>
        <v>319783.5</v>
      </c>
      <c r="AE326" s="397">
        <v>319783.5</v>
      </c>
      <c r="AF326" s="317"/>
      <c r="AG326" s="430"/>
      <c r="AH326" s="400" t="s">
        <v>758</v>
      </c>
      <c r="AI326" s="421" t="s">
        <v>193</v>
      </c>
      <c r="AJ326" s="421" t="s">
        <v>193</v>
      </c>
      <c r="AK326" s="421" t="s">
        <v>193</v>
      </c>
      <c r="AL326" s="421" t="s">
        <v>193</v>
      </c>
      <c r="AM326" s="420" t="s">
        <v>193</v>
      </c>
      <c r="AN326" s="423" t="s">
        <v>193</v>
      </c>
      <c r="AO326" s="319" t="s">
        <v>141</v>
      </c>
      <c r="AP326" s="411"/>
      <c r="AQ326" s="411"/>
    </row>
    <row r="327" spans="1:43" s="230" customFormat="1" ht="75" customHeight="1" x14ac:dyDescent="0.25">
      <c r="A327" s="465" t="s">
        <v>1066</v>
      </c>
      <c r="B327" s="465" t="s">
        <v>223</v>
      </c>
      <c r="C327" s="466" t="s">
        <v>212</v>
      </c>
      <c r="D327" s="408" t="s">
        <v>192</v>
      </c>
      <c r="E327" s="319" t="s">
        <v>103</v>
      </c>
      <c r="F327" s="622">
        <v>45104</v>
      </c>
      <c r="G327" s="622">
        <v>45124</v>
      </c>
      <c r="H327" s="642"/>
      <c r="I327" s="648" t="s">
        <v>193</v>
      </c>
      <c r="J327" s="622">
        <f>Complete[[#This Row],[Sub/Open of Bids]]</f>
        <v>45153</v>
      </c>
      <c r="K327" s="622">
        <v>45153</v>
      </c>
      <c r="L327" s="643"/>
      <c r="M327" s="622" t="s">
        <v>193</v>
      </c>
      <c r="N327" s="622" t="s">
        <v>193</v>
      </c>
      <c r="O327" s="622">
        <v>45160</v>
      </c>
      <c r="P327" s="643"/>
      <c r="Q327" s="643"/>
      <c r="R327" s="643"/>
      <c r="S327" s="622">
        <v>45167</v>
      </c>
      <c r="T327" s="622">
        <v>45167</v>
      </c>
      <c r="U327" s="622">
        <v>45170</v>
      </c>
      <c r="V327" s="409"/>
      <c r="W327" s="788"/>
      <c r="X327" s="622">
        <v>45173</v>
      </c>
      <c r="Y327" s="622">
        <f>Complete[[#This Row],[Delivery/ Completion]]</f>
        <v>45173</v>
      </c>
      <c r="Z327" s="402" t="s">
        <v>175</v>
      </c>
      <c r="AA327" s="390">
        <f>IF(Complete[[#This Row],[Procurement Project]]="","",SUM(Complete[[#This Row],[MOOE]]+Complete[[#This Row],[CO]]))</f>
        <v>156000</v>
      </c>
      <c r="AB327" s="395">
        <v>156000</v>
      </c>
      <c r="AC327" s="396"/>
      <c r="AD327" s="390">
        <f>IF(Complete[[#This Row],[Procurement Project]]="","",SUM(Complete[[#This Row],[MOOE2]]+Complete[[#This Row],[CO3]]))</f>
        <v>154000</v>
      </c>
      <c r="AE327" s="397">
        <v>154000</v>
      </c>
      <c r="AF327" s="317"/>
      <c r="AG327" s="430"/>
      <c r="AH327" s="400" t="s">
        <v>758</v>
      </c>
      <c r="AI327" s="421" t="s">
        <v>193</v>
      </c>
      <c r="AJ327" s="421" t="s">
        <v>193</v>
      </c>
      <c r="AK327" s="421" t="s">
        <v>193</v>
      </c>
      <c r="AL327" s="421" t="s">
        <v>193</v>
      </c>
      <c r="AM327" s="420" t="s">
        <v>193</v>
      </c>
      <c r="AN327" s="423" t="s">
        <v>193</v>
      </c>
      <c r="AO327" s="319" t="s">
        <v>141</v>
      </c>
      <c r="AP327" s="411"/>
      <c r="AQ327" s="411"/>
    </row>
    <row r="328" spans="1:43" s="230" customFormat="1" ht="75" customHeight="1" x14ac:dyDescent="0.25">
      <c r="A328" s="465" t="s">
        <v>1067</v>
      </c>
      <c r="B328" s="465" t="s">
        <v>220</v>
      </c>
      <c r="C328" s="466" t="s">
        <v>196</v>
      </c>
      <c r="D328" s="408" t="s">
        <v>192</v>
      </c>
      <c r="E328" s="319" t="s">
        <v>103</v>
      </c>
      <c r="F328" s="622" t="s">
        <v>193</v>
      </c>
      <c r="G328" s="622">
        <v>45124</v>
      </c>
      <c r="H328" s="642"/>
      <c r="I328" s="648" t="s">
        <v>193</v>
      </c>
      <c r="J328" s="622">
        <f>Complete[[#This Row],[Sub/Open of Bids]]</f>
        <v>45153</v>
      </c>
      <c r="K328" s="622">
        <v>45153</v>
      </c>
      <c r="L328" s="643"/>
      <c r="M328" s="622" t="s">
        <v>193</v>
      </c>
      <c r="N328" s="622" t="s">
        <v>193</v>
      </c>
      <c r="O328" s="622">
        <v>45160</v>
      </c>
      <c r="P328" s="643"/>
      <c r="Q328" s="643"/>
      <c r="R328" s="643"/>
      <c r="S328" s="622" t="s">
        <v>193</v>
      </c>
      <c r="T328" s="622">
        <v>45174</v>
      </c>
      <c r="U328" s="622">
        <v>45181</v>
      </c>
      <c r="V328" s="409"/>
      <c r="W328" s="788"/>
      <c r="X328" s="622"/>
      <c r="Y328" s="622"/>
      <c r="Z328" s="402" t="s">
        <v>175</v>
      </c>
      <c r="AA328" s="390">
        <f>IF(Complete[[#This Row],[Procurement Project]]="","",SUM(Complete[[#This Row],[MOOE]]+Complete[[#This Row],[CO]]))</f>
        <v>28905</v>
      </c>
      <c r="AB328" s="395">
        <v>28905</v>
      </c>
      <c r="AC328" s="396"/>
      <c r="AD328" s="390">
        <f>IF(Complete[[#This Row],[Procurement Project]]="","",SUM(Complete[[#This Row],[MOOE2]]+Complete[[#This Row],[CO3]]))</f>
        <v>28200</v>
      </c>
      <c r="AE328" s="397">
        <v>28200</v>
      </c>
      <c r="AF328" s="317"/>
      <c r="AG328" s="430"/>
      <c r="AH328" s="400" t="s">
        <v>758</v>
      </c>
      <c r="AI328" s="421" t="s">
        <v>193</v>
      </c>
      <c r="AJ328" s="421" t="s">
        <v>193</v>
      </c>
      <c r="AK328" s="421" t="s">
        <v>193</v>
      </c>
      <c r="AL328" s="421" t="s">
        <v>193</v>
      </c>
      <c r="AM328" s="420" t="s">
        <v>193</v>
      </c>
      <c r="AN328" s="423" t="s">
        <v>193</v>
      </c>
      <c r="AO328" s="319" t="s">
        <v>1403</v>
      </c>
      <c r="AP328" s="411"/>
      <c r="AQ328" s="411"/>
    </row>
    <row r="329" spans="1:43" s="230" customFormat="1" ht="75" customHeight="1" x14ac:dyDescent="0.25">
      <c r="A329" s="465" t="s">
        <v>1068</v>
      </c>
      <c r="B329" s="465" t="s">
        <v>223</v>
      </c>
      <c r="C329" s="466" t="s">
        <v>249</v>
      </c>
      <c r="D329" s="408" t="s">
        <v>192</v>
      </c>
      <c r="E329" s="319" t="s">
        <v>103</v>
      </c>
      <c r="F329" s="622" t="s">
        <v>193</v>
      </c>
      <c r="G329" s="622">
        <v>45124</v>
      </c>
      <c r="H329" s="642"/>
      <c r="I329" s="648" t="s">
        <v>193</v>
      </c>
      <c r="J329" s="622">
        <f>Complete[[#This Row],[Sub/Open of Bids]]</f>
        <v>45153</v>
      </c>
      <c r="K329" s="622">
        <v>45153</v>
      </c>
      <c r="L329" s="643"/>
      <c r="M329" s="622" t="s">
        <v>193</v>
      </c>
      <c r="N329" s="622" t="s">
        <v>193</v>
      </c>
      <c r="O329" s="622">
        <v>45160</v>
      </c>
      <c r="P329" s="643"/>
      <c r="Q329" s="643"/>
      <c r="R329" s="643"/>
      <c r="S329" s="622">
        <v>45162</v>
      </c>
      <c r="T329" s="622">
        <v>45162</v>
      </c>
      <c r="U329" s="622">
        <v>45162</v>
      </c>
      <c r="V329" s="409"/>
      <c r="W329" s="788"/>
      <c r="X329" s="622">
        <v>45169</v>
      </c>
      <c r="Y329" s="622">
        <f>Complete[[#This Row],[Delivery/ Completion]]</f>
        <v>45169</v>
      </c>
      <c r="Z329" s="402" t="s">
        <v>175</v>
      </c>
      <c r="AA329" s="390">
        <f>IF(Complete[[#This Row],[Procurement Project]]="","",SUM(Complete[[#This Row],[MOOE]]+Complete[[#This Row],[CO]]))</f>
        <v>116720</v>
      </c>
      <c r="AB329" s="395">
        <v>116720</v>
      </c>
      <c r="AC329" s="396"/>
      <c r="AD329" s="390">
        <f>IF(Complete[[#This Row],[Procurement Project]]="","",SUM(Complete[[#This Row],[MOOE2]]+Complete[[#This Row],[CO3]]))</f>
        <v>116000</v>
      </c>
      <c r="AE329" s="397">
        <v>116000</v>
      </c>
      <c r="AF329" s="317"/>
      <c r="AG329" s="430"/>
      <c r="AH329" s="400" t="s">
        <v>758</v>
      </c>
      <c r="AI329" s="421" t="s">
        <v>193</v>
      </c>
      <c r="AJ329" s="421" t="s">
        <v>193</v>
      </c>
      <c r="AK329" s="421" t="s">
        <v>193</v>
      </c>
      <c r="AL329" s="421" t="s">
        <v>193</v>
      </c>
      <c r="AM329" s="420" t="s">
        <v>193</v>
      </c>
      <c r="AN329" s="423" t="s">
        <v>193</v>
      </c>
      <c r="AO329" s="319" t="s">
        <v>141</v>
      </c>
      <c r="AP329" s="411"/>
      <c r="AQ329" s="411"/>
    </row>
    <row r="330" spans="1:43" s="230" customFormat="1" ht="75" customHeight="1" x14ac:dyDescent="0.25">
      <c r="A330" s="465" t="s">
        <v>1069</v>
      </c>
      <c r="B330" s="465" t="s">
        <v>366</v>
      </c>
      <c r="C330" s="466" t="s">
        <v>250</v>
      </c>
      <c r="D330" s="408" t="s">
        <v>192</v>
      </c>
      <c r="E330" s="319" t="s">
        <v>103</v>
      </c>
      <c r="F330" s="622" t="s">
        <v>193</v>
      </c>
      <c r="G330" s="622">
        <v>45124</v>
      </c>
      <c r="H330" s="642"/>
      <c r="I330" s="648" t="s">
        <v>193</v>
      </c>
      <c r="J330" s="622">
        <f>Complete[[#This Row],[Sub/Open of Bids]]</f>
        <v>45153</v>
      </c>
      <c r="K330" s="622">
        <v>45153</v>
      </c>
      <c r="L330" s="643"/>
      <c r="M330" s="622" t="s">
        <v>193</v>
      </c>
      <c r="N330" s="622" t="s">
        <v>193</v>
      </c>
      <c r="O330" s="622">
        <v>45160</v>
      </c>
      <c r="P330" s="643"/>
      <c r="Q330" s="643"/>
      <c r="R330" s="643"/>
      <c r="S330" s="622" t="s">
        <v>193</v>
      </c>
      <c r="T330" s="622">
        <v>45170</v>
      </c>
      <c r="U330" s="622">
        <v>45174</v>
      </c>
      <c r="V330" s="409"/>
      <c r="W330" s="788"/>
      <c r="X330" s="622">
        <v>45195</v>
      </c>
      <c r="Y330" s="622">
        <f>Complete[[#This Row],[Delivery/ Completion]]</f>
        <v>45195</v>
      </c>
      <c r="Z330" s="402" t="s">
        <v>175</v>
      </c>
      <c r="AA330" s="390">
        <f>IF(Complete[[#This Row],[Procurement Project]]="","",SUM(Complete[[#This Row],[MOOE]]+Complete[[#This Row],[CO]]))</f>
        <v>8570</v>
      </c>
      <c r="AB330" s="395">
        <v>8570</v>
      </c>
      <c r="AC330" s="396"/>
      <c r="AD330" s="390">
        <f>IF(Complete[[#This Row],[Procurement Project]]="","",SUM(Complete[[#This Row],[MOOE2]]+Complete[[#This Row],[CO3]]))</f>
        <v>8570</v>
      </c>
      <c r="AE330" s="397">
        <v>8570</v>
      </c>
      <c r="AF330" s="317"/>
      <c r="AG330" s="430"/>
      <c r="AH330" s="400" t="s">
        <v>758</v>
      </c>
      <c r="AI330" s="421" t="s">
        <v>193</v>
      </c>
      <c r="AJ330" s="421" t="s">
        <v>193</v>
      </c>
      <c r="AK330" s="421" t="s">
        <v>193</v>
      </c>
      <c r="AL330" s="421" t="s">
        <v>193</v>
      </c>
      <c r="AM330" s="420" t="s">
        <v>193</v>
      </c>
      <c r="AN330" s="423" t="s">
        <v>193</v>
      </c>
      <c r="AO330" s="319" t="s">
        <v>141</v>
      </c>
      <c r="AP330" s="411"/>
      <c r="AQ330" s="411"/>
    </row>
    <row r="331" spans="1:43" s="230" customFormat="1" ht="75" customHeight="1" x14ac:dyDescent="0.25">
      <c r="A331" s="465" t="s">
        <v>1070</v>
      </c>
      <c r="B331" s="465" t="s">
        <v>264</v>
      </c>
      <c r="C331" s="466" t="s">
        <v>198</v>
      </c>
      <c r="D331" s="408" t="s">
        <v>192</v>
      </c>
      <c r="E331" s="319" t="s">
        <v>103</v>
      </c>
      <c r="F331" s="622">
        <v>45118</v>
      </c>
      <c r="G331" s="622">
        <v>45124</v>
      </c>
      <c r="H331" s="642"/>
      <c r="I331" s="648" t="s">
        <v>193</v>
      </c>
      <c r="J331" s="622">
        <f>Complete[[#This Row],[Sub/Open of Bids]]</f>
        <v>45153</v>
      </c>
      <c r="K331" s="622">
        <v>45153</v>
      </c>
      <c r="L331" s="643"/>
      <c r="M331" s="622" t="s">
        <v>193</v>
      </c>
      <c r="N331" s="622" t="s">
        <v>193</v>
      </c>
      <c r="O331" s="622">
        <v>45160</v>
      </c>
      <c r="P331" s="643"/>
      <c r="Q331" s="643"/>
      <c r="R331" s="643"/>
      <c r="S331" s="622">
        <v>45162</v>
      </c>
      <c r="T331" s="622">
        <v>45169</v>
      </c>
      <c r="U331" s="622">
        <v>45170</v>
      </c>
      <c r="V331" s="409"/>
      <c r="W331" s="788"/>
      <c r="X331" s="622">
        <v>45182</v>
      </c>
      <c r="Y331" s="622">
        <f>Complete[[#This Row],[Delivery/ Completion]]</f>
        <v>45182</v>
      </c>
      <c r="Z331" s="402" t="s">
        <v>175</v>
      </c>
      <c r="AA331" s="390">
        <f>IF(Complete[[#This Row],[Procurement Project]]="","",SUM(Complete[[#This Row],[MOOE]]+Complete[[#This Row],[CO]]))</f>
        <v>473275</v>
      </c>
      <c r="AB331" s="395">
        <v>473275</v>
      </c>
      <c r="AC331" s="396"/>
      <c r="AD331" s="390">
        <f>IF(Complete[[#This Row],[Procurement Project]]="","",SUM(Complete[[#This Row],[MOOE2]]+Complete[[#This Row],[CO3]]))</f>
        <v>471952</v>
      </c>
      <c r="AE331" s="397">
        <v>471952</v>
      </c>
      <c r="AF331" s="317"/>
      <c r="AG331" s="430"/>
      <c r="AH331" s="400" t="s">
        <v>758</v>
      </c>
      <c r="AI331" s="421" t="s">
        <v>193</v>
      </c>
      <c r="AJ331" s="421" t="s">
        <v>193</v>
      </c>
      <c r="AK331" s="421" t="s">
        <v>193</v>
      </c>
      <c r="AL331" s="421" t="s">
        <v>193</v>
      </c>
      <c r="AM331" s="420" t="s">
        <v>193</v>
      </c>
      <c r="AN331" s="423" t="s">
        <v>193</v>
      </c>
      <c r="AO331" s="319" t="s">
        <v>141</v>
      </c>
      <c r="AP331" s="411"/>
      <c r="AQ331" s="411"/>
    </row>
    <row r="332" spans="1:43" s="230" customFormat="1" ht="75" customHeight="1" x14ac:dyDescent="0.25">
      <c r="A332" s="465" t="s">
        <v>1071</v>
      </c>
      <c r="B332" s="465" t="s">
        <v>367</v>
      </c>
      <c r="C332" s="466" t="s">
        <v>198</v>
      </c>
      <c r="D332" s="408" t="s">
        <v>192</v>
      </c>
      <c r="E332" s="319" t="s">
        <v>103</v>
      </c>
      <c r="F332" s="622" t="s">
        <v>193</v>
      </c>
      <c r="G332" s="622">
        <v>45138</v>
      </c>
      <c r="H332" s="642"/>
      <c r="I332" s="648" t="s">
        <v>193</v>
      </c>
      <c r="J332" s="622">
        <f>Complete[[#This Row],[Sub/Open of Bids]]</f>
        <v>45153</v>
      </c>
      <c r="K332" s="622">
        <v>45153</v>
      </c>
      <c r="L332" s="643"/>
      <c r="M332" s="622" t="s">
        <v>193</v>
      </c>
      <c r="N332" s="622" t="s">
        <v>193</v>
      </c>
      <c r="O332" s="622">
        <v>45160</v>
      </c>
      <c r="P332" s="643"/>
      <c r="Q332" s="643"/>
      <c r="R332" s="643"/>
      <c r="S332" s="622" t="s">
        <v>193</v>
      </c>
      <c r="T332" s="622">
        <v>45169</v>
      </c>
      <c r="U332" s="622">
        <v>45174</v>
      </c>
      <c r="V332" s="409"/>
      <c r="W332" s="788"/>
      <c r="X332" s="622">
        <v>45183</v>
      </c>
      <c r="Y332" s="622">
        <f>Complete[[#This Row],[Delivery/ Completion]]</f>
        <v>45183</v>
      </c>
      <c r="Z332" s="402" t="s">
        <v>175</v>
      </c>
      <c r="AA332" s="390">
        <f>IF(Complete[[#This Row],[Procurement Project]]="","",SUM(Complete[[#This Row],[MOOE]]+Complete[[#This Row],[CO]]))</f>
        <v>800</v>
      </c>
      <c r="AB332" s="395">
        <v>800</v>
      </c>
      <c r="AC332" s="396"/>
      <c r="AD332" s="390">
        <f>IF(Complete[[#This Row],[Procurement Project]]="","",SUM(Complete[[#This Row],[MOOE2]]+Complete[[#This Row],[CO3]]))</f>
        <v>750</v>
      </c>
      <c r="AE332" s="397">
        <v>750</v>
      </c>
      <c r="AF332" s="317"/>
      <c r="AG332" s="430"/>
      <c r="AH332" s="400" t="s">
        <v>758</v>
      </c>
      <c r="AI332" s="421" t="s">
        <v>193</v>
      </c>
      <c r="AJ332" s="421" t="s">
        <v>193</v>
      </c>
      <c r="AK332" s="421" t="s">
        <v>193</v>
      </c>
      <c r="AL332" s="421" t="s">
        <v>193</v>
      </c>
      <c r="AM332" s="420" t="s">
        <v>193</v>
      </c>
      <c r="AN332" s="423" t="s">
        <v>193</v>
      </c>
      <c r="AO332" s="319" t="s">
        <v>141</v>
      </c>
      <c r="AP332" s="411"/>
      <c r="AQ332" s="411"/>
    </row>
    <row r="333" spans="1:43" s="230" customFormat="1" ht="75" customHeight="1" x14ac:dyDescent="0.25">
      <c r="A333" s="465" t="s">
        <v>1072</v>
      </c>
      <c r="B333" s="465" t="s">
        <v>218</v>
      </c>
      <c r="C333" s="466" t="s">
        <v>266</v>
      </c>
      <c r="D333" s="408" t="s">
        <v>192</v>
      </c>
      <c r="E333" s="319" t="s">
        <v>103</v>
      </c>
      <c r="F333" s="622" t="s">
        <v>193</v>
      </c>
      <c r="G333" s="622">
        <v>45138</v>
      </c>
      <c r="H333" s="642"/>
      <c r="I333" s="648" t="s">
        <v>193</v>
      </c>
      <c r="J333" s="622">
        <f>Complete[[#This Row],[Sub/Open of Bids]]</f>
        <v>45153</v>
      </c>
      <c r="K333" s="622">
        <v>45153</v>
      </c>
      <c r="L333" s="643"/>
      <c r="M333" s="622" t="s">
        <v>193</v>
      </c>
      <c r="N333" s="622" t="s">
        <v>193</v>
      </c>
      <c r="O333" s="622">
        <v>45160</v>
      </c>
      <c r="P333" s="643"/>
      <c r="Q333" s="643"/>
      <c r="R333" s="643"/>
      <c r="S333" s="622" t="s">
        <v>193</v>
      </c>
      <c r="T333" s="622">
        <v>45170</v>
      </c>
      <c r="U333" s="622">
        <v>45173</v>
      </c>
      <c r="V333" s="409"/>
      <c r="W333" s="788"/>
      <c r="X333" s="622">
        <v>45187</v>
      </c>
      <c r="Y333" s="622">
        <f>Complete[[#This Row],[Delivery/ Completion]]</f>
        <v>45187</v>
      </c>
      <c r="Z333" s="402" t="s">
        <v>175</v>
      </c>
      <c r="AA333" s="390">
        <f>IF(Complete[[#This Row],[Procurement Project]]="","",SUM(Complete[[#This Row],[MOOE]]+Complete[[#This Row],[CO]]))</f>
        <v>15322.98</v>
      </c>
      <c r="AB333" s="395">
        <v>15322.98</v>
      </c>
      <c r="AC333" s="396"/>
      <c r="AD333" s="390">
        <f>IF(Complete[[#This Row],[Procurement Project]]="","",SUM(Complete[[#This Row],[MOOE2]]+Complete[[#This Row],[CO3]]))</f>
        <v>15290</v>
      </c>
      <c r="AE333" s="397">
        <v>15290</v>
      </c>
      <c r="AF333" s="317"/>
      <c r="AG333" s="430"/>
      <c r="AH333" s="400" t="s">
        <v>758</v>
      </c>
      <c r="AI333" s="421" t="s">
        <v>193</v>
      </c>
      <c r="AJ333" s="421" t="s">
        <v>193</v>
      </c>
      <c r="AK333" s="421" t="s">
        <v>193</v>
      </c>
      <c r="AL333" s="421" t="s">
        <v>193</v>
      </c>
      <c r="AM333" s="420" t="s">
        <v>193</v>
      </c>
      <c r="AN333" s="423" t="s">
        <v>193</v>
      </c>
      <c r="AO333" s="319" t="s">
        <v>141</v>
      </c>
      <c r="AP333" s="411"/>
      <c r="AQ333" s="411"/>
    </row>
    <row r="334" spans="1:43" s="230" customFormat="1" ht="75" customHeight="1" x14ac:dyDescent="0.25">
      <c r="A334" s="465" t="s">
        <v>1073</v>
      </c>
      <c r="B334" s="465" t="s">
        <v>218</v>
      </c>
      <c r="C334" s="466" t="s">
        <v>260</v>
      </c>
      <c r="D334" s="408" t="s">
        <v>192</v>
      </c>
      <c r="E334" s="319" t="s">
        <v>103</v>
      </c>
      <c r="F334" s="622" t="s">
        <v>193</v>
      </c>
      <c r="G334" s="622">
        <v>45138</v>
      </c>
      <c r="H334" s="642"/>
      <c r="I334" s="648" t="s">
        <v>193</v>
      </c>
      <c r="J334" s="622">
        <f>Complete[[#This Row],[Sub/Open of Bids]]</f>
        <v>45153</v>
      </c>
      <c r="K334" s="622">
        <v>45153</v>
      </c>
      <c r="L334" s="643"/>
      <c r="M334" s="622" t="s">
        <v>193</v>
      </c>
      <c r="N334" s="622" t="s">
        <v>193</v>
      </c>
      <c r="O334" s="622">
        <v>45160</v>
      </c>
      <c r="P334" s="643"/>
      <c r="Q334" s="643"/>
      <c r="R334" s="643"/>
      <c r="S334" s="622">
        <v>45163</v>
      </c>
      <c r="T334" s="622">
        <v>45177</v>
      </c>
      <c r="U334" s="622">
        <v>45180</v>
      </c>
      <c r="V334" s="409"/>
      <c r="W334" s="788"/>
      <c r="X334" s="622">
        <v>45189</v>
      </c>
      <c r="Y334" s="622">
        <f>Complete[[#This Row],[Delivery/ Completion]]</f>
        <v>45189</v>
      </c>
      <c r="Z334" s="402" t="s">
        <v>175</v>
      </c>
      <c r="AA334" s="390">
        <f>IF(Complete[[#This Row],[Procurement Project]]="","",SUM(Complete[[#This Row],[MOOE]]+Complete[[#This Row],[CO]]))</f>
        <v>95246.14</v>
      </c>
      <c r="AB334" s="395">
        <v>95246.14</v>
      </c>
      <c r="AC334" s="396"/>
      <c r="AD334" s="390">
        <f>IF(Complete[[#This Row],[Procurement Project]]="","",SUM(Complete[[#This Row],[MOOE2]]+Complete[[#This Row],[CO3]]))</f>
        <v>93998</v>
      </c>
      <c r="AE334" s="397">
        <v>93998</v>
      </c>
      <c r="AF334" s="317"/>
      <c r="AG334" s="430"/>
      <c r="AH334" s="400" t="s">
        <v>758</v>
      </c>
      <c r="AI334" s="421" t="s">
        <v>193</v>
      </c>
      <c r="AJ334" s="421" t="s">
        <v>193</v>
      </c>
      <c r="AK334" s="421" t="s">
        <v>193</v>
      </c>
      <c r="AL334" s="421" t="s">
        <v>193</v>
      </c>
      <c r="AM334" s="420" t="s">
        <v>193</v>
      </c>
      <c r="AN334" s="423" t="s">
        <v>193</v>
      </c>
      <c r="AO334" s="319" t="s">
        <v>141</v>
      </c>
      <c r="AP334" s="411"/>
      <c r="AQ334" s="411"/>
    </row>
    <row r="335" spans="1:43" s="230" customFormat="1" ht="75" customHeight="1" x14ac:dyDescent="0.25">
      <c r="A335" s="465" t="s">
        <v>1074</v>
      </c>
      <c r="B335" s="465" t="s">
        <v>218</v>
      </c>
      <c r="C335" s="466" t="s">
        <v>201</v>
      </c>
      <c r="D335" s="408" t="s">
        <v>192</v>
      </c>
      <c r="E335" s="319" t="s">
        <v>103</v>
      </c>
      <c r="F335" s="622" t="s">
        <v>193</v>
      </c>
      <c r="G335" s="656">
        <v>45138</v>
      </c>
      <c r="H335" s="642"/>
      <c r="I335" s="648" t="s">
        <v>193</v>
      </c>
      <c r="J335" s="622">
        <f>Complete[[#This Row],[Sub/Open of Bids]]</f>
        <v>45153</v>
      </c>
      <c r="K335" s="622">
        <v>45153</v>
      </c>
      <c r="L335" s="643"/>
      <c r="M335" s="622" t="s">
        <v>193</v>
      </c>
      <c r="N335" s="622" t="s">
        <v>193</v>
      </c>
      <c r="O335" s="622">
        <v>45160</v>
      </c>
      <c r="P335" s="643"/>
      <c r="Q335" s="643"/>
      <c r="R335" s="643"/>
      <c r="S335" s="622">
        <v>45163</v>
      </c>
      <c r="T335" s="622">
        <v>45170</v>
      </c>
      <c r="U335" s="622">
        <v>45173</v>
      </c>
      <c r="V335" s="409"/>
      <c r="W335" s="788"/>
      <c r="X335" s="622">
        <v>45183</v>
      </c>
      <c r="Y335" s="622">
        <f>Complete[[#This Row],[Delivery/ Completion]]</f>
        <v>45183</v>
      </c>
      <c r="Z335" s="402" t="s">
        <v>175</v>
      </c>
      <c r="AA335" s="390">
        <f>IF(Complete[[#This Row],[Procurement Project]]="","",SUM(Complete[[#This Row],[MOOE]]+Complete[[#This Row],[CO]]))</f>
        <v>82853</v>
      </c>
      <c r="AB335" s="395">
        <v>82853</v>
      </c>
      <c r="AC335" s="396"/>
      <c r="AD335" s="390">
        <f>IF(Complete[[#This Row],[Procurement Project]]="","",SUM(Complete[[#This Row],[MOOE2]]+Complete[[#This Row],[CO3]]))</f>
        <v>80988</v>
      </c>
      <c r="AE335" s="397">
        <v>80988</v>
      </c>
      <c r="AF335" s="317"/>
      <c r="AG335" s="430"/>
      <c r="AH335" s="400" t="s">
        <v>758</v>
      </c>
      <c r="AI335" s="421" t="s">
        <v>193</v>
      </c>
      <c r="AJ335" s="421" t="s">
        <v>193</v>
      </c>
      <c r="AK335" s="421" t="s">
        <v>193</v>
      </c>
      <c r="AL335" s="421" t="s">
        <v>193</v>
      </c>
      <c r="AM335" s="420" t="s">
        <v>193</v>
      </c>
      <c r="AN335" s="423" t="s">
        <v>193</v>
      </c>
      <c r="AO335" s="319" t="s">
        <v>141</v>
      </c>
      <c r="AP335" s="411"/>
      <c r="AQ335" s="411"/>
    </row>
    <row r="336" spans="1:43" s="230" customFormat="1" ht="75" customHeight="1" x14ac:dyDescent="0.25">
      <c r="A336" s="465" t="s">
        <v>1075</v>
      </c>
      <c r="B336" s="465" t="s">
        <v>224</v>
      </c>
      <c r="C336" s="466" t="s">
        <v>213</v>
      </c>
      <c r="D336" s="408" t="s">
        <v>192</v>
      </c>
      <c r="E336" s="319" t="s">
        <v>103</v>
      </c>
      <c r="F336" s="622" t="s">
        <v>193</v>
      </c>
      <c r="G336" s="656">
        <v>45138</v>
      </c>
      <c r="H336" s="642"/>
      <c r="I336" s="648" t="s">
        <v>193</v>
      </c>
      <c r="J336" s="622">
        <f>Complete[[#This Row],[Sub/Open of Bids]]</f>
        <v>45153</v>
      </c>
      <c r="K336" s="622">
        <v>45153</v>
      </c>
      <c r="L336" s="643"/>
      <c r="M336" s="622" t="s">
        <v>193</v>
      </c>
      <c r="N336" s="622" t="s">
        <v>193</v>
      </c>
      <c r="O336" s="622">
        <v>45160</v>
      </c>
      <c r="P336" s="643"/>
      <c r="Q336" s="643"/>
      <c r="R336" s="643"/>
      <c r="S336" s="622">
        <v>45163</v>
      </c>
      <c r="T336" s="622">
        <v>45175</v>
      </c>
      <c r="U336" s="622">
        <v>45177</v>
      </c>
      <c r="V336" s="409"/>
      <c r="W336" s="788"/>
      <c r="X336" s="622">
        <v>45183</v>
      </c>
      <c r="Y336" s="622">
        <f>Complete[[#This Row],[Delivery/ Completion]]</f>
        <v>45183</v>
      </c>
      <c r="Z336" s="402" t="s">
        <v>175</v>
      </c>
      <c r="AA336" s="390">
        <f>IF(Complete[[#This Row],[Procurement Project]]="","",SUM(Complete[[#This Row],[MOOE]]+Complete[[#This Row],[CO]]))</f>
        <v>130065</v>
      </c>
      <c r="AB336" s="395">
        <v>130065</v>
      </c>
      <c r="AC336" s="396"/>
      <c r="AD336" s="390">
        <f>IF(Complete[[#This Row],[Procurement Project]]="","",SUM(Complete[[#This Row],[MOOE2]]+Complete[[#This Row],[CO3]]))</f>
        <v>128367</v>
      </c>
      <c r="AE336" s="397">
        <v>128367</v>
      </c>
      <c r="AF336" s="317"/>
      <c r="AG336" s="430"/>
      <c r="AH336" s="400" t="s">
        <v>758</v>
      </c>
      <c r="AI336" s="421" t="s">
        <v>193</v>
      </c>
      <c r="AJ336" s="421" t="s">
        <v>193</v>
      </c>
      <c r="AK336" s="421" t="s">
        <v>193</v>
      </c>
      <c r="AL336" s="421" t="s">
        <v>193</v>
      </c>
      <c r="AM336" s="420" t="s">
        <v>193</v>
      </c>
      <c r="AN336" s="423" t="s">
        <v>193</v>
      </c>
      <c r="AO336" s="319" t="s">
        <v>141</v>
      </c>
      <c r="AP336" s="411"/>
      <c r="AQ336" s="411"/>
    </row>
    <row r="337" spans="1:43" s="230" customFormat="1" ht="75" customHeight="1" x14ac:dyDescent="0.25">
      <c r="A337" s="465" t="s">
        <v>1076</v>
      </c>
      <c r="B337" s="465" t="s">
        <v>288</v>
      </c>
      <c r="C337" s="466" t="s">
        <v>213</v>
      </c>
      <c r="D337" s="408" t="s">
        <v>192</v>
      </c>
      <c r="E337" s="319" t="s">
        <v>103</v>
      </c>
      <c r="F337" s="622" t="s">
        <v>193</v>
      </c>
      <c r="G337" s="656">
        <v>45138</v>
      </c>
      <c r="H337" s="642"/>
      <c r="I337" s="648" t="s">
        <v>193</v>
      </c>
      <c r="J337" s="622">
        <f>Complete[[#This Row],[Sub/Open of Bids]]</f>
        <v>45153</v>
      </c>
      <c r="K337" s="622">
        <v>45153</v>
      </c>
      <c r="L337" s="643"/>
      <c r="M337" s="622" t="s">
        <v>193</v>
      </c>
      <c r="N337" s="622" t="s">
        <v>193</v>
      </c>
      <c r="O337" s="622">
        <v>45160</v>
      </c>
      <c r="P337" s="643"/>
      <c r="Q337" s="643"/>
      <c r="R337" s="643"/>
      <c r="S337" s="622" t="s">
        <v>193</v>
      </c>
      <c r="T337" s="622">
        <v>45175</v>
      </c>
      <c r="U337" s="622">
        <v>45177</v>
      </c>
      <c r="V337" s="409"/>
      <c r="W337" s="788"/>
      <c r="X337" s="622">
        <v>45187</v>
      </c>
      <c r="Y337" s="622">
        <f>Complete[[#This Row],[Delivery/ Completion]]</f>
        <v>45187</v>
      </c>
      <c r="Z337" s="402" t="s">
        <v>175</v>
      </c>
      <c r="AA337" s="390">
        <f>IF(Complete[[#This Row],[Procurement Project]]="","",SUM(Complete[[#This Row],[MOOE]]+Complete[[#This Row],[CO]]))</f>
        <v>23438</v>
      </c>
      <c r="AB337" s="395">
        <v>23438</v>
      </c>
      <c r="AC337" s="396"/>
      <c r="AD337" s="390">
        <f>IF(Complete[[#This Row],[Procurement Project]]="","",SUM(Complete[[#This Row],[MOOE2]]+Complete[[#This Row],[CO3]]))</f>
        <v>22432</v>
      </c>
      <c r="AE337" s="397">
        <v>22432</v>
      </c>
      <c r="AF337" s="317"/>
      <c r="AG337" s="430"/>
      <c r="AH337" s="400" t="s">
        <v>758</v>
      </c>
      <c r="AI337" s="421" t="s">
        <v>193</v>
      </c>
      <c r="AJ337" s="421" t="s">
        <v>193</v>
      </c>
      <c r="AK337" s="421" t="s">
        <v>193</v>
      </c>
      <c r="AL337" s="421" t="s">
        <v>193</v>
      </c>
      <c r="AM337" s="420" t="s">
        <v>193</v>
      </c>
      <c r="AN337" s="423" t="s">
        <v>193</v>
      </c>
      <c r="AO337" s="319" t="s">
        <v>141</v>
      </c>
      <c r="AP337" s="411"/>
      <c r="AQ337" s="411"/>
    </row>
    <row r="338" spans="1:43" s="230" customFormat="1" ht="75" customHeight="1" x14ac:dyDescent="0.25">
      <c r="A338" s="465" t="s">
        <v>1077</v>
      </c>
      <c r="B338" s="465" t="s">
        <v>364</v>
      </c>
      <c r="C338" s="466" t="s">
        <v>212</v>
      </c>
      <c r="D338" s="408" t="s">
        <v>192</v>
      </c>
      <c r="E338" s="319" t="s">
        <v>103</v>
      </c>
      <c r="F338" s="622" t="s">
        <v>193</v>
      </c>
      <c r="G338" s="656">
        <v>45138</v>
      </c>
      <c r="H338" s="642"/>
      <c r="I338" s="648" t="s">
        <v>193</v>
      </c>
      <c r="J338" s="622">
        <f>Complete[[#This Row],[Sub/Open of Bids]]</f>
        <v>45153</v>
      </c>
      <c r="K338" s="622">
        <v>45153</v>
      </c>
      <c r="L338" s="643"/>
      <c r="M338" s="622" t="s">
        <v>193</v>
      </c>
      <c r="N338" s="622" t="s">
        <v>193</v>
      </c>
      <c r="O338" s="622">
        <v>45160</v>
      </c>
      <c r="P338" s="643"/>
      <c r="Q338" s="643"/>
      <c r="R338" s="643"/>
      <c r="S338" s="622">
        <v>45162</v>
      </c>
      <c r="T338" s="622">
        <v>45175</v>
      </c>
      <c r="U338" s="622">
        <v>45182</v>
      </c>
      <c r="V338" s="409"/>
      <c r="W338" s="788"/>
      <c r="X338" s="622">
        <v>45198</v>
      </c>
      <c r="Y338" s="622">
        <f>Complete[[#This Row],[Delivery/ Completion]]</f>
        <v>45198</v>
      </c>
      <c r="Z338" s="402" t="s">
        <v>175</v>
      </c>
      <c r="AA338" s="390">
        <f>IF(Complete[[#This Row],[Procurement Project]]="","",SUM(Complete[[#This Row],[MOOE]]+Complete[[#This Row],[CO]]))</f>
        <v>63144</v>
      </c>
      <c r="AB338" s="395">
        <v>63144</v>
      </c>
      <c r="AC338" s="396"/>
      <c r="AD338" s="390">
        <f>IF(Complete[[#This Row],[Procurement Project]]="","",SUM(Complete[[#This Row],[MOOE2]]+Complete[[#This Row],[CO3]]))</f>
        <v>62375</v>
      </c>
      <c r="AE338" s="397">
        <v>62375</v>
      </c>
      <c r="AF338" s="317"/>
      <c r="AG338" s="430"/>
      <c r="AH338" s="400" t="s">
        <v>758</v>
      </c>
      <c r="AI338" s="421" t="s">
        <v>193</v>
      </c>
      <c r="AJ338" s="421" t="s">
        <v>193</v>
      </c>
      <c r="AK338" s="421" t="s">
        <v>193</v>
      </c>
      <c r="AL338" s="421" t="s">
        <v>193</v>
      </c>
      <c r="AM338" s="420" t="s">
        <v>193</v>
      </c>
      <c r="AN338" s="423" t="s">
        <v>193</v>
      </c>
      <c r="AO338" s="319" t="s">
        <v>141</v>
      </c>
      <c r="AP338" s="411"/>
      <c r="AQ338" s="411"/>
    </row>
    <row r="339" spans="1:43" s="230" customFormat="1" ht="75" customHeight="1" x14ac:dyDescent="0.25">
      <c r="A339" s="465" t="s">
        <v>1078</v>
      </c>
      <c r="B339" s="465" t="s">
        <v>218</v>
      </c>
      <c r="C339" s="466" t="s">
        <v>198</v>
      </c>
      <c r="D339" s="408" t="s">
        <v>192</v>
      </c>
      <c r="E339" s="319" t="s">
        <v>103</v>
      </c>
      <c r="F339" s="622" t="s">
        <v>193</v>
      </c>
      <c r="G339" s="622">
        <v>45138</v>
      </c>
      <c r="H339" s="642"/>
      <c r="I339" s="648" t="s">
        <v>193</v>
      </c>
      <c r="J339" s="622">
        <f>Complete[[#This Row],[Sub/Open of Bids]]</f>
        <v>45153</v>
      </c>
      <c r="K339" s="622">
        <v>45153</v>
      </c>
      <c r="L339" s="643"/>
      <c r="M339" s="622" t="s">
        <v>193</v>
      </c>
      <c r="N339" s="622" t="s">
        <v>193</v>
      </c>
      <c r="O339" s="622">
        <v>45160</v>
      </c>
      <c r="P339" s="643"/>
      <c r="Q339" s="643"/>
      <c r="R339" s="643"/>
      <c r="S339" s="622">
        <v>45163</v>
      </c>
      <c r="T339" s="622">
        <v>45173</v>
      </c>
      <c r="U339" s="622">
        <v>45174</v>
      </c>
      <c r="V339" s="409"/>
      <c r="W339" s="788"/>
      <c r="X339" s="622">
        <v>45183</v>
      </c>
      <c r="Y339" s="622">
        <f>Complete[[#This Row],[Delivery/ Completion]]</f>
        <v>45183</v>
      </c>
      <c r="Z339" s="402" t="s">
        <v>175</v>
      </c>
      <c r="AA339" s="390">
        <f>IF(Complete[[#This Row],[Procurement Project]]="","",SUM(Complete[[#This Row],[MOOE]]+Complete[[#This Row],[CO]]))</f>
        <v>57124</v>
      </c>
      <c r="AB339" s="395">
        <v>57124</v>
      </c>
      <c r="AC339" s="396"/>
      <c r="AD339" s="390">
        <f>IF(Complete[[#This Row],[Procurement Project]]="","",SUM(Complete[[#This Row],[MOOE2]]+Complete[[#This Row],[CO3]]))</f>
        <v>55979</v>
      </c>
      <c r="AE339" s="397">
        <v>55979</v>
      </c>
      <c r="AF339" s="317"/>
      <c r="AG339" s="430"/>
      <c r="AH339" s="400" t="s">
        <v>758</v>
      </c>
      <c r="AI339" s="421" t="s">
        <v>193</v>
      </c>
      <c r="AJ339" s="421" t="s">
        <v>193</v>
      </c>
      <c r="AK339" s="421" t="s">
        <v>193</v>
      </c>
      <c r="AL339" s="421" t="s">
        <v>193</v>
      </c>
      <c r="AM339" s="420" t="s">
        <v>193</v>
      </c>
      <c r="AN339" s="423" t="s">
        <v>193</v>
      </c>
      <c r="AO339" s="319" t="s">
        <v>141</v>
      </c>
      <c r="AP339" s="411"/>
      <c r="AQ339" s="411"/>
    </row>
    <row r="340" spans="1:43" s="230" customFormat="1" ht="75" customHeight="1" x14ac:dyDescent="0.25">
      <c r="A340" s="465" t="s">
        <v>1079</v>
      </c>
      <c r="B340" s="465" t="s">
        <v>218</v>
      </c>
      <c r="C340" s="466" t="s">
        <v>251</v>
      </c>
      <c r="D340" s="408" t="s">
        <v>192</v>
      </c>
      <c r="E340" s="319" t="s">
        <v>103</v>
      </c>
      <c r="F340" s="622" t="s">
        <v>193</v>
      </c>
      <c r="G340" s="622">
        <v>45138</v>
      </c>
      <c r="H340" s="642"/>
      <c r="I340" s="648" t="s">
        <v>193</v>
      </c>
      <c r="J340" s="622">
        <f>Complete[[#This Row],[Sub/Open of Bids]]</f>
        <v>45153</v>
      </c>
      <c r="K340" s="622">
        <v>45153</v>
      </c>
      <c r="L340" s="643"/>
      <c r="M340" s="622" t="s">
        <v>193</v>
      </c>
      <c r="N340" s="622" t="s">
        <v>193</v>
      </c>
      <c r="O340" s="622">
        <v>45160</v>
      </c>
      <c r="P340" s="643"/>
      <c r="Q340" s="643"/>
      <c r="R340" s="643"/>
      <c r="S340" s="622" t="s">
        <v>193</v>
      </c>
      <c r="T340" s="622">
        <v>45170</v>
      </c>
      <c r="U340" s="622">
        <v>45173</v>
      </c>
      <c r="V340" s="409"/>
      <c r="W340" s="788"/>
      <c r="X340" s="622">
        <v>45216</v>
      </c>
      <c r="Y340" s="622">
        <f>Complete[[#This Row],[Delivery/ Completion]]</f>
        <v>45216</v>
      </c>
      <c r="Z340" s="402" t="s">
        <v>175</v>
      </c>
      <c r="AA340" s="390">
        <f>IF(Complete[[#This Row],[Procurement Project]]="","",SUM(Complete[[#This Row],[MOOE]]+Complete[[#This Row],[CO]]))</f>
        <v>36780</v>
      </c>
      <c r="AB340" s="395">
        <v>36780</v>
      </c>
      <c r="AC340" s="396"/>
      <c r="AD340" s="390">
        <f>IF(Complete[[#This Row],[Procurement Project]]="","",SUM(Complete[[#This Row],[MOOE2]]+Complete[[#This Row],[CO3]]))</f>
        <v>36773.75</v>
      </c>
      <c r="AE340" s="397">
        <v>36773.75</v>
      </c>
      <c r="AF340" s="317"/>
      <c r="AG340" s="430"/>
      <c r="AH340" s="400" t="s">
        <v>758</v>
      </c>
      <c r="AI340" s="421" t="s">
        <v>193</v>
      </c>
      <c r="AJ340" s="421" t="s">
        <v>193</v>
      </c>
      <c r="AK340" s="421" t="s">
        <v>193</v>
      </c>
      <c r="AL340" s="421" t="s">
        <v>193</v>
      </c>
      <c r="AM340" s="420" t="s">
        <v>193</v>
      </c>
      <c r="AN340" s="423" t="s">
        <v>193</v>
      </c>
      <c r="AO340" s="319" t="s">
        <v>141</v>
      </c>
      <c r="AP340" s="411"/>
      <c r="AQ340" s="411"/>
    </row>
    <row r="341" spans="1:43" s="230" customFormat="1" ht="75" customHeight="1" x14ac:dyDescent="0.25">
      <c r="A341" s="465" t="s">
        <v>1080</v>
      </c>
      <c r="B341" s="465" t="s">
        <v>368</v>
      </c>
      <c r="C341" s="466" t="s">
        <v>262</v>
      </c>
      <c r="D341" s="408" t="s">
        <v>192</v>
      </c>
      <c r="E341" s="319" t="s">
        <v>103</v>
      </c>
      <c r="F341" s="622" t="s">
        <v>193</v>
      </c>
      <c r="G341" s="622">
        <v>45138</v>
      </c>
      <c r="H341" s="642"/>
      <c r="I341" s="648" t="s">
        <v>193</v>
      </c>
      <c r="J341" s="622">
        <f>Complete[[#This Row],[Sub/Open of Bids]]</f>
        <v>45153</v>
      </c>
      <c r="K341" s="622">
        <v>45153</v>
      </c>
      <c r="L341" s="643"/>
      <c r="M341" s="622" t="s">
        <v>193</v>
      </c>
      <c r="N341" s="622" t="s">
        <v>193</v>
      </c>
      <c r="O341" s="622">
        <v>45160</v>
      </c>
      <c r="P341" s="643"/>
      <c r="Q341" s="643"/>
      <c r="R341" s="643"/>
      <c r="S341" s="622">
        <v>45163</v>
      </c>
      <c r="T341" s="622">
        <v>45170</v>
      </c>
      <c r="U341" s="622">
        <v>45173</v>
      </c>
      <c r="V341" s="409"/>
      <c r="W341" s="788"/>
      <c r="X341" s="622">
        <v>45195</v>
      </c>
      <c r="Y341" s="622">
        <f>Complete[[#This Row],[Delivery/ Completion]]</f>
        <v>45195</v>
      </c>
      <c r="Z341" s="402" t="s">
        <v>175</v>
      </c>
      <c r="AA341" s="390">
        <f>IF(Complete[[#This Row],[Procurement Project]]="","",SUM(Complete[[#This Row],[MOOE]]+Complete[[#This Row],[CO]]))</f>
        <v>50000</v>
      </c>
      <c r="AB341" s="395">
        <v>50000</v>
      </c>
      <c r="AC341" s="396"/>
      <c r="AD341" s="390">
        <f>IF(Complete[[#This Row],[Procurement Project]]="","",SUM(Complete[[#This Row],[MOOE2]]+Complete[[#This Row],[CO3]]))</f>
        <v>49941</v>
      </c>
      <c r="AE341" s="397">
        <v>49941</v>
      </c>
      <c r="AF341" s="317"/>
      <c r="AG341" s="430"/>
      <c r="AH341" s="400" t="s">
        <v>758</v>
      </c>
      <c r="AI341" s="421" t="s">
        <v>193</v>
      </c>
      <c r="AJ341" s="421" t="s">
        <v>193</v>
      </c>
      <c r="AK341" s="421" t="s">
        <v>193</v>
      </c>
      <c r="AL341" s="421" t="s">
        <v>193</v>
      </c>
      <c r="AM341" s="420" t="s">
        <v>193</v>
      </c>
      <c r="AN341" s="423" t="s">
        <v>193</v>
      </c>
      <c r="AO341" s="319" t="s">
        <v>141</v>
      </c>
      <c r="AP341" s="411"/>
      <c r="AQ341" s="411"/>
    </row>
    <row r="342" spans="1:43" s="230" customFormat="1" ht="75" customHeight="1" x14ac:dyDescent="0.25">
      <c r="A342" s="465" t="s">
        <v>1081</v>
      </c>
      <c r="B342" s="465" t="s">
        <v>221</v>
      </c>
      <c r="C342" s="466" t="s">
        <v>198</v>
      </c>
      <c r="D342" s="408" t="s">
        <v>192</v>
      </c>
      <c r="E342" s="319" t="s">
        <v>103</v>
      </c>
      <c r="F342" s="622" t="s">
        <v>193</v>
      </c>
      <c r="G342" s="622">
        <v>45141</v>
      </c>
      <c r="H342" s="642"/>
      <c r="I342" s="648" t="s">
        <v>193</v>
      </c>
      <c r="J342" s="622">
        <f>Complete[[#This Row],[Sub/Open of Bids]]</f>
        <v>45153</v>
      </c>
      <c r="K342" s="622">
        <v>45153</v>
      </c>
      <c r="L342" s="643"/>
      <c r="M342" s="622" t="s">
        <v>193</v>
      </c>
      <c r="N342" s="622" t="s">
        <v>193</v>
      </c>
      <c r="O342" s="622">
        <v>45160</v>
      </c>
      <c r="P342" s="643"/>
      <c r="Q342" s="643"/>
      <c r="R342" s="643"/>
      <c r="S342" s="622" t="s">
        <v>193</v>
      </c>
      <c r="T342" s="622">
        <v>45173</v>
      </c>
      <c r="U342" s="622">
        <v>45174</v>
      </c>
      <c r="V342" s="409"/>
      <c r="W342" s="788"/>
      <c r="X342" s="622">
        <v>45183</v>
      </c>
      <c r="Y342" s="622">
        <f>Complete[[#This Row],[Delivery/ Completion]]</f>
        <v>45183</v>
      </c>
      <c r="Z342" s="402" t="s">
        <v>175</v>
      </c>
      <c r="AA342" s="390">
        <f>IF(Complete[[#This Row],[Procurement Project]]="","",SUM(Complete[[#This Row],[MOOE]]+Complete[[#This Row],[CO]]))</f>
        <v>5720</v>
      </c>
      <c r="AB342" s="395">
        <v>5720</v>
      </c>
      <c r="AC342" s="396"/>
      <c r="AD342" s="390">
        <f>IF(Complete[[#This Row],[Procurement Project]]="","",SUM(Complete[[#This Row],[MOOE2]]+Complete[[#This Row],[CO3]]))</f>
        <v>5591</v>
      </c>
      <c r="AE342" s="397">
        <v>5591</v>
      </c>
      <c r="AF342" s="317"/>
      <c r="AG342" s="430"/>
      <c r="AH342" s="400" t="s">
        <v>758</v>
      </c>
      <c r="AI342" s="421" t="s">
        <v>193</v>
      </c>
      <c r="AJ342" s="421" t="s">
        <v>193</v>
      </c>
      <c r="AK342" s="421" t="s">
        <v>193</v>
      </c>
      <c r="AL342" s="421" t="s">
        <v>193</v>
      </c>
      <c r="AM342" s="420" t="s">
        <v>193</v>
      </c>
      <c r="AN342" s="423" t="s">
        <v>193</v>
      </c>
      <c r="AO342" s="319" t="s">
        <v>141</v>
      </c>
      <c r="AP342" s="411"/>
      <c r="AQ342" s="411"/>
    </row>
    <row r="343" spans="1:43" s="230" customFormat="1" ht="75" customHeight="1" x14ac:dyDescent="0.25">
      <c r="A343" s="465" t="s">
        <v>1082</v>
      </c>
      <c r="B343" s="465" t="s">
        <v>218</v>
      </c>
      <c r="C343" s="466" t="s">
        <v>260</v>
      </c>
      <c r="D343" s="408" t="s">
        <v>192</v>
      </c>
      <c r="E343" s="319" t="s">
        <v>103</v>
      </c>
      <c r="F343" s="622" t="s">
        <v>193</v>
      </c>
      <c r="G343" s="622">
        <v>45141</v>
      </c>
      <c r="H343" s="642"/>
      <c r="I343" s="648" t="s">
        <v>193</v>
      </c>
      <c r="J343" s="622">
        <f>Complete[[#This Row],[Sub/Open of Bids]]</f>
        <v>45153</v>
      </c>
      <c r="K343" s="622">
        <v>45153</v>
      </c>
      <c r="L343" s="643"/>
      <c r="M343" s="622" t="s">
        <v>193</v>
      </c>
      <c r="N343" s="622" t="s">
        <v>193</v>
      </c>
      <c r="O343" s="622">
        <v>45160</v>
      </c>
      <c r="P343" s="643"/>
      <c r="Q343" s="643"/>
      <c r="R343" s="643"/>
      <c r="S343" s="622">
        <v>45163</v>
      </c>
      <c r="T343" s="622">
        <v>45177</v>
      </c>
      <c r="U343" s="622">
        <v>45180</v>
      </c>
      <c r="V343" s="409"/>
      <c r="W343" s="788"/>
      <c r="X343" s="622">
        <v>45189</v>
      </c>
      <c r="Y343" s="622">
        <f>Complete[[#This Row],[Delivery/ Completion]]</f>
        <v>45189</v>
      </c>
      <c r="Z343" s="402" t="s">
        <v>175</v>
      </c>
      <c r="AA343" s="390">
        <f>IF(Complete[[#This Row],[Procurement Project]]="","",SUM(Complete[[#This Row],[MOOE]]+Complete[[#This Row],[CO]]))</f>
        <v>69377.52</v>
      </c>
      <c r="AB343" s="395">
        <v>69377.52</v>
      </c>
      <c r="AC343" s="396"/>
      <c r="AD343" s="390">
        <f>IF(Complete[[#This Row],[Procurement Project]]="","",SUM(Complete[[#This Row],[MOOE2]]+Complete[[#This Row],[CO3]]))</f>
        <v>64954</v>
      </c>
      <c r="AE343" s="397">
        <v>64954</v>
      </c>
      <c r="AF343" s="317"/>
      <c r="AG343" s="430"/>
      <c r="AH343" s="400" t="s">
        <v>758</v>
      </c>
      <c r="AI343" s="421" t="s">
        <v>193</v>
      </c>
      <c r="AJ343" s="421" t="s">
        <v>193</v>
      </c>
      <c r="AK343" s="421" t="s">
        <v>193</v>
      </c>
      <c r="AL343" s="421" t="s">
        <v>193</v>
      </c>
      <c r="AM343" s="420" t="s">
        <v>193</v>
      </c>
      <c r="AN343" s="423" t="s">
        <v>193</v>
      </c>
      <c r="AO343" s="319" t="s">
        <v>141</v>
      </c>
      <c r="AP343" s="411"/>
      <c r="AQ343" s="411"/>
    </row>
    <row r="344" spans="1:43" s="230" customFormat="1" ht="75" customHeight="1" x14ac:dyDescent="0.25">
      <c r="A344" s="465" t="s">
        <v>1083</v>
      </c>
      <c r="B344" s="465" t="s">
        <v>368</v>
      </c>
      <c r="C344" s="466" t="s">
        <v>260</v>
      </c>
      <c r="D344" s="408" t="s">
        <v>192</v>
      </c>
      <c r="E344" s="319" t="s">
        <v>103</v>
      </c>
      <c r="F344" s="622" t="s">
        <v>193</v>
      </c>
      <c r="G344" s="622">
        <v>45141</v>
      </c>
      <c r="H344" s="642"/>
      <c r="I344" s="648" t="s">
        <v>193</v>
      </c>
      <c r="J344" s="622">
        <f>Complete[[#This Row],[Sub/Open of Bids]]</f>
        <v>45153</v>
      </c>
      <c r="K344" s="622">
        <v>45153</v>
      </c>
      <c r="L344" s="643"/>
      <c r="M344" s="622" t="s">
        <v>193</v>
      </c>
      <c r="N344" s="622" t="s">
        <v>193</v>
      </c>
      <c r="O344" s="622">
        <v>45160</v>
      </c>
      <c r="P344" s="643"/>
      <c r="Q344" s="643"/>
      <c r="R344" s="643"/>
      <c r="S344" s="622" t="s">
        <v>193</v>
      </c>
      <c r="T344" s="622">
        <v>45177</v>
      </c>
      <c r="U344" s="622">
        <v>45180</v>
      </c>
      <c r="V344" s="409"/>
      <c r="W344" s="788"/>
      <c r="X344" s="622">
        <v>45198</v>
      </c>
      <c r="Y344" s="622">
        <f>Complete[[#This Row],[Delivery/ Completion]]</f>
        <v>45198</v>
      </c>
      <c r="Z344" s="402" t="s">
        <v>175</v>
      </c>
      <c r="AA344" s="390">
        <f>IF(Complete[[#This Row],[Procurement Project]]="","",SUM(Complete[[#This Row],[MOOE]]+Complete[[#This Row],[CO]]))</f>
        <v>38700</v>
      </c>
      <c r="AB344" s="395">
        <v>38700</v>
      </c>
      <c r="AC344" s="396"/>
      <c r="AD344" s="390">
        <f>IF(Complete[[#This Row],[Procurement Project]]="","",SUM(Complete[[#This Row],[MOOE2]]+Complete[[#This Row],[CO3]]))</f>
        <v>38430</v>
      </c>
      <c r="AE344" s="397">
        <v>38430</v>
      </c>
      <c r="AF344" s="317"/>
      <c r="AG344" s="430"/>
      <c r="AH344" s="400" t="s">
        <v>758</v>
      </c>
      <c r="AI344" s="421" t="s">
        <v>193</v>
      </c>
      <c r="AJ344" s="421" t="s">
        <v>193</v>
      </c>
      <c r="AK344" s="421" t="s">
        <v>193</v>
      </c>
      <c r="AL344" s="421" t="s">
        <v>193</v>
      </c>
      <c r="AM344" s="420" t="s">
        <v>193</v>
      </c>
      <c r="AN344" s="423" t="s">
        <v>193</v>
      </c>
      <c r="AO344" s="319" t="s">
        <v>141</v>
      </c>
      <c r="AP344" s="411"/>
      <c r="AQ344" s="411"/>
    </row>
    <row r="345" spans="1:43" s="230" customFormat="1" ht="75" customHeight="1" x14ac:dyDescent="0.25">
      <c r="A345" s="465" t="s">
        <v>1084</v>
      </c>
      <c r="B345" s="465" t="s">
        <v>223</v>
      </c>
      <c r="C345" s="466" t="s">
        <v>199</v>
      </c>
      <c r="D345" s="408" t="s">
        <v>192</v>
      </c>
      <c r="E345" s="319" t="s">
        <v>103</v>
      </c>
      <c r="F345" s="622" t="s">
        <v>193</v>
      </c>
      <c r="G345" s="622">
        <v>45141</v>
      </c>
      <c r="H345" s="642"/>
      <c r="I345" s="648" t="s">
        <v>193</v>
      </c>
      <c r="J345" s="622">
        <f>Complete[[#This Row],[Sub/Open of Bids]]</f>
        <v>45153</v>
      </c>
      <c r="K345" s="622">
        <v>45153</v>
      </c>
      <c r="L345" s="643"/>
      <c r="M345" s="622" t="s">
        <v>193</v>
      </c>
      <c r="N345" s="622" t="s">
        <v>193</v>
      </c>
      <c r="O345" s="622">
        <v>45160</v>
      </c>
      <c r="P345" s="643"/>
      <c r="Q345" s="643"/>
      <c r="R345" s="643"/>
      <c r="S345" s="622">
        <v>45163</v>
      </c>
      <c r="T345" s="622">
        <v>45176</v>
      </c>
      <c r="U345" s="622">
        <v>45177</v>
      </c>
      <c r="V345" s="409"/>
      <c r="W345" s="788"/>
      <c r="X345" s="622">
        <v>45248</v>
      </c>
      <c r="Y345" s="622">
        <f>Complete[[#This Row],[Delivery/ Completion]]</f>
        <v>45248</v>
      </c>
      <c r="Z345" s="402" t="s">
        <v>175</v>
      </c>
      <c r="AA345" s="390">
        <f>IF(Complete[[#This Row],[Procurement Project]]="","",SUM(Complete[[#This Row],[MOOE]]+Complete[[#This Row],[CO]]))</f>
        <v>281600</v>
      </c>
      <c r="AB345" s="395">
        <v>281600</v>
      </c>
      <c r="AC345" s="396"/>
      <c r="AD345" s="390">
        <f>IF(Complete[[#This Row],[Procurement Project]]="","",SUM(Complete[[#This Row],[MOOE2]]+Complete[[#This Row],[CO3]]))</f>
        <v>281424</v>
      </c>
      <c r="AE345" s="397">
        <v>281424</v>
      </c>
      <c r="AF345" s="317"/>
      <c r="AG345" s="430"/>
      <c r="AH345" s="400" t="s">
        <v>758</v>
      </c>
      <c r="AI345" s="421" t="s">
        <v>193</v>
      </c>
      <c r="AJ345" s="421" t="s">
        <v>193</v>
      </c>
      <c r="AK345" s="421" t="s">
        <v>193</v>
      </c>
      <c r="AL345" s="421" t="s">
        <v>193</v>
      </c>
      <c r="AM345" s="420" t="s">
        <v>193</v>
      </c>
      <c r="AN345" s="423" t="s">
        <v>193</v>
      </c>
      <c r="AO345" s="319" t="s">
        <v>141</v>
      </c>
      <c r="AP345" s="411"/>
      <c r="AQ345" s="411"/>
    </row>
    <row r="346" spans="1:43" s="230" customFormat="1" ht="75" hidden="1" customHeight="1" x14ac:dyDescent="0.25">
      <c r="A346" s="465"/>
      <c r="B346" s="465"/>
      <c r="C346" s="466"/>
      <c r="D346" s="408"/>
      <c r="E346" s="319" t="s">
        <v>103</v>
      </c>
      <c r="F346" s="622"/>
      <c r="G346" s="622"/>
      <c r="H346" s="642"/>
      <c r="I346" s="648"/>
      <c r="J346" s="622">
        <f>Complete[[#This Row],[Sub/Open of Bids]]</f>
        <v>0</v>
      </c>
      <c r="K346" s="622"/>
      <c r="L346" s="643"/>
      <c r="M346" s="622"/>
      <c r="N346" s="622"/>
      <c r="O346" s="622"/>
      <c r="P346" s="643"/>
      <c r="Q346" s="643"/>
      <c r="R346" s="643"/>
      <c r="S346" s="622"/>
      <c r="T346" s="622"/>
      <c r="U346" s="622"/>
      <c r="V346" s="409"/>
      <c r="W346" s="788"/>
      <c r="X346" s="622"/>
      <c r="Y346" s="622"/>
      <c r="Z346" s="402" t="s">
        <v>175</v>
      </c>
      <c r="AA346" s="390" t="str">
        <f>IF(Complete[[#This Row],[Procurement Project]]="","",SUM(Complete[[#This Row],[MOOE]]+Complete[[#This Row],[CO]]))</f>
        <v/>
      </c>
      <c r="AB346" s="395"/>
      <c r="AC346" s="396"/>
      <c r="AD346" s="390" t="str">
        <f>IF(Complete[[#This Row],[Procurement Project]]="","",SUM(Complete[[#This Row],[MOOE2]]+Complete[[#This Row],[CO3]]))</f>
        <v/>
      </c>
      <c r="AE346" s="397"/>
      <c r="AF346" s="317"/>
      <c r="AG346" s="430"/>
      <c r="AH346" s="400" t="s">
        <v>758</v>
      </c>
      <c r="AI346" s="421" t="s">
        <v>193</v>
      </c>
      <c r="AJ346" s="421" t="s">
        <v>193</v>
      </c>
      <c r="AK346" s="421" t="s">
        <v>193</v>
      </c>
      <c r="AL346" s="421" t="s">
        <v>193</v>
      </c>
      <c r="AM346" s="420" t="s">
        <v>193</v>
      </c>
      <c r="AN346" s="423" t="s">
        <v>193</v>
      </c>
      <c r="AO346" s="319" t="s">
        <v>141</v>
      </c>
      <c r="AP346" s="411"/>
      <c r="AQ346" s="411"/>
    </row>
    <row r="347" spans="1:43" s="230" customFormat="1" ht="75" customHeight="1" x14ac:dyDescent="0.25">
      <c r="A347" s="465" t="s">
        <v>1085</v>
      </c>
      <c r="B347" s="465" t="s">
        <v>257</v>
      </c>
      <c r="C347" s="466" t="s">
        <v>231</v>
      </c>
      <c r="D347" s="408" t="s">
        <v>192</v>
      </c>
      <c r="E347" s="319" t="s">
        <v>103</v>
      </c>
      <c r="F347" s="622" t="s">
        <v>193</v>
      </c>
      <c r="G347" s="622">
        <v>45141</v>
      </c>
      <c r="H347" s="642"/>
      <c r="I347" s="648" t="s">
        <v>193</v>
      </c>
      <c r="J347" s="622">
        <f>Complete[[#This Row],[Sub/Open of Bids]]</f>
        <v>45153</v>
      </c>
      <c r="K347" s="622">
        <v>45153</v>
      </c>
      <c r="L347" s="643"/>
      <c r="M347" s="622" t="s">
        <v>193</v>
      </c>
      <c r="N347" s="622" t="s">
        <v>193</v>
      </c>
      <c r="O347" s="622">
        <v>45160</v>
      </c>
      <c r="P347" s="643"/>
      <c r="Q347" s="643"/>
      <c r="R347" s="643"/>
      <c r="S347" s="622" t="s">
        <v>193</v>
      </c>
      <c r="T347" s="622">
        <v>45169</v>
      </c>
      <c r="U347" s="622">
        <v>45174</v>
      </c>
      <c r="V347" s="409"/>
      <c r="W347" s="788"/>
      <c r="X347" s="622">
        <v>45188</v>
      </c>
      <c r="Y347" s="622">
        <f>Complete[[#This Row],[Delivery/ Completion]]</f>
        <v>45188</v>
      </c>
      <c r="Z347" s="402" t="s">
        <v>175</v>
      </c>
      <c r="AA347" s="390">
        <f>IF(Complete[[#This Row],[Procurement Project]]="","",SUM(Complete[[#This Row],[MOOE]]+Complete[[#This Row],[CO]]))</f>
        <v>2500</v>
      </c>
      <c r="AB347" s="395">
        <v>2500</v>
      </c>
      <c r="AC347" s="396"/>
      <c r="AD347" s="390">
        <f>IF(Complete[[#This Row],[Procurement Project]]="","",SUM(Complete[[#This Row],[MOOE2]]+Complete[[#This Row],[CO3]]))</f>
        <v>2405</v>
      </c>
      <c r="AE347" s="397">
        <v>2405</v>
      </c>
      <c r="AF347" s="317"/>
      <c r="AG347" s="430"/>
      <c r="AH347" s="400" t="s">
        <v>758</v>
      </c>
      <c r="AI347" s="421" t="s">
        <v>193</v>
      </c>
      <c r="AJ347" s="421" t="s">
        <v>193</v>
      </c>
      <c r="AK347" s="421" t="s">
        <v>193</v>
      </c>
      <c r="AL347" s="421" t="s">
        <v>193</v>
      </c>
      <c r="AM347" s="420" t="s">
        <v>193</v>
      </c>
      <c r="AN347" s="423" t="s">
        <v>193</v>
      </c>
      <c r="AO347" s="319" t="s">
        <v>141</v>
      </c>
      <c r="AP347" s="411"/>
      <c r="AQ347" s="411"/>
    </row>
    <row r="348" spans="1:43" s="230" customFormat="1" ht="75" customHeight="1" x14ac:dyDescent="0.25">
      <c r="A348" s="465" t="s">
        <v>1086</v>
      </c>
      <c r="B348" s="465" t="s">
        <v>368</v>
      </c>
      <c r="C348" s="466" t="s">
        <v>250</v>
      </c>
      <c r="D348" s="408" t="s">
        <v>192</v>
      </c>
      <c r="E348" s="319" t="s">
        <v>103</v>
      </c>
      <c r="F348" s="622" t="s">
        <v>193</v>
      </c>
      <c r="G348" s="622">
        <v>45124</v>
      </c>
      <c r="H348" s="642"/>
      <c r="I348" s="648" t="s">
        <v>193</v>
      </c>
      <c r="J348" s="622">
        <f>Complete[[#This Row],[Sub/Open of Bids]]</f>
        <v>45153</v>
      </c>
      <c r="K348" s="622">
        <v>45153</v>
      </c>
      <c r="L348" s="643"/>
      <c r="M348" s="622" t="s">
        <v>193</v>
      </c>
      <c r="N348" s="622" t="s">
        <v>193</v>
      </c>
      <c r="O348" s="622">
        <v>45160</v>
      </c>
      <c r="P348" s="643"/>
      <c r="Q348" s="643"/>
      <c r="R348" s="643"/>
      <c r="S348" s="622" t="s">
        <v>193</v>
      </c>
      <c r="T348" s="622">
        <v>45169</v>
      </c>
      <c r="U348" s="622">
        <v>45173</v>
      </c>
      <c r="V348" s="409"/>
      <c r="W348" s="788"/>
      <c r="X348" s="622">
        <v>45180</v>
      </c>
      <c r="Y348" s="622">
        <f>Complete[[#This Row],[Delivery/ Completion]]</f>
        <v>45180</v>
      </c>
      <c r="Z348" s="402" t="s">
        <v>175</v>
      </c>
      <c r="AA348" s="390">
        <f>IF(Complete[[#This Row],[Procurement Project]]="","",SUM(Complete[[#This Row],[MOOE]]+Complete[[#This Row],[CO]]))</f>
        <v>13000</v>
      </c>
      <c r="AB348" s="395">
        <v>13000</v>
      </c>
      <c r="AC348" s="396"/>
      <c r="AD348" s="390">
        <f>IF(Complete[[#This Row],[Procurement Project]]="","",SUM(Complete[[#This Row],[MOOE2]]+Complete[[#This Row],[CO3]]))</f>
        <v>12299</v>
      </c>
      <c r="AE348" s="397">
        <v>12299</v>
      </c>
      <c r="AF348" s="317"/>
      <c r="AG348" s="430"/>
      <c r="AH348" s="400" t="s">
        <v>758</v>
      </c>
      <c r="AI348" s="421" t="s">
        <v>193</v>
      </c>
      <c r="AJ348" s="421" t="s">
        <v>193</v>
      </c>
      <c r="AK348" s="421" t="s">
        <v>193</v>
      </c>
      <c r="AL348" s="421" t="s">
        <v>193</v>
      </c>
      <c r="AM348" s="420" t="s">
        <v>193</v>
      </c>
      <c r="AN348" s="423" t="s">
        <v>193</v>
      </c>
      <c r="AO348" s="319" t="s">
        <v>141</v>
      </c>
      <c r="AP348" s="411"/>
      <c r="AQ348" s="411"/>
    </row>
    <row r="349" spans="1:43" s="230" customFormat="1" ht="75" customHeight="1" x14ac:dyDescent="0.25">
      <c r="A349" s="465" t="s">
        <v>1087</v>
      </c>
      <c r="B349" s="465" t="s">
        <v>366</v>
      </c>
      <c r="C349" s="466" t="s">
        <v>201</v>
      </c>
      <c r="D349" s="408" t="s">
        <v>192</v>
      </c>
      <c r="E349" s="319" t="s">
        <v>103</v>
      </c>
      <c r="F349" s="622" t="s">
        <v>193</v>
      </c>
      <c r="G349" s="622">
        <v>45138</v>
      </c>
      <c r="H349" s="642"/>
      <c r="I349" s="648" t="s">
        <v>193</v>
      </c>
      <c r="J349" s="622">
        <f>Complete[[#This Row],[Sub/Open of Bids]]</f>
        <v>45153</v>
      </c>
      <c r="K349" s="622">
        <v>45153</v>
      </c>
      <c r="L349" s="643"/>
      <c r="M349" s="622" t="s">
        <v>193</v>
      </c>
      <c r="N349" s="622" t="s">
        <v>193</v>
      </c>
      <c r="O349" s="622">
        <v>45160</v>
      </c>
      <c r="P349" s="643"/>
      <c r="Q349" s="643"/>
      <c r="R349" s="643"/>
      <c r="S349" s="622" t="s">
        <v>193</v>
      </c>
      <c r="T349" s="622">
        <v>45170</v>
      </c>
      <c r="U349" s="622">
        <v>45170</v>
      </c>
      <c r="V349" s="409"/>
      <c r="W349" s="788"/>
      <c r="X349" s="622">
        <v>45176</v>
      </c>
      <c r="Y349" s="622">
        <f>Complete[[#This Row],[Delivery/ Completion]]</f>
        <v>45176</v>
      </c>
      <c r="Z349" s="402" t="s">
        <v>175</v>
      </c>
      <c r="AA349" s="390">
        <f>IF(Complete[[#This Row],[Procurement Project]]="","",SUM(Complete[[#This Row],[MOOE]]+Complete[[#This Row],[CO]]))</f>
        <v>1925</v>
      </c>
      <c r="AB349" s="395">
        <v>1925</v>
      </c>
      <c r="AC349" s="396"/>
      <c r="AD349" s="390">
        <f>IF(Complete[[#This Row],[Procurement Project]]="","",SUM(Complete[[#This Row],[MOOE2]]+Complete[[#This Row],[CO3]]))</f>
        <v>1924</v>
      </c>
      <c r="AE349" s="397">
        <v>1924</v>
      </c>
      <c r="AF349" s="317"/>
      <c r="AG349" s="430"/>
      <c r="AH349" s="400" t="s">
        <v>758</v>
      </c>
      <c r="AI349" s="421" t="s">
        <v>193</v>
      </c>
      <c r="AJ349" s="421" t="s">
        <v>193</v>
      </c>
      <c r="AK349" s="421" t="s">
        <v>193</v>
      </c>
      <c r="AL349" s="421" t="s">
        <v>193</v>
      </c>
      <c r="AM349" s="420" t="s">
        <v>193</v>
      </c>
      <c r="AN349" s="423" t="s">
        <v>193</v>
      </c>
      <c r="AO349" s="319" t="s">
        <v>141</v>
      </c>
      <c r="AP349" s="411"/>
      <c r="AQ349" s="411"/>
    </row>
    <row r="350" spans="1:43" s="230" customFormat="1" ht="75" customHeight="1" x14ac:dyDescent="0.25">
      <c r="A350" s="465" t="s">
        <v>1088</v>
      </c>
      <c r="B350" s="465" t="s">
        <v>227</v>
      </c>
      <c r="C350" s="466" t="s">
        <v>232</v>
      </c>
      <c r="D350" s="408" t="s">
        <v>192</v>
      </c>
      <c r="E350" s="319" t="s">
        <v>103</v>
      </c>
      <c r="F350" s="622" t="s">
        <v>193</v>
      </c>
      <c r="G350" s="622">
        <v>45141</v>
      </c>
      <c r="H350" s="642"/>
      <c r="I350" s="648" t="s">
        <v>193</v>
      </c>
      <c r="J350" s="622">
        <f>Complete[[#This Row],[Sub/Open of Bids]]</f>
        <v>45153</v>
      </c>
      <c r="K350" s="622">
        <v>45153</v>
      </c>
      <c r="L350" s="643"/>
      <c r="M350" s="622" t="s">
        <v>193</v>
      </c>
      <c r="N350" s="622" t="s">
        <v>193</v>
      </c>
      <c r="O350" s="622">
        <v>45160</v>
      </c>
      <c r="P350" s="643"/>
      <c r="Q350" s="643"/>
      <c r="R350" s="643"/>
      <c r="S350" s="622" t="s">
        <v>193</v>
      </c>
      <c r="T350" s="622">
        <v>45170</v>
      </c>
      <c r="U350" s="622">
        <v>45173</v>
      </c>
      <c r="V350" s="409"/>
      <c r="W350" s="788"/>
      <c r="X350" s="622">
        <v>45180</v>
      </c>
      <c r="Y350" s="622">
        <f>Complete[[#This Row],[Delivery/ Completion]]</f>
        <v>45180</v>
      </c>
      <c r="Z350" s="402" t="s">
        <v>175</v>
      </c>
      <c r="AA350" s="390">
        <f>IF(Complete[[#This Row],[Procurement Project]]="","",SUM(Complete[[#This Row],[MOOE]]+Complete[[#This Row],[CO]]))</f>
        <v>29896</v>
      </c>
      <c r="AB350" s="395">
        <v>29896</v>
      </c>
      <c r="AC350" s="396"/>
      <c r="AD350" s="390">
        <f>IF(Complete[[#This Row],[Procurement Project]]="","",SUM(Complete[[#This Row],[MOOE2]]+Complete[[#This Row],[CO3]]))</f>
        <v>29705</v>
      </c>
      <c r="AE350" s="397">
        <v>29705</v>
      </c>
      <c r="AF350" s="317"/>
      <c r="AG350" s="430"/>
      <c r="AH350" s="400" t="s">
        <v>758</v>
      </c>
      <c r="AI350" s="421" t="s">
        <v>193</v>
      </c>
      <c r="AJ350" s="421" t="s">
        <v>193</v>
      </c>
      <c r="AK350" s="421" t="s">
        <v>193</v>
      </c>
      <c r="AL350" s="421" t="s">
        <v>193</v>
      </c>
      <c r="AM350" s="420" t="s">
        <v>193</v>
      </c>
      <c r="AN350" s="423" t="s">
        <v>193</v>
      </c>
      <c r="AO350" s="319" t="s">
        <v>141</v>
      </c>
      <c r="AP350" s="411"/>
      <c r="AQ350" s="411"/>
    </row>
    <row r="351" spans="1:43" s="230" customFormat="1" ht="75" customHeight="1" x14ac:dyDescent="0.25">
      <c r="A351" s="465" t="s">
        <v>1089</v>
      </c>
      <c r="B351" s="465" t="s">
        <v>257</v>
      </c>
      <c r="C351" s="466" t="s">
        <v>198</v>
      </c>
      <c r="D351" s="408" t="s">
        <v>192</v>
      </c>
      <c r="E351" s="319" t="s">
        <v>103</v>
      </c>
      <c r="F351" s="622" t="s">
        <v>193</v>
      </c>
      <c r="G351" s="622">
        <v>45141</v>
      </c>
      <c r="H351" s="642"/>
      <c r="I351" s="648" t="s">
        <v>193</v>
      </c>
      <c r="J351" s="622">
        <f>Complete[[#This Row],[Sub/Open of Bids]]</f>
        <v>45153</v>
      </c>
      <c r="K351" s="622">
        <v>45153</v>
      </c>
      <c r="L351" s="643"/>
      <c r="M351" s="622" t="s">
        <v>193</v>
      </c>
      <c r="N351" s="622" t="s">
        <v>193</v>
      </c>
      <c r="O351" s="622">
        <v>45160</v>
      </c>
      <c r="P351" s="643"/>
      <c r="Q351" s="643"/>
      <c r="R351" s="643"/>
      <c r="S351" s="622" t="s">
        <v>193</v>
      </c>
      <c r="T351" s="622">
        <v>45170</v>
      </c>
      <c r="U351" s="622">
        <v>45173</v>
      </c>
      <c r="V351" s="409"/>
      <c r="W351" s="788"/>
      <c r="X351" s="622">
        <v>45182</v>
      </c>
      <c r="Y351" s="622">
        <f>Complete[[#This Row],[Delivery/ Completion]]</f>
        <v>45182</v>
      </c>
      <c r="Z351" s="402" t="s">
        <v>175</v>
      </c>
      <c r="AA351" s="390">
        <f>IF(Complete[[#This Row],[Procurement Project]]="","",SUM(Complete[[#This Row],[MOOE]]+Complete[[#This Row],[CO]]))</f>
        <v>25000</v>
      </c>
      <c r="AB351" s="395">
        <v>25000</v>
      </c>
      <c r="AC351" s="396"/>
      <c r="AD351" s="390">
        <f>IF(Complete[[#This Row],[Procurement Project]]="","",SUM(Complete[[#This Row],[MOOE2]]+Complete[[#This Row],[CO3]]))</f>
        <v>24000</v>
      </c>
      <c r="AE351" s="397">
        <v>24000</v>
      </c>
      <c r="AF351" s="317"/>
      <c r="AG351" s="430"/>
      <c r="AH351" s="400" t="s">
        <v>758</v>
      </c>
      <c r="AI351" s="421" t="s">
        <v>193</v>
      </c>
      <c r="AJ351" s="421" t="s">
        <v>193</v>
      </c>
      <c r="AK351" s="421" t="s">
        <v>193</v>
      </c>
      <c r="AL351" s="421" t="s">
        <v>193</v>
      </c>
      <c r="AM351" s="420" t="s">
        <v>193</v>
      </c>
      <c r="AN351" s="423" t="s">
        <v>193</v>
      </c>
      <c r="AO351" s="319" t="s">
        <v>141</v>
      </c>
      <c r="AP351" s="411"/>
      <c r="AQ351" s="411"/>
    </row>
    <row r="352" spans="1:43" s="230" customFormat="1" ht="75" customHeight="1" x14ac:dyDescent="0.25">
      <c r="A352" s="465" t="s">
        <v>1090</v>
      </c>
      <c r="B352" s="465" t="s">
        <v>240</v>
      </c>
      <c r="C352" s="466" t="s">
        <v>325</v>
      </c>
      <c r="D352" s="408" t="s">
        <v>192</v>
      </c>
      <c r="E352" s="319" t="s">
        <v>91</v>
      </c>
      <c r="F352" s="622" t="s">
        <v>193</v>
      </c>
      <c r="G352" s="622">
        <v>45141</v>
      </c>
      <c r="H352" s="642"/>
      <c r="I352" s="648" t="s">
        <v>193</v>
      </c>
      <c r="J352" s="622">
        <f>Complete[[#This Row],[Sub/Open of Bids]]</f>
        <v>45153</v>
      </c>
      <c r="K352" s="622">
        <v>45153</v>
      </c>
      <c r="L352" s="643"/>
      <c r="M352" s="622" t="s">
        <v>193</v>
      </c>
      <c r="N352" s="622" t="s">
        <v>193</v>
      </c>
      <c r="O352" s="622">
        <v>45160</v>
      </c>
      <c r="P352" s="643"/>
      <c r="Q352" s="643"/>
      <c r="R352" s="643"/>
      <c r="S352" s="622" t="s">
        <v>193</v>
      </c>
      <c r="T352" s="622">
        <v>45167</v>
      </c>
      <c r="U352" s="622">
        <v>45175</v>
      </c>
      <c r="V352" s="409"/>
      <c r="W352" s="788"/>
      <c r="X352" s="622"/>
      <c r="Y352" s="622"/>
      <c r="Z352" s="402" t="s">
        <v>175</v>
      </c>
      <c r="AA352" s="390">
        <f>IF(Complete[[#This Row],[Procurement Project]]="","",SUM(Complete[[#This Row],[MOOE]]+Complete[[#This Row],[CO]]))</f>
        <v>27828</v>
      </c>
      <c r="AB352" s="395">
        <v>27828</v>
      </c>
      <c r="AC352" s="396"/>
      <c r="AD352" s="390">
        <f>IF(Complete[[#This Row],[Procurement Project]]="","",SUM(Complete[[#This Row],[MOOE2]]+Complete[[#This Row],[CO3]]))</f>
        <v>25000</v>
      </c>
      <c r="AE352" s="397">
        <v>25000</v>
      </c>
      <c r="AF352" s="317"/>
      <c r="AG352" s="430"/>
      <c r="AH352" s="400" t="s">
        <v>758</v>
      </c>
      <c r="AI352" s="421" t="s">
        <v>193</v>
      </c>
      <c r="AJ352" s="421" t="s">
        <v>193</v>
      </c>
      <c r="AK352" s="421" t="s">
        <v>193</v>
      </c>
      <c r="AL352" s="421" t="s">
        <v>193</v>
      </c>
      <c r="AM352" s="420" t="s">
        <v>193</v>
      </c>
      <c r="AN352" s="423" t="s">
        <v>193</v>
      </c>
      <c r="AO352" s="319" t="s">
        <v>1403</v>
      </c>
      <c r="AP352" s="411"/>
      <c r="AQ352" s="411"/>
    </row>
    <row r="353" spans="1:43" s="230" customFormat="1" ht="75" customHeight="1" x14ac:dyDescent="0.25">
      <c r="A353" s="465" t="s">
        <v>1091</v>
      </c>
      <c r="B353" s="465" t="s">
        <v>369</v>
      </c>
      <c r="C353" s="466" t="s">
        <v>262</v>
      </c>
      <c r="D353" s="408" t="s">
        <v>192</v>
      </c>
      <c r="E353" s="488" t="s">
        <v>99</v>
      </c>
      <c r="F353" s="622" t="s">
        <v>193</v>
      </c>
      <c r="G353" s="622">
        <v>45124</v>
      </c>
      <c r="H353" s="642"/>
      <c r="I353" s="648" t="s">
        <v>193</v>
      </c>
      <c r="J353" s="622">
        <f>Complete[[#This Row],[Sub/Open of Bids]]</f>
        <v>45153</v>
      </c>
      <c r="K353" s="622">
        <v>45153</v>
      </c>
      <c r="L353" s="643"/>
      <c r="M353" s="622" t="s">
        <v>193</v>
      </c>
      <c r="N353" s="622" t="s">
        <v>193</v>
      </c>
      <c r="O353" s="622">
        <v>45160</v>
      </c>
      <c r="P353" s="643"/>
      <c r="Q353" s="643"/>
      <c r="R353" s="643"/>
      <c r="S353" s="622">
        <v>45161</v>
      </c>
      <c r="T353" s="622">
        <v>45170</v>
      </c>
      <c r="U353" s="622">
        <v>45239</v>
      </c>
      <c r="V353" s="490"/>
      <c r="W353" s="793"/>
      <c r="X353" s="622">
        <v>45218</v>
      </c>
      <c r="Y353" s="622">
        <f>Complete[[#This Row],[Delivery/ Completion]]</f>
        <v>45218</v>
      </c>
      <c r="Z353" s="402" t="s">
        <v>175</v>
      </c>
      <c r="AA353" s="492">
        <f>IF(Complete[[#This Row],[Procurement Project]]="","",SUM(Complete[[#This Row],[MOOE]]+Complete[[#This Row],[CO]]))</f>
        <v>437500</v>
      </c>
      <c r="AB353" s="493">
        <v>437500</v>
      </c>
      <c r="AC353" s="494"/>
      <c r="AD353" s="492">
        <f>IF(Complete[[#This Row],[Procurement Project]]="","",SUM(Complete[[#This Row],[MOOE2]]+Complete[[#This Row],[CO3]]))</f>
        <v>250250</v>
      </c>
      <c r="AE353" s="495">
        <v>250250</v>
      </c>
      <c r="AF353" s="496"/>
      <c r="AG353" s="497"/>
      <c r="AH353" s="400" t="s">
        <v>758</v>
      </c>
      <c r="AI353" s="421" t="s">
        <v>193</v>
      </c>
      <c r="AJ353" s="421" t="s">
        <v>193</v>
      </c>
      <c r="AK353" s="421" t="s">
        <v>193</v>
      </c>
      <c r="AL353" s="421" t="s">
        <v>193</v>
      </c>
      <c r="AM353" s="420" t="s">
        <v>193</v>
      </c>
      <c r="AN353" s="423" t="s">
        <v>193</v>
      </c>
      <c r="AO353" s="488" t="s">
        <v>141</v>
      </c>
      <c r="AP353" s="498"/>
      <c r="AQ353" s="498"/>
    </row>
    <row r="354" spans="1:43" s="230" customFormat="1" ht="75" customHeight="1" x14ac:dyDescent="0.25">
      <c r="A354" s="465" t="s">
        <v>1092</v>
      </c>
      <c r="B354" s="465" t="s">
        <v>252</v>
      </c>
      <c r="C354" s="466" t="s">
        <v>262</v>
      </c>
      <c r="D354" s="408" t="s">
        <v>192</v>
      </c>
      <c r="E354" s="319" t="s">
        <v>99</v>
      </c>
      <c r="F354" s="622" t="s">
        <v>193</v>
      </c>
      <c r="G354" s="622">
        <v>45124</v>
      </c>
      <c r="H354" s="642"/>
      <c r="I354" s="648" t="s">
        <v>193</v>
      </c>
      <c r="J354" s="622">
        <f>Complete[[#This Row],[Sub/Open of Bids]]</f>
        <v>45153</v>
      </c>
      <c r="K354" s="622">
        <v>45153</v>
      </c>
      <c r="L354" s="643"/>
      <c r="M354" s="622" t="s">
        <v>193</v>
      </c>
      <c r="N354" s="622" t="s">
        <v>193</v>
      </c>
      <c r="O354" s="622">
        <v>45160</v>
      </c>
      <c r="P354" s="643"/>
      <c r="Q354" s="643"/>
      <c r="R354" s="643"/>
      <c r="S354" s="622">
        <v>45161</v>
      </c>
      <c r="T354" s="622">
        <v>45170</v>
      </c>
      <c r="U354" s="622">
        <v>45226</v>
      </c>
      <c r="V354" s="409"/>
      <c r="W354" s="788"/>
      <c r="X354" s="622">
        <v>45236</v>
      </c>
      <c r="Y354" s="622">
        <f>Complete[[#This Row],[Delivery/ Completion]]</f>
        <v>45236</v>
      </c>
      <c r="Z354" s="402" t="s">
        <v>175</v>
      </c>
      <c r="AA354" s="390">
        <f>IF(Complete[[#This Row],[Procurement Project]]="","",SUM(Complete[[#This Row],[MOOE]]+Complete[[#This Row],[CO]]))</f>
        <v>951925</v>
      </c>
      <c r="AB354" s="395">
        <v>951925</v>
      </c>
      <c r="AC354" s="396"/>
      <c r="AD354" s="390">
        <f>IF(Complete[[#This Row],[Procurement Project]]="","",SUM(Complete[[#This Row],[MOOE2]]+Complete[[#This Row],[CO3]]))</f>
        <v>919900</v>
      </c>
      <c r="AE354" s="397">
        <v>919900</v>
      </c>
      <c r="AF354" s="317"/>
      <c r="AG354" s="430"/>
      <c r="AH354" s="400" t="s">
        <v>758</v>
      </c>
      <c r="AI354" s="421" t="s">
        <v>193</v>
      </c>
      <c r="AJ354" s="421" t="s">
        <v>193</v>
      </c>
      <c r="AK354" s="421" t="s">
        <v>193</v>
      </c>
      <c r="AL354" s="421" t="s">
        <v>193</v>
      </c>
      <c r="AM354" s="420" t="s">
        <v>193</v>
      </c>
      <c r="AN354" s="423" t="s">
        <v>193</v>
      </c>
      <c r="AO354" s="488" t="s">
        <v>141</v>
      </c>
      <c r="AP354" s="411"/>
      <c r="AQ354" s="411"/>
    </row>
    <row r="355" spans="1:43" s="230" customFormat="1" ht="75" customHeight="1" x14ac:dyDescent="0.25">
      <c r="A355" s="465" t="s">
        <v>973</v>
      </c>
      <c r="B355" s="465" t="s">
        <v>263</v>
      </c>
      <c r="C355" s="466" t="s">
        <v>212</v>
      </c>
      <c r="D355" s="408" t="s">
        <v>192</v>
      </c>
      <c r="E355" s="319" t="s">
        <v>99</v>
      </c>
      <c r="F355" s="622">
        <v>45146</v>
      </c>
      <c r="G355" s="622">
        <v>45148</v>
      </c>
      <c r="H355" s="642"/>
      <c r="I355" s="648" t="s">
        <v>193</v>
      </c>
      <c r="J355" s="622">
        <f>Complete[[#This Row],[Sub/Open of Bids]]</f>
        <v>45153</v>
      </c>
      <c r="K355" s="622">
        <v>45153</v>
      </c>
      <c r="L355" s="643"/>
      <c r="M355" s="622" t="s">
        <v>193</v>
      </c>
      <c r="N355" s="622" t="s">
        <v>193</v>
      </c>
      <c r="O355" s="622">
        <v>45160</v>
      </c>
      <c r="P355" s="643"/>
      <c r="Q355" s="643"/>
      <c r="R355" s="643"/>
      <c r="S355" s="622">
        <v>45161</v>
      </c>
      <c r="T355" s="622">
        <v>45167</v>
      </c>
      <c r="U355" s="622">
        <v>45198</v>
      </c>
      <c r="V355" s="409"/>
      <c r="W355" s="788"/>
      <c r="X355" s="622">
        <v>45158</v>
      </c>
      <c r="Y355" s="622">
        <f>Complete[[#This Row],[Delivery/ Completion]]</f>
        <v>45158</v>
      </c>
      <c r="Z355" s="402" t="s">
        <v>175</v>
      </c>
      <c r="AA355" s="390">
        <f>IF(Complete[[#This Row],[Procurement Project]]="","",SUM(Complete[[#This Row],[MOOE]]+Complete[[#This Row],[CO]]))</f>
        <v>450000</v>
      </c>
      <c r="AB355" s="395">
        <v>450000</v>
      </c>
      <c r="AC355" s="396"/>
      <c r="AD355" s="390">
        <f>IF(Complete[[#This Row],[Procurement Project]]="","",SUM(Complete[[#This Row],[MOOE2]]+Complete[[#This Row],[CO3]]))</f>
        <v>450000</v>
      </c>
      <c r="AE355" s="397">
        <v>450000</v>
      </c>
      <c r="AF355" s="317"/>
      <c r="AG355" s="430"/>
      <c r="AH355" s="400" t="s">
        <v>758</v>
      </c>
      <c r="AI355" s="421" t="s">
        <v>193</v>
      </c>
      <c r="AJ355" s="421" t="s">
        <v>193</v>
      </c>
      <c r="AK355" s="421" t="s">
        <v>193</v>
      </c>
      <c r="AL355" s="421" t="s">
        <v>193</v>
      </c>
      <c r="AM355" s="420" t="s">
        <v>193</v>
      </c>
      <c r="AN355" s="423" t="s">
        <v>193</v>
      </c>
      <c r="AO355" s="488" t="s">
        <v>141</v>
      </c>
      <c r="AP355" s="411"/>
      <c r="AQ355" s="411"/>
    </row>
    <row r="356" spans="1:43" s="230" customFormat="1" ht="75" customHeight="1" x14ac:dyDescent="0.25">
      <c r="A356" s="465" t="s">
        <v>440</v>
      </c>
      <c r="B356" s="465" t="s">
        <v>370</v>
      </c>
      <c r="C356" s="466" t="s">
        <v>213</v>
      </c>
      <c r="D356" s="408" t="s">
        <v>192</v>
      </c>
      <c r="E356" s="319" t="s">
        <v>93</v>
      </c>
      <c r="F356" s="622">
        <v>45160</v>
      </c>
      <c r="G356" s="622">
        <v>45163</v>
      </c>
      <c r="H356" s="642"/>
      <c r="I356" s="648" t="s">
        <v>193</v>
      </c>
      <c r="J356" s="622">
        <f>Complete[[#This Row],[Sub/Open of Bids]]</f>
        <v>45237</v>
      </c>
      <c r="K356" s="622">
        <v>45237</v>
      </c>
      <c r="L356" s="643"/>
      <c r="M356" s="622" t="s">
        <v>193</v>
      </c>
      <c r="N356" s="622" t="s">
        <v>193</v>
      </c>
      <c r="O356" s="622">
        <v>45245</v>
      </c>
      <c r="P356" s="643"/>
      <c r="Q356" s="643"/>
      <c r="R356" s="643"/>
      <c r="S356" s="622" t="s">
        <v>193</v>
      </c>
      <c r="T356" s="622">
        <v>45272</v>
      </c>
      <c r="U356" s="622">
        <v>45273</v>
      </c>
      <c r="V356" s="409"/>
      <c r="W356" s="788"/>
      <c r="X356" s="622">
        <v>45273</v>
      </c>
      <c r="Y356" s="622">
        <f>Complete[[#This Row],[Delivery/ Completion]]</f>
        <v>45273</v>
      </c>
      <c r="Z356" s="402" t="s">
        <v>175</v>
      </c>
      <c r="AA356" s="390">
        <f>IF(Complete[[#This Row],[Procurement Project]]="","",SUM(Complete[[#This Row],[MOOE]]+Complete[[#This Row],[CO]]))</f>
        <v>1617</v>
      </c>
      <c r="AB356" s="395">
        <v>1617</v>
      </c>
      <c r="AC356" s="396"/>
      <c r="AD356" s="390">
        <f>IF(Complete[[#This Row],[Procurement Project]]="","",SUM(Complete[[#This Row],[MOOE2]]+Complete[[#This Row],[CO3]]))</f>
        <v>1617</v>
      </c>
      <c r="AE356" s="397">
        <v>1617</v>
      </c>
      <c r="AF356" s="317"/>
      <c r="AG356" s="430"/>
      <c r="AH356" s="400" t="s">
        <v>758</v>
      </c>
      <c r="AI356" s="421" t="s">
        <v>193</v>
      </c>
      <c r="AJ356" s="421" t="s">
        <v>193</v>
      </c>
      <c r="AK356" s="421" t="s">
        <v>193</v>
      </c>
      <c r="AL356" s="421" t="s">
        <v>193</v>
      </c>
      <c r="AM356" s="420" t="s">
        <v>193</v>
      </c>
      <c r="AN356" s="423" t="s">
        <v>193</v>
      </c>
      <c r="AO356" s="488" t="s">
        <v>141</v>
      </c>
      <c r="AP356" s="411"/>
      <c r="AQ356" s="411"/>
    </row>
    <row r="357" spans="1:43" s="230" customFormat="1" ht="75" customHeight="1" x14ac:dyDescent="0.25">
      <c r="A357" s="465" t="s">
        <v>441</v>
      </c>
      <c r="B357" s="465" t="s">
        <v>370</v>
      </c>
      <c r="C357" s="466" t="s">
        <v>213</v>
      </c>
      <c r="D357" s="408" t="s">
        <v>192</v>
      </c>
      <c r="E357" s="319" t="s">
        <v>93</v>
      </c>
      <c r="F357" s="622">
        <v>45160</v>
      </c>
      <c r="G357" s="622">
        <v>45163</v>
      </c>
      <c r="H357" s="642"/>
      <c r="I357" s="648" t="s">
        <v>193</v>
      </c>
      <c r="J357" s="622">
        <f>Complete[[#This Row],[Sub/Open of Bids]]</f>
        <v>45237</v>
      </c>
      <c r="K357" s="622">
        <v>45237</v>
      </c>
      <c r="L357" s="643"/>
      <c r="M357" s="622" t="s">
        <v>193</v>
      </c>
      <c r="N357" s="622" t="s">
        <v>193</v>
      </c>
      <c r="O357" s="622">
        <v>45245</v>
      </c>
      <c r="P357" s="643"/>
      <c r="Q357" s="643"/>
      <c r="R357" s="643"/>
      <c r="S357" s="622" t="s">
        <v>193</v>
      </c>
      <c r="T357" s="622">
        <v>45273</v>
      </c>
      <c r="U357" s="622">
        <v>45279</v>
      </c>
      <c r="V357" s="409"/>
      <c r="W357" s="788"/>
      <c r="X357" s="622">
        <v>45279</v>
      </c>
      <c r="Y357" s="622">
        <f>Complete[[#This Row],[Delivery/ Completion]]</f>
        <v>45279</v>
      </c>
      <c r="Z357" s="402" t="s">
        <v>175</v>
      </c>
      <c r="AA357" s="390">
        <f>IF(Complete[[#This Row],[Procurement Project]]="","",SUM(Complete[[#This Row],[MOOE]]+Complete[[#This Row],[CO]]))</f>
        <v>17050</v>
      </c>
      <c r="AB357" s="395">
        <v>17050</v>
      </c>
      <c r="AC357" s="396"/>
      <c r="AD357" s="390">
        <f>IF(Complete[[#This Row],[Procurement Project]]="","",SUM(Complete[[#This Row],[MOOE2]]+Complete[[#This Row],[CO3]]))</f>
        <v>17050</v>
      </c>
      <c r="AE357" s="397">
        <v>17050</v>
      </c>
      <c r="AF357" s="317"/>
      <c r="AG357" s="430"/>
      <c r="AH357" s="400" t="s">
        <v>758</v>
      </c>
      <c r="AI357" s="421" t="s">
        <v>193</v>
      </c>
      <c r="AJ357" s="421" t="s">
        <v>193</v>
      </c>
      <c r="AK357" s="421" t="s">
        <v>193</v>
      </c>
      <c r="AL357" s="421" t="s">
        <v>193</v>
      </c>
      <c r="AM357" s="420" t="s">
        <v>193</v>
      </c>
      <c r="AN357" s="423" t="s">
        <v>193</v>
      </c>
      <c r="AO357" s="488" t="s">
        <v>141</v>
      </c>
      <c r="AP357" s="411"/>
      <c r="AQ357" s="411"/>
    </row>
    <row r="358" spans="1:43" s="230" customFormat="1" ht="75" customHeight="1" x14ac:dyDescent="0.25">
      <c r="A358" s="465" t="s">
        <v>442</v>
      </c>
      <c r="B358" s="465" t="s">
        <v>371</v>
      </c>
      <c r="C358" s="466" t="s">
        <v>213</v>
      </c>
      <c r="D358" s="408" t="s">
        <v>192</v>
      </c>
      <c r="E358" s="319" t="s">
        <v>93</v>
      </c>
      <c r="F358" s="622">
        <v>45160</v>
      </c>
      <c r="G358" s="622">
        <v>45163</v>
      </c>
      <c r="H358" s="642"/>
      <c r="I358" s="648" t="s">
        <v>193</v>
      </c>
      <c r="J358" s="622">
        <f>Complete[[#This Row],[Sub/Open of Bids]]</f>
        <v>45237</v>
      </c>
      <c r="K358" s="622">
        <v>45237</v>
      </c>
      <c r="L358" s="643"/>
      <c r="M358" s="622" t="s">
        <v>193</v>
      </c>
      <c r="N358" s="622" t="s">
        <v>193</v>
      </c>
      <c r="O358" s="622">
        <v>45245</v>
      </c>
      <c r="P358" s="643"/>
      <c r="Q358" s="643"/>
      <c r="R358" s="643"/>
      <c r="S358" s="622" t="s">
        <v>193</v>
      </c>
      <c r="T358" s="622">
        <v>45272</v>
      </c>
      <c r="U358" s="622">
        <v>45273</v>
      </c>
      <c r="V358" s="409"/>
      <c r="W358" s="788"/>
      <c r="X358" s="622">
        <v>45273</v>
      </c>
      <c r="Y358" s="622">
        <f>Complete[[#This Row],[Delivery/ Completion]]</f>
        <v>45273</v>
      </c>
      <c r="Z358" s="402" t="s">
        <v>175</v>
      </c>
      <c r="AA358" s="390">
        <f>IF(Complete[[#This Row],[Procurement Project]]="","",SUM(Complete[[#This Row],[MOOE]]+Complete[[#This Row],[CO]]))</f>
        <v>4500</v>
      </c>
      <c r="AB358" s="395">
        <v>4500</v>
      </c>
      <c r="AC358" s="396"/>
      <c r="AD358" s="390">
        <f>IF(Complete[[#This Row],[Procurement Project]]="","",SUM(Complete[[#This Row],[MOOE2]]+Complete[[#This Row],[CO3]]))</f>
        <v>4500</v>
      </c>
      <c r="AE358" s="397">
        <v>4500</v>
      </c>
      <c r="AF358" s="317"/>
      <c r="AG358" s="430"/>
      <c r="AH358" s="400" t="s">
        <v>758</v>
      </c>
      <c r="AI358" s="421" t="s">
        <v>193</v>
      </c>
      <c r="AJ358" s="421" t="s">
        <v>193</v>
      </c>
      <c r="AK358" s="421" t="s">
        <v>193</v>
      </c>
      <c r="AL358" s="421" t="s">
        <v>193</v>
      </c>
      <c r="AM358" s="420" t="s">
        <v>193</v>
      </c>
      <c r="AN358" s="423" t="s">
        <v>193</v>
      </c>
      <c r="AO358" s="488" t="s">
        <v>141</v>
      </c>
      <c r="AP358" s="411"/>
      <c r="AQ358" s="411"/>
    </row>
    <row r="359" spans="1:43" s="230" customFormat="1" ht="75" customHeight="1" x14ac:dyDescent="0.25">
      <c r="A359" s="465" t="s">
        <v>443</v>
      </c>
      <c r="B359" s="465" t="s">
        <v>372</v>
      </c>
      <c r="C359" s="466" t="s">
        <v>213</v>
      </c>
      <c r="D359" s="408" t="s">
        <v>192</v>
      </c>
      <c r="E359" s="319" t="s">
        <v>93</v>
      </c>
      <c r="F359" s="622">
        <v>45160</v>
      </c>
      <c r="G359" s="622">
        <v>45163</v>
      </c>
      <c r="H359" s="642"/>
      <c r="I359" s="648" t="s">
        <v>193</v>
      </c>
      <c r="J359" s="622">
        <f>Complete[[#This Row],[Sub/Open of Bids]]</f>
        <v>45237</v>
      </c>
      <c r="K359" s="622">
        <v>45237</v>
      </c>
      <c r="L359" s="643"/>
      <c r="M359" s="622" t="s">
        <v>193</v>
      </c>
      <c r="N359" s="622" t="s">
        <v>193</v>
      </c>
      <c r="O359" s="622">
        <v>45245</v>
      </c>
      <c r="P359" s="643"/>
      <c r="Q359" s="643"/>
      <c r="R359" s="643"/>
      <c r="S359" s="622" t="s">
        <v>193</v>
      </c>
      <c r="T359" s="622">
        <v>45272</v>
      </c>
      <c r="U359" s="622">
        <v>45274</v>
      </c>
      <c r="V359" s="409"/>
      <c r="W359" s="788"/>
      <c r="X359" s="622">
        <v>45274</v>
      </c>
      <c r="Y359" s="622">
        <f>Complete[[#This Row],[Delivery/ Completion]]</f>
        <v>45274</v>
      </c>
      <c r="Z359" s="402" t="s">
        <v>175</v>
      </c>
      <c r="AA359" s="390">
        <f>IF(Complete[[#This Row],[Procurement Project]]="","",SUM(Complete[[#This Row],[MOOE]]+Complete[[#This Row],[CO]]))</f>
        <v>35080</v>
      </c>
      <c r="AB359" s="395">
        <v>35080</v>
      </c>
      <c r="AC359" s="396"/>
      <c r="AD359" s="390">
        <f>IF(Complete[[#This Row],[Procurement Project]]="","",SUM(Complete[[#This Row],[MOOE2]]+Complete[[#This Row],[CO3]]))</f>
        <v>35080</v>
      </c>
      <c r="AE359" s="397">
        <v>35080</v>
      </c>
      <c r="AF359" s="317"/>
      <c r="AG359" s="430"/>
      <c r="AH359" s="400" t="s">
        <v>758</v>
      </c>
      <c r="AI359" s="421" t="s">
        <v>193</v>
      </c>
      <c r="AJ359" s="421" t="s">
        <v>193</v>
      </c>
      <c r="AK359" s="421" t="s">
        <v>193</v>
      </c>
      <c r="AL359" s="421" t="s">
        <v>193</v>
      </c>
      <c r="AM359" s="420" t="s">
        <v>193</v>
      </c>
      <c r="AN359" s="423" t="s">
        <v>193</v>
      </c>
      <c r="AO359" s="488" t="s">
        <v>141</v>
      </c>
      <c r="AP359" s="411"/>
      <c r="AQ359" s="411"/>
    </row>
    <row r="360" spans="1:43" s="230" customFormat="1" ht="75" customHeight="1" x14ac:dyDescent="0.25">
      <c r="A360" s="465" t="s">
        <v>444</v>
      </c>
      <c r="B360" s="465" t="s">
        <v>373</v>
      </c>
      <c r="C360" s="466" t="s">
        <v>213</v>
      </c>
      <c r="D360" s="408" t="s">
        <v>192</v>
      </c>
      <c r="E360" s="319" t="s">
        <v>93</v>
      </c>
      <c r="F360" s="622">
        <v>45160</v>
      </c>
      <c r="G360" s="622">
        <v>45163</v>
      </c>
      <c r="H360" s="642"/>
      <c r="I360" s="648" t="s">
        <v>193</v>
      </c>
      <c r="J360" s="622">
        <f>Complete[[#This Row],[Sub/Open of Bids]]</f>
        <v>45237</v>
      </c>
      <c r="K360" s="622">
        <v>45237</v>
      </c>
      <c r="L360" s="643"/>
      <c r="M360" s="622" t="s">
        <v>193</v>
      </c>
      <c r="N360" s="622" t="s">
        <v>193</v>
      </c>
      <c r="O360" s="622">
        <v>45245</v>
      </c>
      <c r="P360" s="643"/>
      <c r="Q360" s="643"/>
      <c r="R360" s="643"/>
      <c r="S360" s="622" t="s">
        <v>193</v>
      </c>
      <c r="T360" s="622">
        <v>45272</v>
      </c>
      <c r="U360" s="622">
        <v>45273</v>
      </c>
      <c r="V360" s="409"/>
      <c r="W360" s="788"/>
      <c r="X360" s="622">
        <v>45273</v>
      </c>
      <c r="Y360" s="622">
        <f>Complete[[#This Row],[Delivery/ Completion]]</f>
        <v>45273</v>
      </c>
      <c r="Z360" s="402" t="s">
        <v>175</v>
      </c>
      <c r="AA360" s="390">
        <f>IF(Complete[[#This Row],[Procurement Project]]="","",SUM(Complete[[#This Row],[MOOE]]+Complete[[#This Row],[CO]]))</f>
        <v>8400</v>
      </c>
      <c r="AB360" s="395">
        <v>8400</v>
      </c>
      <c r="AC360" s="396"/>
      <c r="AD360" s="390">
        <f>IF(Complete[[#This Row],[Procurement Project]]="","",SUM(Complete[[#This Row],[MOOE2]]+Complete[[#This Row],[CO3]]))</f>
        <v>8400</v>
      </c>
      <c r="AE360" s="397">
        <v>8400</v>
      </c>
      <c r="AF360" s="317"/>
      <c r="AG360" s="430"/>
      <c r="AH360" s="400" t="s">
        <v>758</v>
      </c>
      <c r="AI360" s="421" t="s">
        <v>193</v>
      </c>
      <c r="AJ360" s="421" t="s">
        <v>193</v>
      </c>
      <c r="AK360" s="421" t="s">
        <v>193</v>
      </c>
      <c r="AL360" s="421" t="s">
        <v>193</v>
      </c>
      <c r="AM360" s="420" t="s">
        <v>193</v>
      </c>
      <c r="AN360" s="423" t="s">
        <v>193</v>
      </c>
      <c r="AO360" s="488" t="s">
        <v>141</v>
      </c>
      <c r="AP360" s="411"/>
      <c r="AQ360" s="411"/>
    </row>
    <row r="361" spans="1:43" s="230" customFormat="1" ht="75" customHeight="1" x14ac:dyDescent="0.25">
      <c r="A361" s="465" t="s">
        <v>446</v>
      </c>
      <c r="B361" s="465" t="s">
        <v>374</v>
      </c>
      <c r="C361" s="466" t="s">
        <v>213</v>
      </c>
      <c r="D361" s="408" t="s">
        <v>192</v>
      </c>
      <c r="E361" s="319" t="s">
        <v>93</v>
      </c>
      <c r="F361" s="622">
        <v>45160</v>
      </c>
      <c r="G361" s="622">
        <v>45163</v>
      </c>
      <c r="H361" s="642"/>
      <c r="I361" s="648" t="s">
        <v>193</v>
      </c>
      <c r="J361" s="622">
        <f>Complete[[#This Row],[Sub/Open of Bids]]</f>
        <v>45237</v>
      </c>
      <c r="K361" s="622">
        <v>45237</v>
      </c>
      <c r="L361" s="643"/>
      <c r="M361" s="622" t="s">
        <v>193</v>
      </c>
      <c r="N361" s="622" t="s">
        <v>193</v>
      </c>
      <c r="O361" s="622">
        <v>45245</v>
      </c>
      <c r="P361" s="643"/>
      <c r="Q361" s="643"/>
      <c r="R361" s="643"/>
      <c r="S361" s="622" t="s">
        <v>193</v>
      </c>
      <c r="T361" s="622">
        <v>45272</v>
      </c>
      <c r="U361" s="622">
        <v>45273</v>
      </c>
      <c r="V361" s="409"/>
      <c r="W361" s="788"/>
      <c r="X361" s="622">
        <v>45274</v>
      </c>
      <c r="Y361" s="622">
        <f>Complete[[#This Row],[Delivery/ Completion]]</f>
        <v>45274</v>
      </c>
      <c r="Z361" s="402" t="s">
        <v>175</v>
      </c>
      <c r="AA361" s="390">
        <f>IF(Complete[[#This Row],[Procurement Project]]="","",SUM(Complete[[#This Row],[MOOE]]+Complete[[#This Row],[CO]]))</f>
        <v>13800</v>
      </c>
      <c r="AB361" s="395">
        <v>13800</v>
      </c>
      <c r="AC361" s="396"/>
      <c r="AD361" s="390">
        <f>IF(Complete[[#This Row],[Procurement Project]]="","",SUM(Complete[[#This Row],[MOOE2]]+Complete[[#This Row],[CO3]]))</f>
        <v>13800</v>
      </c>
      <c r="AE361" s="397">
        <v>13800</v>
      </c>
      <c r="AF361" s="317"/>
      <c r="AG361" s="430"/>
      <c r="AH361" s="400" t="s">
        <v>758</v>
      </c>
      <c r="AI361" s="421" t="s">
        <v>193</v>
      </c>
      <c r="AJ361" s="421" t="s">
        <v>193</v>
      </c>
      <c r="AK361" s="421" t="s">
        <v>193</v>
      </c>
      <c r="AL361" s="421" t="s">
        <v>193</v>
      </c>
      <c r="AM361" s="420" t="s">
        <v>193</v>
      </c>
      <c r="AN361" s="423" t="s">
        <v>193</v>
      </c>
      <c r="AO361" s="488" t="s">
        <v>141</v>
      </c>
      <c r="AP361" s="411"/>
      <c r="AQ361" s="411"/>
    </row>
    <row r="362" spans="1:43" s="230" customFormat="1" ht="75" customHeight="1" x14ac:dyDescent="0.25">
      <c r="A362" s="465" t="s">
        <v>445</v>
      </c>
      <c r="B362" s="465" t="s">
        <v>375</v>
      </c>
      <c r="C362" s="466" t="s">
        <v>213</v>
      </c>
      <c r="D362" s="408" t="s">
        <v>192</v>
      </c>
      <c r="E362" s="319" t="s">
        <v>93</v>
      </c>
      <c r="F362" s="622">
        <v>45160</v>
      </c>
      <c r="G362" s="622">
        <v>45163</v>
      </c>
      <c r="H362" s="642"/>
      <c r="I362" s="648" t="s">
        <v>193</v>
      </c>
      <c r="J362" s="622">
        <f>Complete[[#This Row],[Sub/Open of Bids]]</f>
        <v>45237</v>
      </c>
      <c r="K362" s="622">
        <v>45237</v>
      </c>
      <c r="L362" s="643"/>
      <c r="M362" s="622" t="s">
        <v>193</v>
      </c>
      <c r="N362" s="622" t="s">
        <v>193</v>
      </c>
      <c r="O362" s="622">
        <v>45245</v>
      </c>
      <c r="P362" s="643"/>
      <c r="Q362" s="643"/>
      <c r="R362" s="643"/>
      <c r="S362" s="622" t="s">
        <v>193</v>
      </c>
      <c r="T362" s="622">
        <v>45272</v>
      </c>
      <c r="U362" s="622">
        <v>45273</v>
      </c>
      <c r="V362" s="409"/>
      <c r="W362" s="788"/>
      <c r="X362" s="622">
        <v>45273</v>
      </c>
      <c r="Y362" s="622">
        <f>Complete[[#This Row],[Delivery/ Completion]]</f>
        <v>45273</v>
      </c>
      <c r="Z362" s="402" t="s">
        <v>175</v>
      </c>
      <c r="AA362" s="390">
        <f>IF(Complete[[#This Row],[Procurement Project]]="","",SUM(Complete[[#This Row],[MOOE]]+Complete[[#This Row],[CO]]))</f>
        <v>5608</v>
      </c>
      <c r="AB362" s="395">
        <v>5608</v>
      </c>
      <c r="AC362" s="396"/>
      <c r="AD362" s="390">
        <f>IF(Complete[[#This Row],[Procurement Project]]="","",SUM(Complete[[#This Row],[MOOE2]]+Complete[[#This Row],[CO3]]))</f>
        <v>5608</v>
      </c>
      <c r="AE362" s="397">
        <v>5608</v>
      </c>
      <c r="AF362" s="317"/>
      <c r="AG362" s="430"/>
      <c r="AH362" s="400" t="s">
        <v>758</v>
      </c>
      <c r="AI362" s="421" t="s">
        <v>193</v>
      </c>
      <c r="AJ362" s="421" t="s">
        <v>193</v>
      </c>
      <c r="AK362" s="421" t="s">
        <v>193</v>
      </c>
      <c r="AL362" s="421" t="s">
        <v>193</v>
      </c>
      <c r="AM362" s="420" t="s">
        <v>193</v>
      </c>
      <c r="AN362" s="423" t="s">
        <v>193</v>
      </c>
      <c r="AO362" s="488" t="s">
        <v>141</v>
      </c>
      <c r="AP362" s="411"/>
      <c r="AQ362" s="411"/>
    </row>
    <row r="363" spans="1:43" s="230" customFormat="1" ht="75" customHeight="1" x14ac:dyDescent="0.25">
      <c r="A363" s="465" t="s">
        <v>974</v>
      </c>
      <c r="B363" s="465" t="s">
        <v>309</v>
      </c>
      <c r="C363" s="466" t="s">
        <v>213</v>
      </c>
      <c r="D363" s="408" t="s">
        <v>192</v>
      </c>
      <c r="E363" s="319" t="s">
        <v>93</v>
      </c>
      <c r="F363" s="622">
        <v>45160</v>
      </c>
      <c r="G363" s="622">
        <v>45163</v>
      </c>
      <c r="H363" s="642"/>
      <c r="I363" s="648" t="s">
        <v>193</v>
      </c>
      <c r="J363" s="622">
        <f>Complete[[#This Row],[Sub/Open of Bids]]</f>
        <v>45237</v>
      </c>
      <c r="K363" s="622">
        <v>45237</v>
      </c>
      <c r="L363" s="643"/>
      <c r="M363" s="622" t="s">
        <v>193</v>
      </c>
      <c r="N363" s="622" t="s">
        <v>193</v>
      </c>
      <c r="O363" s="622">
        <v>45245</v>
      </c>
      <c r="P363" s="643"/>
      <c r="Q363" s="643"/>
      <c r="R363" s="643"/>
      <c r="S363" s="622" t="s">
        <v>193</v>
      </c>
      <c r="T363" s="622">
        <v>45273</v>
      </c>
      <c r="U363" s="622">
        <v>45273</v>
      </c>
      <c r="V363" s="409"/>
      <c r="W363" s="788"/>
      <c r="X363" s="622">
        <v>45273</v>
      </c>
      <c r="Y363" s="622">
        <f>Complete[[#This Row],[Delivery/ Completion]]</f>
        <v>45273</v>
      </c>
      <c r="Z363" s="402" t="s">
        <v>175</v>
      </c>
      <c r="AA363" s="390">
        <f>IF(Complete[[#This Row],[Procurement Project]]="","",SUM(Complete[[#This Row],[MOOE]]+Complete[[#This Row],[CO]]))</f>
        <v>25000</v>
      </c>
      <c r="AB363" s="395">
        <v>25000</v>
      </c>
      <c r="AC363" s="396"/>
      <c r="AD363" s="390">
        <f>IF(Complete[[#This Row],[Procurement Project]]="","",SUM(Complete[[#This Row],[MOOE2]]+Complete[[#This Row],[CO3]]))</f>
        <v>25000</v>
      </c>
      <c r="AE363" s="397">
        <v>25000</v>
      </c>
      <c r="AF363" s="317"/>
      <c r="AG363" s="430"/>
      <c r="AH363" s="400" t="s">
        <v>758</v>
      </c>
      <c r="AI363" s="421" t="s">
        <v>193</v>
      </c>
      <c r="AJ363" s="421" t="s">
        <v>193</v>
      </c>
      <c r="AK363" s="421" t="s">
        <v>193</v>
      </c>
      <c r="AL363" s="421" t="s">
        <v>193</v>
      </c>
      <c r="AM363" s="420" t="s">
        <v>193</v>
      </c>
      <c r="AN363" s="423" t="s">
        <v>193</v>
      </c>
      <c r="AO363" s="488" t="s">
        <v>141</v>
      </c>
      <c r="AP363" s="411"/>
      <c r="AQ363" s="411"/>
    </row>
    <row r="364" spans="1:43" s="230" customFormat="1" ht="75" customHeight="1" x14ac:dyDescent="0.25">
      <c r="A364" s="465" t="s">
        <v>975</v>
      </c>
      <c r="B364" s="465" t="s">
        <v>310</v>
      </c>
      <c r="C364" s="466" t="s">
        <v>201</v>
      </c>
      <c r="D364" s="408" t="s">
        <v>192</v>
      </c>
      <c r="E364" s="319" t="s">
        <v>103</v>
      </c>
      <c r="F364" s="622">
        <v>45160</v>
      </c>
      <c r="G364" s="622">
        <v>45163</v>
      </c>
      <c r="H364" s="642"/>
      <c r="I364" s="648" t="s">
        <v>193</v>
      </c>
      <c r="J364" s="622">
        <f>Complete[[#This Row],[Sub/Open of Bids]]</f>
        <v>45202</v>
      </c>
      <c r="K364" s="622">
        <v>45202</v>
      </c>
      <c r="L364" s="643"/>
      <c r="M364" s="622" t="s">
        <v>193</v>
      </c>
      <c r="N364" s="622" t="s">
        <v>193</v>
      </c>
      <c r="O364" s="622">
        <v>45211</v>
      </c>
      <c r="P364" s="643"/>
      <c r="Q364" s="643"/>
      <c r="R364" s="643"/>
      <c r="S364" s="622" t="s">
        <v>193</v>
      </c>
      <c r="T364" s="622">
        <v>45215</v>
      </c>
      <c r="U364" s="622">
        <v>45217</v>
      </c>
      <c r="V364" s="409"/>
      <c r="W364" s="788"/>
      <c r="X364" s="622">
        <v>45279</v>
      </c>
      <c r="Y364" s="622">
        <v>45279</v>
      </c>
      <c r="Z364" s="402" t="s">
        <v>175</v>
      </c>
      <c r="AA364" s="390">
        <f>IF(Complete[[#This Row],[Procurement Project]]="","",SUM(Complete[[#This Row],[MOOE]]+Complete[[#This Row],[CO]]))</f>
        <v>4700</v>
      </c>
      <c r="AB364" s="395">
        <v>4700</v>
      </c>
      <c r="AC364" s="396"/>
      <c r="AD364" s="390">
        <f>IF(Complete[[#This Row],[Procurement Project]]="","",SUM(Complete[[#This Row],[MOOE2]]+Complete[[#This Row],[CO3]]))</f>
        <v>4700</v>
      </c>
      <c r="AE364" s="397">
        <v>4700</v>
      </c>
      <c r="AF364" s="317"/>
      <c r="AG364" s="430"/>
      <c r="AH364" s="400" t="s">
        <v>758</v>
      </c>
      <c r="AI364" s="421" t="s">
        <v>193</v>
      </c>
      <c r="AJ364" s="421" t="s">
        <v>193</v>
      </c>
      <c r="AK364" s="421" t="s">
        <v>193</v>
      </c>
      <c r="AL364" s="421" t="s">
        <v>193</v>
      </c>
      <c r="AM364" s="420" t="s">
        <v>193</v>
      </c>
      <c r="AN364" s="423" t="s">
        <v>193</v>
      </c>
      <c r="AO364" s="488" t="s">
        <v>141</v>
      </c>
      <c r="AP364" s="411"/>
      <c r="AQ364" s="411"/>
    </row>
    <row r="365" spans="1:43" s="230" customFormat="1" ht="75" customHeight="1" x14ac:dyDescent="0.25">
      <c r="A365" s="465" t="s">
        <v>976</v>
      </c>
      <c r="B365" s="465" t="s">
        <v>257</v>
      </c>
      <c r="C365" s="466" t="s">
        <v>234</v>
      </c>
      <c r="D365" s="408" t="s">
        <v>192</v>
      </c>
      <c r="E365" s="319" t="s">
        <v>89</v>
      </c>
      <c r="F365" s="622">
        <v>45160</v>
      </c>
      <c r="G365" s="622">
        <v>45167</v>
      </c>
      <c r="H365" s="642"/>
      <c r="I365" s="648" t="s">
        <v>193</v>
      </c>
      <c r="J365" s="622">
        <f>Complete[[#This Row],[Sub/Open of Bids]]</f>
        <v>45188</v>
      </c>
      <c r="K365" s="622">
        <v>45188</v>
      </c>
      <c r="L365" s="643"/>
      <c r="M365" s="622">
        <v>45188</v>
      </c>
      <c r="N365" s="622">
        <v>45205</v>
      </c>
      <c r="O365" s="622">
        <v>45212</v>
      </c>
      <c r="P365" s="643"/>
      <c r="Q365" s="643"/>
      <c r="R365" s="643"/>
      <c r="S365" s="622">
        <v>45217</v>
      </c>
      <c r="T365" s="622">
        <v>45225</v>
      </c>
      <c r="U365" s="622">
        <v>45245</v>
      </c>
      <c r="V365" s="409"/>
      <c r="W365" s="788"/>
      <c r="X365" s="622">
        <v>45264</v>
      </c>
      <c r="Y365" s="622">
        <f>Complete[[#This Row],[Delivery/ Completion]]</f>
        <v>45264</v>
      </c>
      <c r="Z365" s="402" t="s">
        <v>175</v>
      </c>
      <c r="AA365" s="390">
        <f>IF(Complete[[#This Row],[Procurement Project]]="","",SUM(Complete[[#This Row],[MOOE]]+Complete[[#This Row],[CO]]))</f>
        <v>663166</v>
      </c>
      <c r="AB365" s="395">
        <v>663166</v>
      </c>
      <c r="AC365" s="396"/>
      <c r="AD365" s="390">
        <f>IF(Complete[[#This Row],[Procurement Project]]="","",SUM(Complete[[#This Row],[MOOE2]]+Complete[[#This Row],[CO3]]))</f>
        <v>480869.05</v>
      </c>
      <c r="AE365" s="397">
        <v>480869.05</v>
      </c>
      <c r="AF365" s="317"/>
      <c r="AG365" s="430"/>
      <c r="AH365" s="400" t="s">
        <v>758</v>
      </c>
      <c r="AI365" s="421" t="s">
        <v>193</v>
      </c>
      <c r="AJ365" s="485">
        <v>45191</v>
      </c>
      <c r="AK365" s="485">
        <v>45191</v>
      </c>
      <c r="AL365" s="485">
        <v>45191</v>
      </c>
      <c r="AM365" s="420" t="s">
        <v>193</v>
      </c>
      <c r="AN365" s="423" t="s">
        <v>193</v>
      </c>
      <c r="AO365" s="488" t="s">
        <v>141</v>
      </c>
      <c r="AP365" s="411"/>
      <c r="AQ365" s="411"/>
    </row>
    <row r="366" spans="1:43" s="230" customFormat="1" ht="75" customHeight="1" x14ac:dyDescent="0.25">
      <c r="A366" s="465" t="s">
        <v>977</v>
      </c>
      <c r="B366" s="465" t="s">
        <v>258</v>
      </c>
      <c r="C366" s="466" t="s">
        <v>234</v>
      </c>
      <c r="D366" s="408" t="s">
        <v>192</v>
      </c>
      <c r="E366" s="319" t="s">
        <v>89</v>
      </c>
      <c r="F366" s="622">
        <v>45160</v>
      </c>
      <c r="G366" s="622">
        <v>45202</v>
      </c>
      <c r="H366" s="642"/>
      <c r="I366" s="648" t="s">
        <v>193</v>
      </c>
      <c r="J366" s="622">
        <f>Complete[[#This Row],[Sub/Open of Bids]]</f>
        <v>45216</v>
      </c>
      <c r="K366" s="622">
        <v>45216</v>
      </c>
      <c r="L366" s="643"/>
      <c r="M366" s="622">
        <v>45216</v>
      </c>
      <c r="N366" s="622">
        <v>45219</v>
      </c>
      <c r="O366" s="622">
        <v>45245</v>
      </c>
      <c r="P366" s="643"/>
      <c r="Q366" s="643"/>
      <c r="R366" s="643"/>
      <c r="S366" s="622">
        <v>45247</v>
      </c>
      <c r="T366" s="622">
        <v>45259</v>
      </c>
      <c r="U366" s="622">
        <v>45260</v>
      </c>
      <c r="V366" s="409"/>
      <c r="W366" s="788"/>
      <c r="X366" s="622">
        <v>45267</v>
      </c>
      <c r="Y366" s="622">
        <f>Complete[[#This Row],[Delivery/ Completion]]</f>
        <v>45267</v>
      </c>
      <c r="Z366" s="402" t="s">
        <v>175</v>
      </c>
      <c r="AA366" s="390">
        <f>IF(Complete[[#This Row],[Procurement Project]]="","",SUM(Complete[[#This Row],[MOOE]]+Complete[[#This Row],[CO]]))</f>
        <v>375363</v>
      </c>
      <c r="AB366" s="395">
        <v>375363</v>
      </c>
      <c r="AC366" s="396"/>
      <c r="AD366" s="390">
        <f>IF(Complete[[#This Row],[Procurement Project]]="","",SUM(Complete[[#This Row],[MOOE2]]+Complete[[#This Row],[CO3]]))</f>
        <v>374897</v>
      </c>
      <c r="AE366" s="397">
        <v>374897</v>
      </c>
      <c r="AF366" s="317"/>
      <c r="AG366" s="430"/>
      <c r="AH366" s="400" t="s">
        <v>758</v>
      </c>
      <c r="AI366" s="421" t="s">
        <v>193</v>
      </c>
      <c r="AJ366" s="485">
        <v>45226</v>
      </c>
      <c r="AK366" s="485">
        <v>45226</v>
      </c>
      <c r="AL366" s="485">
        <v>45226</v>
      </c>
      <c r="AM366" s="420" t="s">
        <v>193</v>
      </c>
      <c r="AN366" s="423" t="s">
        <v>193</v>
      </c>
      <c r="AO366" s="488" t="s">
        <v>141</v>
      </c>
      <c r="AP366" s="411"/>
      <c r="AQ366" s="411"/>
    </row>
    <row r="367" spans="1:43" s="230" customFormat="1" ht="75" customHeight="1" x14ac:dyDescent="0.25">
      <c r="A367" s="465" t="s">
        <v>978</v>
      </c>
      <c r="B367" s="465" t="s">
        <v>311</v>
      </c>
      <c r="C367" s="466" t="s">
        <v>198</v>
      </c>
      <c r="D367" s="408" t="s">
        <v>192</v>
      </c>
      <c r="E367" s="319" t="s">
        <v>103</v>
      </c>
      <c r="F367" s="622">
        <v>45160</v>
      </c>
      <c r="G367" s="622">
        <v>45162</v>
      </c>
      <c r="H367" s="642"/>
      <c r="I367" s="648" t="s">
        <v>193</v>
      </c>
      <c r="J367" s="622">
        <f>Complete[[#This Row],[Sub/Open of Bids]]</f>
        <v>45202</v>
      </c>
      <c r="K367" s="622">
        <v>45202</v>
      </c>
      <c r="L367" s="643"/>
      <c r="M367" s="622" t="s">
        <v>193</v>
      </c>
      <c r="N367" s="622" t="s">
        <v>193</v>
      </c>
      <c r="O367" s="622">
        <v>45211</v>
      </c>
      <c r="P367" s="643"/>
      <c r="Q367" s="643"/>
      <c r="R367" s="643"/>
      <c r="S367" s="622" t="s">
        <v>193</v>
      </c>
      <c r="T367" s="622">
        <v>45215</v>
      </c>
      <c r="U367" s="622">
        <v>45216</v>
      </c>
      <c r="V367" s="409"/>
      <c r="W367" s="788"/>
      <c r="X367" s="622">
        <v>45223</v>
      </c>
      <c r="Y367" s="622">
        <f>Complete[[#This Row],[Delivery/ Completion]]</f>
        <v>45223</v>
      </c>
      <c r="Z367" s="402" t="s">
        <v>175</v>
      </c>
      <c r="AA367" s="390">
        <f>IF(Complete[[#This Row],[Procurement Project]]="","",SUM(Complete[[#This Row],[MOOE]]+Complete[[#This Row],[CO]]))</f>
        <v>25500</v>
      </c>
      <c r="AB367" s="395">
        <v>25500</v>
      </c>
      <c r="AC367" s="396"/>
      <c r="AD367" s="390">
        <f>IF(Complete[[#This Row],[Procurement Project]]="","",SUM(Complete[[#This Row],[MOOE2]]+Complete[[#This Row],[CO3]]))</f>
        <v>25500</v>
      </c>
      <c r="AE367" s="397">
        <v>25500</v>
      </c>
      <c r="AF367" s="317"/>
      <c r="AG367" s="430"/>
      <c r="AH367" s="400" t="s">
        <v>758</v>
      </c>
      <c r="AI367" s="421" t="s">
        <v>193</v>
      </c>
      <c r="AJ367" s="421" t="s">
        <v>193</v>
      </c>
      <c r="AK367" s="421" t="s">
        <v>193</v>
      </c>
      <c r="AL367" s="421" t="s">
        <v>193</v>
      </c>
      <c r="AM367" s="420" t="s">
        <v>193</v>
      </c>
      <c r="AN367" s="423" t="s">
        <v>193</v>
      </c>
      <c r="AO367" s="488" t="s">
        <v>141</v>
      </c>
      <c r="AP367" s="411"/>
      <c r="AQ367" s="411"/>
    </row>
    <row r="368" spans="1:43" s="230" customFormat="1" ht="75" customHeight="1" x14ac:dyDescent="0.25">
      <c r="A368" s="465" t="s">
        <v>979</v>
      </c>
      <c r="B368" s="465" t="s">
        <v>312</v>
      </c>
      <c r="C368" s="466" t="s">
        <v>198</v>
      </c>
      <c r="D368" s="408" t="s">
        <v>192</v>
      </c>
      <c r="E368" s="319" t="s">
        <v>103</v>
      </c>
      <c r="F368" s="622">
        <v>45160</v>
      </c>
      <c r="G368" s="622">
        <v>45163</v>
      </c>
      <c r="H368" s="642"/>
      <c r="I368" s="648" t="s">
        <v>193</v>
      </c>
      <c r="J368" s="622">
        <f>Complete[[#This Row],[Sub/Open of Bids]]</f>
        <v>45259</v>
      </c>
      <c r="K368" s="622">
        <v>45259</v>
      </c>
      <c r="L368" s="643"/>
      <c r="M368" s="622" t="s">
        <v>193</v>
      </c>
      <c r="N368" s="622" t="s">
        <v>193</v>
      </c>
      <c r="O368" s="622">
        <v>45267</v>
      </c>
      <c r="P368" s="643"/>
      <c r="Q368" s="643"/>
      <c r="R368" s="643"/>
      <c r="S368" s="622" t="s">
        <v>193</v>
      </c>
      <c r="T368" s="622">
        <v>45215</v>
      </c>
      <c r="U368" s="622">
        <v>45217</v>
      </c>
      <c r="V368" s="409"/>
      <c r="W368" s="788"/>
      <c r="X368" s="622">
        <v>45224</v>
      </c>
      <c r="Y368" s="622">
        <f>Complete[[#This Row],[Delivery/ Completion]]</f>
        <v>45224</v>
      </c>
      <c r="Z368" s="402" t="s">
        <v>175</v>
      </c>
      <c r="AA368" s="390">
        <f>IF(Complete[[#This Row],[Procurement Project]]="","",SUM(Complete[[#This Row],[MOOE]]+Complete[[#This Row],[CO]]))</f>
        <v>11000</v>
      </c>
      <c r="AB368" s="395">
        <v>11000</v>
      </c>
      <c r="AC368" s="396"/>
      <c r="AD368" s="390">
        <f>IF(Complete[[#This Row],[Procurement Project]]="","",SUM(Complete[[#This Row],[MOOE2]]+Complete[[#This Row],[CO3]]))</f>
        <v>10500</v>
      </c>
      <c r="AE368" s="397">
        <v>10500</v>
      </c>
      <c r="AF368" s="317"/>
      <c r="AG368" s="430"/>
      <c r="AH368" s="400" t="s">
        <v>758</v>
      </c>
      <c r="AI368" s="421" t="s">
        <v>193</v>
      </c>
      <c r="AJ368" s="421" t="s">
        <v>193</v>
      </c>
      <c r="AK368" s="421" t="s">
        <v>193</v>
      </c>
      <c r="AL368" s="421" t="s">
        <v>193</v>
      </c>
      <c r="AM368" s="420" t="s">
        <v>193</v>
      </c>
      <c r="AN368" s="423" t="s">
        <v>193</v>
      </c>
      <c r="AO368" s="488" t="s">
        <v>141</v>
      </c>
      <c r="AP368" s="411"/>
      <c r="AQ368" s="411"/>
    </row>
    <row r="369" spans="1:43" s="230" customFormat="1" ht="75" customHeight="1" x14ac:dyDescent="0.25">
      <c r="A369" s="465" t="s">
        <v>980</v>
      </c>
      <c r="B369" s="465" t="s">
        <v>313</v>
      </c>
      <c r="C369" s="466" t="s">
        <v>198</v>
      </c>
      <c r="D369" s="408" t="s">
        <v>192</v>
      </c>
      <c r="E369" s="319" t="s">
        <v>103</v>
      </c>
      <c r="F369" s="622">
        <v>45160</v>
      </c>
      <c r="G369" s="622">
        <v>45163</v>
      </c>
      <c r="H369" s="642"/>
      <c r="I369" s="648" t="s">
        <v>193</v>
      </c>
      <c r="J369" s="622">
        <f>Complete[[#This Row],[Sub/Open of Bids]]</f>
        <v>45202</v>
      </c>
      <c r="K369" s="622">
        <v>45202</v>
      </c>
      <c r="L369" s="643"/>
      <c r="M369" s="622" t="s">
        <v>193</v>
      </c>
      <c r="N369" s="622" t="s">
        <v>193</v>
      </c>
      <c r="O369" s="622">
        <v>45211</v>
      </c>
      <c r="P369" s="643"/>
      <c r="Q369" s="643"/>
      <c r="R369" s="643"/>
      <c r="S369" s="622" t="s">
        <v>193</v>
      </c>
      <c r="T369" s="622">
        <v>45215</v>
      </c>
      <c r="U369" s="622">
        <v>45217</v>
      </c>
      <c r="V369" s="409"/>
      <c r="W369" s="788"/>
      <c r="X369" s="622">
        <v>45224</v>
      </c>
      <c r="Y369" s="622">
        <f>Complete[[#This Row],[Delivery/ Completion]]</f>
        <v>45224</v>
      </c>
      <c r="Z369" s="402" t="s">
        <v>175</v>
      </c>
      <c r="AA369" s="390">
        <f>IF(Complete[[#This Row],[Procurement Project]]="","",SUM(Complete[[#This Row],[MOOE]]+Complete[[#This Row],[CO]]))</f>
        <v>4000</v>
      </c>
      <c r="AB369" s="395">
        <v>4000</v>
      </c>
      <c r="AC369" s="396"/>
      <c r="AD369" s="390">
        <f>IF(Complete[[#This Row],[Procurement Project]]="","",SUM(Complete[[#This Row],[MOOE2]]+Complete[[#This Row],[CO3]]))</f>
        <v>4000</v>
      </c>
      <c r="AE369" s="397">
        <v>4000</v>
      </c>
      <c r="AF369" s="317"/>
      <c r="AG369" s="430"/>
      <c r="AH369" s="400" t="s">
        <v>758</v>
      </c>
      <c r="AI369" s="421" t="s">
        <v>193</v>
      </c>
      <c r="AJ369" s="421" t="s">
        <v>193</v>
      </c>
      <c r="AK369" s="421" t="s">
        <v>193</v>
      </c>
      <c r="AL369" s="421" t="s">
        <v>193</v>
      </c>
      <c r="AM369" s="420" t="s">
        <v>193</v>
      </c>
      <c r="AN369" s="423" t="s">
        <v>193</v>
      </c>
      <c r="AO369" s="488" t="s">
        <v>141</v>
      </c>
      <c r="AP369" s="411"/>
      <c r="AQ369" s="411"/>
    </row>
    <row r="370" spans="1:43" s="230" customFormat="1" ht="75" customHeight="1" x14ac:dyDescent="0.25">
      <c r="A370" s="465" t="s">
        <v>1093</v>
      </c>
      <c r="B370" s="465" t="s">
        <v>376</v>
      </c>
      <c r="C370" s="466" t="s">
        <v>251</v>
      </c>
      <c r="D370" s="408" t="s">
        <v>192</v>
      </c>
      <c r="E370" s="319" t="s">
        <v>103</v>
      </c>
      <c r="F370" s="622">
        <v>45160</v>
      </c>
      <c r="G370" s="622">
        <v>45163</v>
      </c>
      <c r="H370" s="642"/>
      <c r="I370" s="648" t="s">
        <v>193</v>
      </c>
      <c r="J370" s="622">
        <f>Complete[[#This Row],[Sub/Open of Bids]]</f>
        <v>45202</v>
      </c>
      <c r="K370" s="622">
        <v>45202</v>
      </c>
      <c r="L370" s="643"/>
      <c r="M370" s="622" t="s">
        <v>193</v>
      </c>
      <c r="N370" s="622" t="s">
        <v>193</v>
      </c>
      <c r="O370" s="622">
        <v>45211</v>
      </c>
      <c r="P370" s="643"/>
      <c r="Q370" s="643"/>
      <c r="R370" s="643"/>
      <c r="S370" s="622">
        <v>45215</v>
      </c>
      <c r="T370" s="622">
        <v>45215</v>
      </c>
      <c r="U370" s="622">
        <v>45216</v>
      </c>
      <c r="V370" s="409"/>
      <c r="W370" s="788"/>
      <c r="X370" s="622">
        <v>45219</v>
      </c>
      <c r="Y370" s="622">
        <f>Complete[[#This Row],[Delivery/ Completion]]</f>
        <v>45219</v>
      </c>
      <c r="Z370" s="402" t="s">
        <v>175</v>
      </c>
      <c r="AA370" s="390">
        <f>IF(Complete[[#This Row],[Procurement Project]]="","",SUM(Complete[[#This Row],[MOOE]]+Complete[[#This Row],[CO]]))</f>
        <v>131526</v>
      </c>
      <c r="AB370" s="395">
        <v>131526</v>
      </c>
      <c r="AC370" s="396"/>
      <c r="AD370" s="390">
        <f>IF(Complete[[#This Row],[Procurement Project]]="","",SUM(Complete[[#This Row],[MOOE2]]+Complete[[#This Row],[CO3]]))</f>
        <v>131526</v>
      </c>
      <c r="AE370" s="397">
        <v>131526</v>
      </c>
      <c r="AF370" s="317"/>
      <c r="AG370" s="430"/>
      <c r="AH370" s="400" t="s">
        <v>758</v>
      </c>
      <c r="AI370" s="421" t="s">
        <v>193</v>
      </c>
      <c r="AJ370" s="421" t="s">
        <v>193</v>
      </c>
      <c r="AK370" s="421" t="s">
        <v>193</v>
      </c>
      <c r="AL370" s="421" t="s">
        <v>193</v>
      </c>
      <c r="AM370" s="420" t="s">
        <v>193</v>
      </c>
      <c r="AN370" s="423" t="s">
        <v>193</v>
      </c>
      <c r="AO370" s="488" t="s">
        <v>141</v>
      </c>
      <c r="AP370" s="411"/>
      <c r="AQ370" s="411"/>
    </row>
    <row r="371" spans="1:43" s="230" customFormat="1" ht="75" hidden="1" customHeight="1" x14ac:dyDescent="0.25">
      <c r="A371" s="465"/>
      <c r="B371" s="465"/>
      <c r="C371" s="466"/>
      <c r="D371" s="408"/>
      <c r="E371" s="319"/>
      <c r="F371" s="622"/>
      <c r="G371" s="622"/>
      <c r="H371" s="642"/>
      <c r="I371" s="648"/>
      <c r="J371" s="622">
        <f>Complete[[#This Row],[Sub/Open of Bids]]</f>
        <v>0</v>
      </c>
      <c r="K371" s="622"/>
      <c r="L371" s="643"/>
      <c r="M371" s="622"/>
      <c r="N371" s="622"/>
      <c r="O371" s="622"/>
      <c r="P371" s="643"/>
      <c r="Q371" s="643"/>
      <c r="R371" s="643"/>
      <c r="S371" s="622"/>
      <c r="T371" s="622"/>
      <c r="U371" s="622"/>
      <c r="V371" s="409"/>
      <c r="W371" s="788"/>
      <c r="X371" s="622"/>
      <c r="Y371" s="622"/>
      <c r="Z371" s="402" t="s">
        <v>175</v>
      </c>
      <c r="AA371" s="390" t="str">
        <f>IF(Complete[[#This Row],[Procurement Project]]="","",SUM(Complete[[#This Row],[MOOE]]+Complete[[#This Row],[CO]]))</f>
        <v/>
      </c>
      <c r="AB371" s="395">
        <v>200000</v>
      </c>
      <c r="AC371" s="396"/>
      <c r="AD371" s="390" t="str">
        <f>IF(Complete[[#This Row],[Procurement Project]]="","",SUM(Complete[[#This Row],[MOOE2]]+Complete[[#This Row],[CO3]]))</f>
        <v/>
      </c>
      <c r="AE371" s="397">
        <v>194888</v>
      </c>
      <c r="AF371" s="317"/>
      <c r="AG371" s="430"/>
      <c r="AH371" s="400" t="s">
        <v>758</v>
      </c>
      <c r="AI371" s="421"/>
      <c r="AJ371" s="421"/>
      <c r="AK371" s="421"/>
      <c r="AL371" s="421"/>
      <c r="AM371" s="420" t="s">
        <v>193</v>
      </c>
      <c r="AN371" s="423" t="s">
        <v>193</v>
      </c>
      <c r="AO371" s="319"/>
      <c r="AP371" s="411"/>
      <c r="AQ371" s="411"/>
    </row>
    <row r="372" spans="1:43" s="230" customFormat="1" ht="75" customHeight="1" x14ac:dyDescent="0.25">
      <c r="A372" s="465" t="s">
        <v>1094</v>
      </c>
      <c r="B372" s="465" t="s">
        <v>316</v>
      </c>
      <c r="C372" s="466" t="s">
        <v>315</v>
      </c>
      <c r="D372" s="408" t="s">
        <v>192</v>
      </c>
      <c r="E372" s="319" t="s">
        <v>103</v>
      </c>
      <c r="F372" s="622">
        <v>45160</v>
      </c>
      <c r="G372" s="622">
        <v>45163</v>
      </c>
      <c r="H372" s="642"/>
      <c r="I372" s="648" t="s">
        <v>193</v>
      </c>
      <c r="J372" s="622">
        <f>Complete[[#This Row],[Sub/Open of Bids]]</f>
        <v>45202</v>
      </c>
      <c r="K372" s="622">
        <v>45202</v>
      </c>
      <c r="L372" s="643"/>
      <c r="M372" s="622" t="s">
        <v>193</v>
      </c>
      <c r="N372" s="622" t="s">
        <v>193</v>
      </c>
      <c r="O372" s="622">
        <v>45211</v>
      </c>
      <c r="P372" s="643"/>
      <c r="Q372" s="643"/>
      <c r="R372" s="643"/>
      <c r="S372" s="622" t="s">
        <v>193</v>
      </c>
      <c r="T372" s="622">
        <v>45222</v>
      </c>
      <c r="U372" s="622">
        <v>45223</v>
      </c>
      <c r="V372" s="409"/>
      <c r="W372" s="788"/>
      <c r="X372" s="622">
        <v>45244</v>
      </c>
      <c r="Y372" s="622">
        <f>Complete[[#This Row],[Delivery/ Completion]]</f>
        <v>45244</v>
      </c>
      <c r="Z372" s="402" t="s">
        <v>175</v>
      </c>
      <c r="AA372" s="390">
        <f>IF(Complete[[#This Row],[Procurement Project]]="","",SUM(Complete[[#This Row],[MOOE]]+Complete[[#This Row],[CO]]))</f>
        <v>29225</v>
      </c>
      <c r="AB372" s="395">
        <v>29225</v>
      </c>
      <c r="AC372" s="396"/>
      <c r="AD372" s="390">
        <f>IF(Complete[[#This Row],[Procurement Project]]="","",SUM(Complete[[#This Row],[MOOE2]]+Complete[[#This Row],[CO3]]))</f>
        <v>28782</v>
      </c>
      <c r="AE372" s="397">
        <v>28782</v>
      </c>
      <c r="AF372" s="317"/>
      <c r="AG372" s="430"/>
      <c r="AH372" s="400" t="s">
        <v>758</v>
      </c>
      <c r="AI372" s="421" t="s">
        <v>193</v>
      </c>
      <c r="AJ372" s="421" t="s">
        <v>193</v>
      </c>
      <c r="AK372" s="421" t="s">
        <v>193</v>
      </c>
      <c r="AL372" s="421" t="s">
        <v>193</v>
      </c>
      <c r="AM372" s="420" t="s">
        <v>193</v>
      </c>
      <c r="AN372" s="423" t="s">
        <v>193</v>
      </c>
      <c r="AO372" s="319" t="s">
        <v>141</v>
      </c>
      <c r="AP372" s="411"/>
      <c r="AQ372" s="411"/>
    </row>
    <row r="373" spans="1:43" s="230" customFormat="1" ht="75" customHeight="1" x14ac:dyDescent="0.25">
      <c r="A373" s="465" t="s">
        <v>524</v>
      </c>
      <c r="B373" s="465" t="s">
        <v>317</v>
      </c>
      <c r="C373" s="466" t="s">
        <v>318</v>
      </c>
      <c r="D373" s="408" t="s">
        <v>192</v>
      </c>
      <c r="E373" s="319" t="s">
        <v>103</v>
      </c>
      <c r="F373" s="622">
        <v>45160</v>
      </c>
      <c r="G373" s="622">
        <v>45163</v>
      </c>
      <c r="H373" s="642"/>
      <c r="I373" s="648" t="s">
        <v>193</v>
      </c>
      <c r="J373" s="622">
        <f>Complete[[#This Row],[Sub/Open of Bids]]</f>
        <v>45265</v>
      </c>
      <c r="K373" s="622">
        <v>45265</v>
      </c>
      <c r="L373" s="643"/>
      <c r="M373" s="622" t="s">
        <v>193</v>
      </c>
      <c r="N373" s="622" t="s">
        <v>193</v>
      </c>
      <c r="O373" s="622">
        <v>45273</v>
      </c>
      <c r="P373" s="643"/>
      <c r="Q373" s="643"/>
      <c r="R373" s="643"/>
      <c r="S373" s="622" t="s">
        <v>193</v>
      </c>
      <c r="T373" s="622"/>
      <c r="U373" s="622"/>
      <c r="V373" s="409"/>
      <c r="W373" s="788"/>
      <c r="X373" s="622"/>
      <c r="Y373" s="622"/>
      <c r="Z373" s="402" t="s">
        <v>175</v>
      </c>
      <c r="AA373" s="390">
        <f>IF(Complete[[#This Row],[Procurement Project]]="","",SUM(Complete[[#This Row],[MOOE]]+Complete[[#This Row],[CO]]))</f>
        <v>48300</v>
      </c>
      <c r="AB373" s="395">
        <v>48300</v>
      </c>
      <c r="AC373" s="396"/>
      <c r="AD373" s="390">
        <f>IF(Complete[[#This Row],[Procurement Project]]="","",SUM(Complete[[#This Row],[MOOE2]]+Complete[[#This Row],[CO3]]))</f>
        <v>48195</v>
      </c>
      <c r="AE373" s="397">
        <v>48195</v>
      </c>
      <c r="AF373" s="317"/>
      <c r="AG373" s="430"/>
      <c r="AH373" s="400" t="s">
        <v>758</v>
      </c>
      <c r="AI373" s="421" t="s">
        <v>193</v>
      </c>
      <c r="AJ373" s="421" t="s">
        <v>193</v>
      </c>
      <c r="AK373" s="421" t="s">
        <v>193</v>
      </c>
      <c r="AL373" s="421" t="s">
        <v>193</v>
      </c>
      <c r="AM373" s="420" t="s">
        <v>193</v>
      </c>
      <c r="AN373" s="423" t="s">
        <v>193</v>
      </c>
      <c r="AO373" s="319" t="s">
        <v>1403</v>
      </c>
      <c r="AP373" s="411"/>
      <c r="AQ373" s="411"/>
    </row>
    <row r="374" spans="1:43" s="230" customFormat="1" ht="75" customHeight="1" x14ac:dyDescent="0.25">
      <c r="A374" s="465" t="s">
        <v>319</v>
      </c>
      <c r="B374" s="465" t="s">
        <v>320</v>
      </c>
      <c r="C374" s="466" t="s">
        <v>232</v>
      </c>
      <c r="D374" s="408" t="s">
        <v>192</v>
      </c>
      <c r="E374" s="319" t="s">
        <v>89</v>
      </c>
      <c r="F374" s="622">
        <v>45160</v>
      </c>
      <c r="G374" s="622">
        <v>45173</v>
      </c>
      <c r="H374" s="642"/>
      <c r="I374" s="648" t="s">
        <v>193</v>
      </c>
      <c r="J374" s="622">
        <f>Complete[[#This Row],[Sub/Open of Bids]]</f>
        <v>45188</v>
      </c>
      <c r="K374" s="622">
        <v>45188</v>
      </c>
      <c r="L374" s="643"/>
      <c r="M374" s="622">
        <v>45188</v>
      </c>
      <c r="N374" s="622">
        <v>45211</v>
      </c>
      <c r="O374" s="622">
        <v>45212</v>
      </c>
      <c r="P374" s="643"/>
      <c r="Q374" s="643"/>
      <c r="R374" s="643"/>
      <c r="S374" s="622">
        <v>45212</v>
      </c>
      <c r="T374" s="622">
        <v>45246</v>
      </c>
      <c r="U374" s="622"/>
      <c r="V374" s="409"/>
      <c r="W374" s="788"/>
      <c r="X374" s="622"/>
      <c r="Y374" s="622"/>
      <c r="Z374" s="402" t="s">
        <v>175</v>
      </c>
      <c r="AA374" s="390">
        <f>IF(Complete[[#This Row],[Procurement Project]]="","",SUM(Complete[[#This Row],[MOOE]]+Complete[[#This Row],[CO]]))</f>
        <v>304336</v>
      </c>
      <c r="AB374" s="395">
        <v>304336</v>
      </c>
      <c r="AC374" s="396"/>
      <c r="AD374" s="390">
        <f>IF(Complete[[#This Row],[Procurement Project]]="","",SUM(Complete[[#This Row],[MOOE2]]+Complete[[#This Row],[CO3]]))</f>
        <v>237716</v>
      </c>
      <c r="AE374" s="397">
        <v>237716</v>
      </c>
      <c r="AF374" s="317"/>
      <c r="AG374" s="430"/>
      <c r="AH374" s="400" t="s">
        <v>758</v>
      </c>
      <c r="AI374" s="421" t="s">
        <v>193</v>
      </c>
      <c r="AJ374" s="485">
        <v>45191</v>
      </c>
      <c r="AK374" s="485">
        <v>45191</v>
      </c>
      <c r="AL374" s="485">
        <v>45191</v>
      </c>
      <c r="AM374" s="420" t="s">
        <v>193</v>
      </c>
      <c r="AN374" s="423" t="s">
        <v>193</v>
      </c>
      <c r="AO374" s="319" t="s">
        <v>1403</v>
      </c>
      <c r="AP374" s="411"/>
      <c r="AQ374" s="411"/>
    </row>
    <row r="375" spans="1:43" s="230" customFormat="1" ht="75" customHeight="1" x14ac:dyDescent="0.25">
      <c r="A375" s="465" t="s">
        <v>983</v>
      </c>
      <c r="B375" s="465" t="s">
        <v>321</v>
      </c>
      <c r="C375" s="466" t="s">
        <v>212</v>
      </c>
      <c r="D375" s="408" t="s">
        <v>192</v>
      </c>
      <c r="E375" s="319" t="s">
        <v>103</v>
      </c>
      <c r="F375" s="622">
        <v>45160</v>
      </c>
      <c r="G375" s="622">
        <v>45163</v>
      </c>
      <c r="H375" s="642"/>
      <c r="I375" s="648" t="s">
        <v>193</v>
      </c>
      <c r="J375" s="622">
        <f>Complete[[#This Row],[Sub/Open of Bids]]</f>
        <v>45208</v>
      </c>
      <c r="K375" s="622">
        <v>45208</v>
      </c>
      <c r="L375" s="643"/>
      <c r="M375" s="622" t="s">
        <v>193</v>
      </c>
      <c r="N375" s="622" t="s">
        <v>193</v>
      </c>
      <c r="O375" s="622">
        <v>45212</v>
      </c>
      <c r="P375" s="643"/>
      <c r="Q375" s="643"/>
      <c r="R375" s="643"/>
      <c r="S375" s="622">
        <v>45216</v>
      </c>
      <c r="T375" s="622">
        <v>45225</v>
      </c>
      <c r="U375" s="622">
        <v>45237</v>
      </c>
      <c r="V375" s="409"/>
      <c r="W375" s="788"/>
      <c r="X375" s="622"/>
      <c r="Y375" s="622"/>
      <c r="Z375" s="402" t="s">
        <v>175</v>
      </c>
      <c r="AA375" s="390">
        <f>IF(Complete[[#This Row],[Procurement Project]]="","",SUM(Complete[[#This Row],[MOOE]]+Complete[[#This Row],[CO]]))</f>
        <v>119925</v>
      </c>
      <c r="AB375" s="395">
        <v>119925</v>
      </c>
      <c r="AC375" s="396"/>
      <c r="AD375" s="390">
        <f>IF(Complete[[#This Row],[Procurement Project]]="","",SUM(Complete[[#This Row],[MOOE2]]+Complete[[#This Row],[CO3]]))</f>
        <v>117000</v>
      </c>
      <c r="AE375" s="397">
        <v>117000</v>
      </c>
      <c r="AF375" s="317"/>
      <c r="AG375" s="430"/>
      <c r="AH375" s="400" t="s">
        <v>758</v>
      </c>
      <c r="AI375" s="421" t="s">
        <v>193</v>
      </c>
      <c r="AJ375" s="421" t="s">
        <v>193</v>
      </c>
      <c r="AK375" s="421" t="s">
        <v>193</v>
      </c>
      <c r="AL375" s="421" t="s">
        <v>193</v>
      </c>
      <c r="AM375" s="420" t="s">
        <v>193</v>
      </c>
      <c r="AN375" s="423" t="s">
        <v>193</v>
      </c>
      <c r="AO375" s="319" t="s">
        <v>1403</v>
      </c>
      <c r="AP375" s="411"/>
      <c r="AQ375" s="411"/>
    </row>
    <row r="376" spans="1:43" s="230" customFormat="1" ht="75" customHeight="1" x14ac:dyDescent="0.25">
      <c r="A376" s="465" t="s">
        <v>984</v>
      </c>
      <c r="B376" s="465" t="s">
        <v>322</v>
      </c>
      <c r="C376" s="466" t="s">
        <v>212</v>
      </c>
      <c r="D376" s="408" t="s">
        <v>192</v>
      </c>
      <c r="E376" s="319" t="s">
        <v>103</v>
      </c>
      <c r="F376" s="622">
        <v>45160</v>
      </c>
      <c r="G376" s="622">
        <v>45163</v>
      </c>
      <c r="H376" s="642"/>
      <c r="I376" s="648" t="s">
        <v>193</v>
      </c>
      <c r="J376" s="622">
        <f>Complete[[#This Row],[Sub/Open of Bids]]</f>
        <v>45237</v>
      </c>
      <c r="K376" s="622">
        <v>45237</v>
      </c>
      <c r="L376" s="643"/>
      <c r="M376" s="622" t="s">
        <v>193</v>
      </c>
      <c r="N376" s="622" t="s">
        <v>193</v>
      </c>
      <c r="O376" s="622">
        <v>45245</v>
      </c>
      <c r="P376" s="643"/>
      <c r="Q376" s="643"/>
      <c r="R376" s="643"/>
      <c r="S376" s="622">
        <v>45251</v>
      </c>
      <c r="T376" s="622">
        <v>45253</v>
      </c>
      <c r="U376" s="622">
        <v>45258</v>
      </c>
      <c r="V376" s="409"/>
      <c r="W376" s="788"/>
      <c r="X376" s="622">
        <v>45259</v>
      </c>
      <c r="Y376" s="622">
        <f>Complete[[#This Row],[Delivery/ Completion]]</f>
        <v>45259</v>
      </c>
      <c r="Z376" s="402" t="s">
        <v>175</v>
      </c>
      <c r="AA376" s="390">
        <f>IF(Complete[[#This Row],[Procurement Project]]="","",SUM(Complete[[#This Row],[MOOE]]+Complete[[#This Row],[CO]]))</f>
        <v>97900</v>
      </c>
      <c r="AB376" s="395">
        <v>97900</v>
      </c>
      <c r="AC376" s="396"/>
      <c r="AD376" s="390">
        <f>IF(Complete[[#This Row],[Procurement Project]]="","",SUM(Complete[[#This Row],[MOOE2]]+Complete[[#This Row],[CO3]]))</f>
        <v>97350</v>
      </c>
      <c r="AE376" s="397">
        <v>97350</v>
      </c>
      <c r="AF376" s="317"/>
      <c r="AG376" s="430"/>
      <c r="AH376" s="400" t="s">
        <v>758</v>
      </c>
      <c r="AI376" s="421" t="s">
        <v>193</v>
      </c>
      <c r="AJ376" s="421" t="s">
        <v>193</v>
      </c>
      <c r="AK376" s="421" t="s">
        <v>193</v>
      </c>
      <c r="AL376" s="421" t="s">
        <v>193</v>
      </c>
      <c r="AM376" s="420" t="s">
        <v>193</v>
      </c>
      <c r="AN376" s="423" t="s">
        <v>193</v>
      </c>
      <c r="AO376" s="319" t="s">
        <v>141</v>
      </c>
      <c r="AP376" s="411"/>
      <c r="AQ376" s="411"/>
    </row>
    <row r="377" spans="1:43" s="230" customFormat="1" ht="75" customHeight="1" x14ac:dyDescent="0.25">
      <c r="A377" s="465" t="s">
        <v>986</v>
      </c>
      <c r="B377" s="465" t="s">
        <v>377</v>
      </c>
      <c r="C377" s="466" t="s">
        <v>198</v>
      </c>
      <c r="D377" s="408" t="s">
        <v>192</v>
      </c>
      <c r="E377" s="319" t="s">
        <v>103</v>
      </c>
      <c r="F377" s="622">
        <v>45160</v>
      </c>
      <c r="G377" s="622">
        <v>45176</v>
      </c>
      <c r="H377" s="642"/>
      <c r="I377" s="648" t="s">
        <v>193</v>
      </c>
      <c r="J377" s="622">
        <f>Complete[[#This Row],[Sub/Open of Bids]]</f>
        <v>45259</v>
      </c>
      <c r="K377" s="622">
        <v>45259</v>
      </c>
      <c r="L377" s="643"/>
      <c r="M377" s="622" t="s">
        <v>193</v>
      </c>
      <c r="N377" s="622" t="s">
        <v>193</v>
      </c>
      <c r="O377" s="622">
        <v>45267</v>
      </c>
      <c r="P377" s="643"/>
      <c r="Q377" s="643"/>
      <c r="R377" s="643"/>
      <c r="S377" s="622">
        <v>45274</v>
      </c>
      <c r="T377" s="622">
        <v>45287</v>
      </c>
      <c r="U377" s="622"/>
      <c r="V377" s="409"/>
      <c r="W377" s="788"/>
      <c r="X377" s="622"/>
      <c r="Y377" s="622"/>
      <c r="Z377" s="402" t="s">
        <v>175</v>
      </c>
      <c r="AA377" s="390">
        <f>IF(Complete[[#This Row],[Procurement Project]]="","",SUM(Complete[[#This Row],[MOOE]]+Complete[[#This Row],[CO]]))</f>
        <v>300000</v>
      </c>
      <c r="AB377" s="395">
        <v>300000</v>
      </c>
      <c r="AC377" s="396"/>
      <c r="AD377" s="390">
        <f>IF(Complete[[#This Row],[Procurement Project]]="","",SUM(Complete[[#This Row],[MOOE2]]+Complete[[#This Row],[CO3]]))</f>
        <v>272000</v>
      </c>
      <c r="AE377" s="397">
        <v>272000</v>
      </c>
      <c r="AF377" s="317"/>
      <c r="AG377" s="430"/>
      <c r="AH377" s="400" t="s">
        <v>758</v>
      </c>
      <c r="AI377" s="421" t="s">
        <v>193</v>
      </c>
      <c r="AJ377" s="421" t="s">
        <v>193</v>
      </c>
      <c r="AK377" s="421" t="s">
        <v>193</v>
      </c>
      <c r="AL377" s="421" t="s">
        <v>193</v>
      </c>
      <c r="AM377" s="420" t="s">
        <v>193</v>
      </c>
      <c r="AN377" s="423" t="s">
        <v>193</v>
      </c>
      <c r="AO377" s="319" t="s">
        <v>1403</v>
      </c>
      <c r="AP377" s="411"/>
      <c r="AQ377" s="411"/>
    </row>
    <row r="378" spans="1:43" s="230" customFormat="1" ht="75" customHeight="1" x14ac:dyDescent="0.25">
      <c r="A378" s="465" t="s">
        <v>1095</v>
      </c>
      <c r="B378" s="465" t="s">
        <v>227</v>
      </c>
      <c r="C378" s="466" t="s">
        <v>231</v>
      </c>
      <c r="D378" s="408" t="s">
        <v>192</v>
      </c>
      <c r="E378" s="319" t="s">
        <v>103</v>
      </c>
      <c r="F378" s="622" t="s">
        <v>193</v>
      </c>
      <c r="G378" s="622">
        <v>45163</v>
      </c>
      <c r="H378" s="642"/>
      <c r="I378" s="648" t="s">
        <v>193</v>
      </c>
      <c r="J378" s="622">
        <f>Complete[[#This Row],[Sub/Open of Bids]]</f>
        <v>45168</v>
      </c>
      <c r="K378" s="622">
        <v>45168</v>
      </c>
      <c r="L378" s="643"/>
      <c r="M378" s="622" t="s">
        <v>193</v>
      </c>
      <c r="N378" s="622" t="s">
        <v>193</v>
      </c>
      <c r="O378" s="622">
        <v>45173</v>
      </c>
      <c r="P378" s="643"/>
      <c r="Q378" s="643"/>
      <c r="R378" s="643"/>
      <c r="S378" s="622" t="s">
        <v>193</v>
      </c>
      <c r="T378" s="622">
        <v>45188</v>
      </c>
      <c r="U378" s="622">
        <v>45189</v>
      </c>
      <c r="V378" s="409"/>
      <c r="W378" s="788"/>
      <c r="X378" s="622">
        <v>45198</v>
      </c>
      <c r="Y378" s="622">
        <f>Complete[[#This Row],[Delivery/ Completion]]</f>
        <v>45198</v>
      </c>
      <c r="Z378" s="402" t="s">
        <v>175</v>
      </c>
      <c r="AA378" s="390">
        <f>IF(Complete[[#This Row],[Procurement Project]]="","",SUM(Complete[[#This Row],[MOOE]]+Complete[[#This Row],[CO]]))</f>
        <v>9700</v>
      </c>
      <c r="AB378" s="395">
        <v>9700</v>
      </c>
      <c r="AC378" s="396"/>
      <c r="AD378" s="390">
        <f>IF(Complete[[#This Row],[Procurement Project]]="","",SUM(Complete[[#This Row],[MOOE2]]+Complete[[#This Row],[CO3]]))</f>
        <v>9396</v>
      </c>
      <c r="AE378" s="397">
        <v>9396</v>
      </c>
      <c r="AF378" s="317"/>
      <c r="AG378" s="430"/>
      <c r="AH378" s="400" t="s">
        <v>758</v>
      </c>
      <c r="AI378" s="421" t="s">
        <v>193</v>
      </c>
      <c r="AJ378" s="421" t="s">
        <v>193</v>
      </c>
      <c r="AK378" s="421" t="s">
        <v>193</v>
      </c>
      <c r="AL378" s="421" t="s">
        <v>193</v>
      </c>
      <c r="AM378" s="420" t="s">
        <v>193</v>
      </c>
      <c r="AN378" s="423" t="s">
        <v>193</v>
      </c>
      <c r="AO378" s="319" t="s">
        <v>141</v>
      </c>
      <c r="AP378" s="411"/>
      <c r="AQ378" s="411"/>
    </row>
    <row r="379" spans="1:43" s="230" customFormat="1" ht="75" customHeight="1" x14ac:dyDescent="0.25">
      <c r="A379" s="465" t="s">
        <v>1096</v>
      </c>
      <c r="B379" s="465" t="s">
        <v>227</v>
      </c>
      <c r="C379" s="466" t="s">
        <v>231</v>
      </c>
      <c r="D379" s="408" t="s">
        <v>192</v>
      </c>
      <c r="E379" s="319" t="s">
        <v>103</v>
      </c>
      <c r="F379" s="622" t="s">
        <v>193</v>
      </c>
      <c r="G379" s="622">
        <v>45152</v>
      </c>
      <c r="H379" s="642"/>
      <c r="I379" s="648" t="s">
        <v>193</v>
      </c>
      <c r="J379" s="622">
        <f>Complete[[#This Row],[Sub/Open of Bids]]</f>
        <v>45168</v>
      </c>
      <c r="K379" s="622">
        <v>45168</v>
      </c>
      <c r="L379" s="643"/>
      <c r="M379" s="622" t="s">
        <v>193</v>
      </c>
      <c r="N379" s="622" t="s">
        <v>193</v>
      </c>
      <c r="O379" s="622">
        <v>45173</v>
      </c>
      <c r="P379" s="643"/>
      <c r="Q379" s="643"/>
      <c r="R379" s="643"/>
      <c r="S379" s="622" t="s">
        <v>193</v>
      </c>
      <c r="T379" s="622">
        <v>45188</v>
      </c>
      <c r="U379" s="622">
        <v>45189</v>
      </c>
      <c r="V379" s="409"/>
      <c r="W379" s="788"/>
      <c r="X379" s="622">
        <v>45194</v>
      </c>
      <c r="Y379" s="622">
        <f>Complete[[#This Row],[Delivery/ Completion]]</f>
        <v>45194</v>
      </c>
      <c r="Z379" s="402" t="s">
        <v>175</v>
      </c>
      <c r="AA379" s="390">
        <v>9100</v>
      </c>
      <c r="AB379" s="395">
        <v>9100</v>
      </c>
      <c r="AC379" s="396"/>
      <c r="AD379" s="390">
        <v>8750</v>
      </c>
      <c r="AE379" s="397">
        <v>8750</v>
      </c>
      <c r="AF379" s="317"/>
      <c r="AG379" s="430"/>
      <c r="AH379" s="400" t="s">
        <v>758</v>
      </c>
      <c r="AI379" s="421" t="s">
        <v>193</v>
      </c>
      <c r="AJ379" s="421" t="s">
        <v>193</v>
      </c>
      <c r="AK379" s="421" t="s">
        <v>193</v>
      </c>
      <c r="AL379" s="421" t="s">
        <v>193</v>
      </c>
      <c r="AM379" s="420" t="s">
        <v>193</v>
      </c>
      <c r="AN379" s="423" t="s">
        <v>193</v>
      </c>
      <c r="AO379" s="319" t="s">
        <v>141</v>
      </c>
      <c r="AP379" s="411"/>
      <c r="AQ379" s="411"/>
    </row>
    <row r="380" spans="1:43" s="230" customFormat="1" ht="75" customHeight="1" x14ac:dyDescent="0.25">
      <c r="A380" s="465" t="s">
        <v>1097</v>
      </c>
      <c r="B380" s="465" t="s">
        <v>253</v>
      </c>
      <c r="C380" s="466" t="s">
        <v>266</v>
      </c>
      <c r="D380" s="408" t="s">
        <v>192</v>
      </c>
      <c r="E380" s="319" t="s">
        <v>103</v>
      </c>
      <c r="F380" s="622" t="s">
        <v>193</v>
      </c>
      <c r="G380" s="622">
        <v>45124</v>
      </c>
      <c r="H380" s="642"/>
      <c r="I380" s="648" t="s">
        <v>193</v>
      </c>
      <c r="J380" s="622">
        <f>Complete[[#This Row],[Sub/Open of Bids]]</f>
        <v>45168</v>
      </c>
      <c r="K380" s="622">
        <v>45168</v>
      </c>
      <c r="L380" s="643"/>
      <c r="M380" s="622" t="s">
        <v>193</v>
      </c>
      <c r="N380" s="622" t="s">
        <v>193</v>
      </c>
      <c r="O380" s="622">
        <v>45173</v>
      </c>
      <c r="P380" s="643"/>
      <c r="Q380" s="643"/>
      <c r="R380" s="643"/>
      <c r="S380" s="622" t="s">
        <v>193</v>
      </c>
      <c r="T380" s="622">
        <v>45188</v>
      </c>
      <c r="U380" s="622">
        <v>45198</v>
      </c>
      <c r="V380" s="409"/>
      <c r="W380" s="788"/>
      <c r="X380" s="622">
        <v>45218</v>
      </c>
      <c r="Y380" s="622">
        <f>Complete[[#This Row],[Delivery/ Completion]]</f>
        <v>45218</v>
      </c>
      <c r="Z380" s="402" t="s">
        <v>175</v>
      </c>
      <c r="AA380" s="390">
        <f>IF(Complete[[#This Row],[Procurement Project]]="","",SUM(Complete[[#This Row],[MOOE]]+Complete[[#This Row],[CO]]))</f>
        <v>8408</v>
      </c>
      <c r="AB380" s="395">
        <v>8408</v>
      </c>
      <c r="AC380" s="396"/>
      <c r="AD380" s="390">
        <f>IF(Complete[[#This Row],[Procurement Project]]="","",SUM(Complete[[#This Row],[MOOE2]]+Complete[[#This Row],[CO3]]))</f>
        <v>8408</v>
      </c>
      <c r="AE380" s="397">
        <v>8408</v>
      </c>
      <c r="AF380" s="317"/>
      <c r="AG380" s="430"/>
      <c r="AH380" s="400" t="s">
        <v>758</v>
      </c>
      <c r="AI380" s="421" t="s">
        <v>193</v>
      </c>
      <c r="AJ380" s="421" t="s">
        <v>193</v>
      </c>
      <c r="AK380" s="421" t="s">
        <v>193</v>
      </c>
      <c r="AL380" s="421" t="s">
        <v>193</v>
      </c>
      <c r="AM380" s="420" t="s">
        <v>193</v>
      </c>
      <c r="AN380" s="423" t="s">
        <v>193</v>
      </c>
      <c r="AO380" s="319" t="s">
        <v>141</v>
      </c>
      <c r="AP380" s="411"/>
      <c r="AQ380" s="411"/>
    </row>
    <row r="381" spans="1:43" s="230" customFormat="1" ht="75" customHeight="1" x14ac:dyDescent="0.25">
      <c r="A381" s="465" t="s">
        <v>1098</v>
      </c>
      <c r="B381" s="465" t="s">
        <v>257</v>
      </c>
      <c r="C381" s="466" t="s">
        <v>222</v>
      </c>
      <c r="D381" s="408" t="s">
        <v>192</v>
      </c>
      <c r="E381" s="319" t="s">
        <v>103</v>
      </c>
      <c r="F381" s="622" t="s">
        <v>193</v>
      </c>
      <c r="G381" s="622">
        <v>45138</v>
      </c>
      <c r="H381" s="642"/>
      <c r="I381" s="648" t="s">
        <v>193</v>
      </c>
      <c r="J381" s="622">
        <f>Complete[[#This Row],[Sub/Open of Bids]]</f>
        <v>45168</v>
      </c>
      <c r="K381" s="622">
        <v>45168</v>
      </c>
      <c r="L381" s="643"/>
      <c r="M381" s="622" t="s">
        <v>193</v>
      </c>
      <c r="N381" s="622" t="s">
        <v>193</v>
      </c>
      <c r="O381" s="622">
        <v>45173</v>
      </c>
      <c r="P381" s="643"/>
      <c r="Q381" s="643"/>
      <c r="R381" s="643"/>
      <c r="S381" s="622" t="s">
        <v>193</v>
      </c>
      <c r="T381" s="622">
        <v>45188</v>
      </c>
      <c r="U381" s="622">
        <v>45189</v>
      </c>
      <c r="V381" s="409"/>
      <c r="W381" s="788"/>
      <c r="X381" s="622">
        <v>45202</v>
      </c>
      <c r="Y381" s="622">
        <f>Complete[[#This Row],[Delivery/ Completion]]</f>
        <v>45202</v>
      </c>
      <c r="Z381" s="402" t="s">
        <v>175</v>
      </c>
      <c r="AA381" s="390">
        <f>IF(Complete[[#This Row],[Procurement Project]]="","",SUM(Complete[[#This Row],[MOOE]]+Complete[[#This Row],[CO]]))</f>
        <v>36848</v>
      </c>
      <c r="AB381" s="395">
        <v>36848</v>
      </c>
      <c r="AC381" s="396"/>
      <c r="AD381" s="390">
        <f>IF(Complete[[#This Row],[Procurement Project]]="","",SUM(Complete[[#This Row],[MOOE2]]+Complete[[#This Row],[CO3]]))</f>
        <v>36761</v>
      </c>
      <c r="AE381" s="397">
        <v>36761</v>
      </c>
      <c r="AF381" s="317"/>
      <c r="AG381" s="430"/>
      <c r="AH381" s="400" t="s">
        <v>758</v>
      </c>
      <c r="AI381" s="421" t="s">
        <v>193</v>
      </c>
      <c r="AJ381" s="421" t="s">
        <v>193</v>
      </c>
      <c r="AK381" s="421" t="s">
        <v>193</v>
      </c>
      <c r="AL381" s="421" t="s">
        <v>193</v>
      </c>
      <c r="AM381" s="420" t="s">
        <v>193</v>
      </c>
      <c r="AN381" s="423" t="s">
        <v>193</v>
      </c>
      <c r="AO381" s="319" t="s">
        <v>141</v>
      </c>
      <c r="AP381" s="411"/>
      <c r="AQ381" s="411"/>
    </row>
    <row r="382" spans="1:43" s="230" customFormat="1" ht="75" customHeight="1" x14ac:dyDescent="0.25">
      <c r="A382" s="465" t="s">
        <v>1099</v>
      </c>
      <c r="B382" s="465" t="s">
        <v>253</v>
      </c>
      <c r="C382" s="466" t="s">
        <v>212</v>
      </c>
      <c r="D382" s="408" t="s">
        <v>192</v>
      </c>
      <c r="E382" s="319" t="s">
        <v>103</v>
      </c>
      <c r="F382" s="622" t="s">
        <v>193</v>
      </c>
      <c r="G382" s="622">
        <v>45141</v>
      </c>
      <c r="H382" s="642"/>
      <c r="I382" s="648" t="s">
        <v>193</v>
      </c>
      <c r="J382" s="622">
        <f>Complete[[#This Row],[Sub/Open of Bids]]</f>
        <v>45168</v>
      </c>
      <c r="K382" s="622">
        <v>45168</v>
      </c>
      <c r="L382" s="643"/>
      <c r="M382" s="622" t="s">
        <v>193</v>
      </c>
      <c r="N382" s="622" t="s">
        <v>193</v>
      </c>
      <c r="O382" s="622">
        <v>45173</v>
      </c>
      <c r="P382" s="643"/>
      <c r="Q382" s="643"/>
      <c r="R382" s="643"/>
      <c r="S382" s="622">
        <v>45177</v>
      </c>
      <c r="T382" s="622">
        <v>45194</v>
      </c>
      <c r="U382" s="622">
        <v>45198</v>
      </c>
      <c r="V382" s="409"/>
      <c r="W382" s="788"/>
      <c r="X382" s="622">
        <v>45225</v>
      </c>
      <c r="Y382" s="622">
        <f>Complete[[#This Row],[Delivery/ Completion]]</f>
        <v>45225</v>
      </c>
      <c r="Z382" s="402" t="s">
        <v>175</v>
      </c>
      <c r="AA382" s="390">
        <f>IF(Complete[[#This Row],[Procurement Project]]="","",SUM(Complete[[#This Row],[MOOE]]+Complete[[#This Row],[CO]]))</f>
        <v>83420</v>
      </c>
      <c r="AB382" s="395">
        <v>83420</v>
      </c>
      <c r="AC382" s="396"/>
      <c r="AD382" s="390">
        <f>IF(Complete[[#This Row],[Procurement Project]]="","",SUM(Complete[[#This Row],[MOOE2]]+Complete[[#This Row],[CO3]]))</f>
        <v>82500</v>
      </c>
      <c r="AE382" s="397">
        <v>82500</v>
      </c>
      <c r="AF382" s="317"/>
      <c r="AG382" s="430"/>
      <c r="AH382" s="400" t="s">
        <v>758</v>
      </c>
      <c r="AI382" s="421" t="s">
        <v>193</v>
      </c>
      <c r="AJ382" s="421" t="s">
        <v>193</v>
      </c>
      <c r="AK382" s="421" t="s">
        <v>193</v>
      </c>
      <c r="AL382" s="421" t="s">
        <v>193</v>
      </c>
      <c r="AM382" s="420" t="s">
        <v>193</v>
      </c>
      <c r="AN382" s="423" t="s">
        <v>193</v>
      </c>
      <c r="AO382" s="319" t="s">
        <v>141</v>
      </c>
      <c r="AP382" s="411"/>
      <c r="AQ382" s="411"/>
    </row>
    <row r="383" spans="1:43" s="230" customFormat="1" ht="75" customHeight="1" x14ac:dyDescent="0.25">
      <c r="A383" s="465" t="s">
        <v>1100</v>
      </c>
      <c r="B383" s="465" t="s">
        <v>237</v>
      </c>
      <c r="C383" s="466" t="s">
        <v>231</v>
      </c>
      <c r="D383" s="408" t="s">
        <v>192</v>
      </c>
      <c r="E383" s="319" t="s">
        <v>94</v>
      </c>
      <c r="F383" s="622" t="s">
        <v>193</v>
      </c>
      <c r="G383" s="622">
        <v>45124</v>
      </c>
      <c r="H383" s="642"/>
      <c r="I383" s="648" t="s">
        <v>193</v>
      </c>
      <c r="J383" s="622">
        <f>Complete[[#This Row],[Sub/Open of Bids]]</f>
        <v>45168</v>
      </c>
      <c r="K383" s="622">
        <v>45168</v>
      </c>
      <c r="L383" s="643"/>
      <c r="M383" s="622" t="s">
        <v>193</v>
      </c>
      <c r="N383" s="622" t="s">
        <v>193</v>
      </c>
      <c r="O383" s="622">
        <v>45173</v>
      </c>
      <c r="P383" s="643"/>
      <c r="Q383" s="643"/>
      <c r="R383" s="643"/>
      <c r="S383" s="622">
        <v>45177</v>
      </c>
      <c r="T383" s="622">
        <v>45188</v>
      </c>
      <c r="U383" s="622">
        <v>45189</v>
      </c>
      <c r="V383" s="409"/>
      <c r="W383" s="788"/>
      <c r="X383" s="622">
        <v>45195</v>
      </c>
      <c r="Y383" s="622">
        <f>Complete[[#This Row],[Delivery/ Completion]]</f>
        <v>45195</v>
      </c>
      <c r="Z383" s="402" t="s">
        <v>175</v>
      </c>
      <c r="AA383" s="390">
        <f>IF(Complete[[#This Row],[Procurement Project]]="","",SUM(Complete[[#This Row],[MOOE]]+Complete[[#This Row],[CO]]))</f>
        <v>89821.1</v>
      </c>
      <c r="AB383" s="395">
        <v>89821.1</v>
      </c>
      <c r="AC383" s="396"/>
      <c r="AD383" s="390">
        <f>IF(Complete[[#This Row],[Procurement Project]]="","",SUM(Complete[[#This Row],[MOOE2]]+Complete[[#This Row],[CO3]]))</f>
        <v>88649</v>
      </c>
      <c r="AE383" s="397">
        <v>88649</v>
      </c>
      <c r="AF383" s="317"/>
      <c r="AG383" s="430"/>
      <c r="AH383" s="400" t="s">
        <v>758</v>
      </c>
      <c r="AI383" s="421" t="s">
        <v>193</v>
      </c>
      <c r="AJ383" s="421" t="s">
        <v>193</v>
      </c>
      <c r="AK383" s="421" t="s">
        <v>193</v>
      </c>
      <c r="AL383" s="421" t="s">
        <v>193</v>
      </c>
      <c r="AM383" s="420" t="s">
        <v>193</v>
      </c>
      <c r="AN383" s="423" t="s">
        <v>193</v>
      </c>
      <c r="AO383" s="319" t="s">
        <v>141</v>
      </c>
      <c r="AP383" s="411"/>
      <c r="AQ383" s="411"/>
    </row>
    <row r="384" spans="1:43" s="230" customFormat="1" ht="75" customHeight="1" x14ac:dyDescent="0.25">
      <c r="A384" s="465" t="s">
        <v>1101</v>
      </c>
      <c r="B384" s="465" t="s">
        <v>237</v>
      </c>
      <c r="C384" s="466" t="s">
        <v>212</v>
      </c>
      <c r="D384" s="408" t="s">
        <v>192</v>
      </c>
      <c r="E384" s="319" t="s">
        <v>94</v>
      </c>
      <c r="F384" s="622" t="s">
        <v>193</v>
      </c>
      <c r="G384" s="622">
        <v>45138</v>
      </c>
      <c r="H384" s="642"/>
      <c r="I384" s="648" t="s">
        <v>193</v>
      </c>
      <c r="J384" s="622">
        <f>Complete[[#This Row],[Sub/Open of Bids]]</f>
        <v>45168</v>
      </c>
      <c r="K384" s="622">
        <v>45168</v>
      </c>
      <c r="L384" s="643"/>
      <c r="M384" s="622" t="s">
        <v>193</v>
      </c>
      <c r="N384" s="622" t="s">
        <v>193</v>
      </c>
      <c r="O384" s="622">
        <v>45173</v>
      </c>
      <c r="P384" s="643"/>
      <c r="Q384" s="643"/>
      <c r="R384" s="643"/>
      <c r="S384" s="622" t="s">
        <v>193</v>
      </c>
      <c r="T384" s="622"/>
      <c r="U384" s="622"/>
      <c r="V384" s="409"/>
      <c r="W384" s="788"/>
      <c r="X384" s="622"/>
      <c r="Y384" s="622"/>
      <c r="Z384" s="402" t="s">
        <v>175</v>
      </c>
      <c r="AA384" s="390">
        <f>IF(Complete[[#This Row],[Procurement Project]]="","",SUM(Complete[[#This Row],[MOOE]]+Complete[[#This Row],[CO]]))</f>
        <v>10820</v>
      </c>
      <c r="AB384" s="395">
        <v>10820</v>
      </c>
      <c r="AC384" s="396"/>
      <c r="AD384" s="390">
        <f>IF(Complete[[#This Row],[Procurement Project]]="","",SUM(Complete[[#This Row],[MOOE2]]+Complete[[#This Row],[CO3]]))</f>
        <v>10721</v>
      </c>
      <c r="AE384" s="397">
        <v>10721</v>
      </c>
      <c r="AF384" s="317"/>
      <c r="AG384" s="430"/>
      <c r="AH384" s="400" t="s">
        <v>758</v>
      </c>
      <c r="AI384" s="421" t="s">
        <v>193</v>
      </c>
      <c r="AJ384" s="421" t="s">
        <v>193</v>
      </c>
      <c r="AK384" s="421" t="s">
        <v>193</v>
      </c>
      <c r="AL384" s="421" t="s">
        <v>193</v>
      </c>
      <c r="AM384" s="420" t="s">
        <v>193</v>
      </c>
      <c r="AN384" s="423" t="s">
        <v>193</v>
      </c>
      <c r="AO384" s="319" t="s">
        <v>1403</v>
      </c>
      <c r="AP384" s="411"/>
      <c r="AQ384" s="411"/>
    </row>
    <row r="385" spans="1:43" s="230" customFormat="1" ht="75" customHeight="1" x14ac:dyDescent="0.25">
      <c r="A385" s="465" t="s">
        <v>1102</v>
      </c>
      <c r="B385" s="465" t="s">
        <v>235</v>
      </c>
      <c r="C385" s="466" t="s">
        <v>266</v>
      </c>
      <c r="D385" s="408" t="s">
        <v>192</v>
      </c>
      <c r="E385" s="319" t="s">
        <v>93</v>
      </c>
      <c r="F385" s="622" t="s">
        <v>193</v>
      </c>
      <c r="G385" s="622">
        <v>45138</v>
      </c>
      <c r="H385" s="642"/>
      <c r="I385" s="648" t="s">
        <v>193</v>
      </c>
      <c r="J385" s="622">
        <f>Complete[[#This Row],[Sub/Open of Bids]]</f>
        <v>45168</v>
      </c>
      <c r="K385" s="622">
        <v>45168</v>
      </c>
      <c r="L385" s="643"/>
      <c r="M385" s="622" t="s">
        <v>193</v>
      </c>
      <c r="N385" s="622" t="s">
        <v>193</v>
      </c>
      <c r="O385" s="622">
        <v>45173</v>
      </c>
      <c r="P385" s="643"/>
      <c r="Q385" s="643"/>
      <c r="R385" s="643"/>
      <c r="S385" s="622" t="s">
        <v>193</v>
      </c>
      <c r="T385" s="622">
        <v>45188</v>
      </c>
      <c r="U385" s="622">
        <v>45194</v>
      </c>
      <c r="V385" s="409"/>
      <c r="W385" s="788"/>
      <c r="X385" s="622">
        <v>45194</v>
      </c>
      <c r="Y385" s="622">
        <f>Complete[[#This Row],[Delivery/ Completion]]</f>
        <v>45194</v>
      </c>
      <c r="Z385" s="402" t="s">
        <v>175</v>
      </c>
      <c r="AA385" s="390">
        <f>IF(Complete[[#This Row],[Procurement Project]]="","",SUM(Complete[[#This Row],[MOOE]]+Complete[[#This Row],[CO]]))</f>
        <v>2130</v>
      </c>
      <c r="AB385" s="395">
        <v>2130</v>
      </c>
      <c r="AC385" s="396"/>
      <c r="AD385" s="390">
        <f>IF(Complete[[#This Row],[Procurement Project]]="","",SUM(Complete[[#This Row],[MOOE2]]+Complete[[#This Row],[CO3]]))</f>
        <v>2130</v>
      </c>
      <c r="AE385" s="397">
        <v>2130</v>
      </c>
      <c r="AF385" s="317"/>
      <c r="AG385" s="430"/>
      <c r="AH385" s="400" t="s">
        <v>758</v>
      </c>
      <c r="AI385" s="421" t="s">
        <v>193</v>
      </c>
      <c r="AJ385" s="421" t="s">
        <v>193</v>
      </c>
      <c r="AK385" s="421" t="s">
        <v>193</v>
      </c>
      <c r="AL385" s="421" t="s">
        <v>193</v>
      </c>
      <c r="AM385" s="420" t="s">
        <v>193</v>
      </c>
      <c r="AN385" s="423" t="s">
        <v>193</v>
      </c>
      <c r="AO385" s="319" t="s">
        <v>141</v>
      </c>
      <c r="AP385" s="411"/>
      <c r="AQ385" s="411"/>
    </row>
    <row r="386" spans="1:43" s="230" customFormat="1" ht="75" customHeight="1" x14ac:dyDescent="0.25">
      <c r="A386" s="465" t="s">
        <v>1103</v>
      </c>
      <c r="B386" s="465" t="s">
        <v>223</v>
      </c>
      <c r="C386" s="466" t="s">
        <v>199</v>
      </c>
      <c r="D386" s="408" t="s">
        <v>192</v>
      </c>
      <c r="E386" s="319" t="s">
        <v>95</v>
      </c>
      <c r="F386" s="622" t="s">
        <v>193</v>
      </c>
      <c r="G386" s="622">
        <v>45152</v>
      </c>
      <c r="H386" s="642"/>
      <c r="I386" s="648" t="s">
        <v>193</v>
      </c>
      <c r="J386" s="622">
        <f>Complete[[#This Row],[Sub/Open of Bids]]</f>
        <v>45168</v>
      </c>
      <c r="K386" s="622">
        <v>45168</v>
      </c>
      <c r="L386" s="643"/>
      <c r="M386" s="622" t="s">
        <v>193</v>
      </c>
      <c r="N386" s="622" t="s">
        <v>193</v>
      </c>
      <c r="O386" s="622">
        <v>45173</v>
      </c>
      <c r="P386" s="643"/>
      <c r="Q386" s="643"/>
      <c r="R386" s="643"/>
      <c r="S386" s="622">
        <v>45177</v>
      </c>
      <c r="T386" s="622">
        <v>45183</v>
      </c>
      <c r="U386" s="622">
        <v>45188</v>
      </c>
      <c r="V386" s="409"/>
      <c r="W386" s="788"/>
      <c r="X386" s="622">
        <v>45197</v>
      </c>
      <c r="Y386" s="622">
        <f>Complete[[#This Row],[Delivery/ Completion]]</f>
        <v>45197</v>
      </c>
      <c r="Z386" s="402" t="s">
        <v>175</v>
      </c>
      <c r="AA386" s="390">
        <f>IF(Complete[[#This Row],[Procurement Project]]="","",SUM(Complete[[#This Row],[MOOE]]+Complete[[#This Row],[CO]]))</f>
        <v>2671500</v>
      </c>
      <c r="AB386" s="395"/>
      <c r="AC386" s="396">
        <v>2671500</v>
      </c>
      <c r="AD386" s="390">
        <f>IF(Complete[[#This Row],[Procurement Project]]="","",SUM(Complete[[#This Row],[MOOE2]]+Complete[[#This Row],[CO3]]))</f>
        <v>2664650</v>
      </c>
      <c r="AE386" s="397"/>
      <c r="AF386" s="317">
        <v>2664650</v>
      </c>
      <c r="AG386" s="430"/>
      <c r="AH386" s="400" t="s">
        <v>758</v>
      </c>
      <c r="AI386" s="421" t="s">
        <v>193</v>
      </c>
      <c r="AJ386" s="421" t="s">
        <v>193</v>
      </c>
      <c r="AK386" s="421" t="s">
        <v>193</v>
      </c>
      <c r="AL386" s="421" t="s">
        <v>193</v>
      </c>
      <c r="AM386" s="420" t="s">
        <v>193</v>
      </c>
      <c r="AN386" s="423" t="s">
        <v>193</v>
      </c>
      <c r="AO386" s="319" t="s">
        <v>141</v>
      </c>
      <c r="AP386" s="411"/>
      <c r="AQ386" s="411"/>
    </row>
    <row r="387" spans="1:43" s="230" customFormat="1" ht="75" customHeight="1" x14ac:dyDescent="0.25">
      <c r="A387" s="465" t="s">
        <v>1107</v>
      </c>
      <c r="B387" s="465" t="s">
        <v>258</v>
      </c>
      <c r="C387" s="466" t="s">
        <v>271</v>
      </c>
      <c r="D387" s="408" t="s">
        <v>192</v>
      </c>
      <c r="E387" s="319" t="s">
        <v>89</v>
      </c>
      <c r="F387" s="622" t="s">
        <v>193</v>
      </c>
      <c r="G387" s="622">
        <v>45138</v>
      </c>
      <c r="H387" s="642"/>
      <c r="I387" s="648" t="s">
        <v>193</v>
      </c>
      <c r="J387" s="622">
        <f>Complete[[#This Row],[Sub/Open of Bids]]</f>
        <v>45146</v>
      </c>
      <c r="K387" s="622">
        <v>45146</v>
      </c>
      <c r="L387" s="643"/>
      <c r="M387" s="622">
        <v>45146</v>
      </c>
      <c r="N387" s="622">
        <v>45163</v>
      </c>
      <c r="O387" s="622">
        <v>45173</v>
      </c>
      <c r="P387" s="643"/>
      <c r="Q387" s="643"/>
      <c r="R387" s="643"/>
      <c r="S387" s="622">
        <v>45176</v>
      </c>
      <c r="T387" s="622">
        <v>45188</v>
      </c>
      <c r="U387" s="622">
        <v>45190</v>
      </c>
      <c r="V387" s="409"/>
      <c r="W387" s="788"/>
      <c r="X387" s="622">
        <v>45205</v>
      </c>
      <c r="Y387" s="622">
        <f>Complete[[#This Row],[Delivery/ Completion]]</f>
        <v>45205</v>
      </c>
      <c r="Z387" s="402" t="s">
        <v>175</v>
      </c>
      <c r="AA387" s="390">
        <f>IF(Complete[[#This Row],[Procurement Project]]="","",SUM(Complete[[#This Row],[MOOE]]+Complete[[#This Row],[CO]]))</f>
        <v>957298</v>
      </c>
      <c r="AB387" s="395">
        <v>957298</v>
      </c>
      <c r="AC387" s="396"/>
      <c r="AD387" s="390">
        <f>IF(Complete[[#This Row],[Procurement Project]]="","",SUM(Complete[[#This Row],[MOOE2]]+Complete[[#This Row],[CO3]]))</f>
        <v>897570</v>
      </c>
      <c r="AE387" s="397">
        <v>897570</v>
      </c>
      <c r="AF387" s="317"/>
      <c r="AG387" s="430"/>
      <c r="AH387" s="400" t="s">
        <v>758</v>
      </c>
      <c r="AI387" s="421" t="s">
        <v>193</v>
      </c>
      <c r="AJ387" s="622">
        <v>45141</v>
      </c>
      <c r="AK387" s="622">
        <v>45141</v>
      </c>
      <c r="AL387" s="622">
        <v>45141</v>
      </c>
      <c r="AM387" s="420" t="s">
        <v>193</v>
      </c>
      <c r="AN387" s="423" t="s">
        <v>193</v>
      </c>
      <c r="AO387" s="319" t="s">
        <v>141</v>
      </c>
      <c r="AP387" s="411"/>
      <c r="AQ387" s="411"/>
    </row>
    <row r="388" spans="1:43" s="230" customFormat="1" ht="75" customHeight="1" x14ac:dyDescent="0.25">
      <c r="A388" s="465" t="s">
        <v>1104</v>
      </c>
      <c r="B388" s="465" t="s">
        <v>378</v>
      </c>
      <c r="C388" s="466" t="s">
        <v>251</v>
      </c>
      <c r="D388" s="408" t="s">
        <v>192</v>
      </c>
      <c r="E388" s="319" t="s">
        <v>89</v>
      </c>
      <c r="F388" s="622" t="s">
        <v>193</v>
      </c>
      <c r="G388" s="622">
        <v>45138</v>
      </c>
      <c r="H388" s="642"/>
      <c r="I388" s="648" t="s">
        <v>193</v>
      </c>
      <c r="J388" s="622">
        <f>Complete[[#This Row],[Sub/Open of Bids]]</f>
        <v>45146</v>
      </c>
      <c r="K388" s="622">
        <v>45146</v>
      </c>
      <c r="L388" s="643"/>
      <c r="M388" s="622">
        <v>45146</v>
      </c>
      <c r="N388" s="622">
        <v>45163</v>
      </c>
      <c r="O388" s="622">
        <v>45173</v>
      </c>
      <c r="P388" s="643"/>
      <c r="Q388" s="643"/>
      <c r="R388" s="643"/>
      <c r="S388" s="622">
        <v>45177</v>
      </c>
      <c r="T388" s="622">
        <v>45183</v>
      </c>
      <c r="U388" s="622">
        <v>45198</v>
      </c>
      <c r="V388" s="409"/>
      <c r="W388" s="788"/>
      <c r="X388" s="622">
        <v>45275</v>
      </c>
      <c r="Y388" s="622">
        <f>Complete[[#This Row],[Delivery/ Completion]]</f>
        <v>45275</v>
      </c>
      <c r="Z388" s="402" t="s">
        <v>175</v>
      </c>
      <c r="AA388" s="390">
        <f>IF(Complete[[#This Row],[Procurement Project]]="","",SUM(Complete[[#This Row],[MOOE]]+Complete[[#This Row],[CO]]))</f>
        <v>66000</v>
      </c>
      <c r="AB388" s="395">
        <v>66000</v>
      </c>
      <c r="AC388" s="396"/>
      <c r="AD388" s="390">
        <f>IF(Complete[[#This Row],[Procurement Project]]="","",SUM(Complete[[#This Row],[MOOE2]]+Complete[[#This Row],[CO3]]))</f>
        <v>65898</v>
      </c>
      <c r="AE388" s="397">
        <v>65898</v>
      </c>
      <c r="AF388" s="317"/>
      <c r="AG388" s="430"/>
      <c r="AH388" s="400" t="s">
        <v>758</v>
      </c>
      <c r="AI388" s="421" t="s">
        <v>193</v>
      </c>
      <c r="AJ388" s="622">
        <v>45141</v>
      </c>
      <c r="AK388" s="622">
        <v>45141</v>
      </c>
      <c r="AL388" s="622">
        <v>45141</v>
      </c>
      <c r="AM388" s="420" t="s">
        <v>193</v>
      </c>
      <c r="AN388" s="423" t="s">
        <v>193</v>
      </c>
      <c r="AO388" s="319" t="s">
        <v>141</v>
      </c>
      <c r="AP388" s="411"/>
      <c r="AQ388" s="411"/>
    </row>
    <row r="389" spans="1:43" s="230" customFormat="1" ht="75" customHeight="1" x14ac:dyDescent="0.25">
      <c r="A389" s="465" t="s">
        <v>1106</v>
      </c>
      <c r="B389" s="499" t="s">
        <v>229</v>
      </c>
      <c r="C389" s="486" t="s">
        <v>198</v>
      </c>
      <c r="D389" s="408" t="s">
        <v>192</v>
      </c>
      <c r="E389" s="488" t="s">
        <v>89</v>
      </c>
      <c r="F389" s="622" t="s">
        <v>193</v>
      </c>
      <c r="G389" s="622">
        <v>45138</v>
      </c>
      <c r="H389" s="642"/>
      <c r="I389" s="648" t="s">
        <v>193</v>
      </c>
      <c r="J389" s="622">
        <f>Complete[[#This Row],[Sub/Open of Bids]]</f>
        <v>45146</v>
      </c>
      <c r="K389" s="622">
        <v>45146</v>
      </c>
      <c r="L389" s="643"/>
      <c r="M389" s="622">
        <v>45146</v>
      </c>
      <c r="N389" s="622">
        <v>45163</v>
      </c>
      <c r="O389" s="622">
        <v>45173</v>
      </c>
      <c r="P389" s="643"/>
      <c r="Q389" s="643"/>
      <c r="R389" s="643"/>
      <c r="S389" s="622">
        <v>45177</v>
      </c>
      <c r="T389" s="622">
        <v>45183</v>
      </c>
      <c r="U389" s="622">
        <v>45237</v>
      </c>
      <c r="V389" s="490"/>
      <c r="W389" s="793"/>
      <c r="X389" s="622"/>
      <c r="Y389" s="622"/>
      <c r="Z389" s="402" t="s">
        <v>175</v>
      </c>
      <c r="AA389" s="492">
        <f>IF(Complete[[#This Row],[Procurement Project]]="","",SUM(Complete[[#This Row],[MOOE]]+Complete[[#This Row],[CO]]))</f>
        <v>477625</v>
      </c>
      <c r="AB389" s="493">
        <v>477625</v>
      </c>
      <c r="AC389" s="494"/>
      <c r="AD389" s="492">
        <f>IF(Complete[[#This Row],[Procurement Project]]="","",SUM(Complete[[#This Row],[MOOE2]]+Complete[[#This Row],[CO3]]))</f>
        <v>360500</v>
      </c>
      <c r="AE389" s="495">
        <v>360500</v>
      </c>
      <c r="AF389" s="496"/>
      <c r="AG389" s="497"/>
      <c r="AH389" s="400" t="s">
        <v>758</v>
      </c>
      <c r="AI389" s="421" t="s">
        <v>193</v>
      </c>
      <c r="AJ389" s="622">
        <v>45141</v>
      </c>
      <c r="AK389" s="622">
        <v>45141</v>
      </c>
      <c r="AL389" s="622">
        <v>45141</v>
      </c>
      <c r="AM389" s="420" t="s">
        <v>193</v>
      </c>
      <c r="AN389" s="423" t="s">
        <v>193</v>
      </c>
      <c r="AO389" s="319" t="s">
        <v>1403</v>
      </c>
      <c r="AP389" s="498"/>
      <c r="AQ389" s="498"/>
    </row>
    <row r="390" spans="1:43" s="230" customFormat="1" ht="75" customHeight="1" x14ac:dyDescent="0.25">
      <c r="A390" s="465" t="s">
        <v>1105</v>
      </c>
      <c r="B390" s="499" t="s">
        <v>235</v>
      </c>
      <c r="C390" s="486" t="s">
        <v>213</v>
      </c>
      <c r="D390" s="408" t="s">
        <v>192</v>
      </c>
      <c r="E390" s="488" t="s">
        <v>89</v>
      </c>
      <c r="F390" s="622" t="s">
        <v>193</v>
      </c>
      <c r="G390" s="622">
        <v>45138</v>
      </c>
      <c r="H390" s="642"/>
      <c r="I390" s="648">
        <v>45146</v>
      </c>
      <c r="J390" s="622">
        <f>Complete[[#This Row],[Sub/Open of Bids]]</f>
        <v>45160</v>
      </c>
      <c r="K390" s="622">
        <v>45160</v>
      </c>
      <c r="L390" s="643"/>
      <c r="M390" s="622">
        <v>45160</v>
      </c>
      <c r="N390" s="622">
        <v>45163</v>
      </c>
      <c r="O390" s="622">
        <v>45173</v>
      </c>
      <c r="P390" s="643"/>
      <c r="Q390" s="643"/>
      <c r="R390" s="643"/>
      <c r="S390" s="622">
        <v>45177</v>
      </c>
      <c r="T390" s="622">
        <v>45198</v>
      </c>
      <c r="U390" s="622">
        <v>45198</v>
      </c>
      <c r="V390" s="490"/>
      <c r="W390" s="793"/>
      <c r="X390" s="622">
        <v>45203</v>
      </c>
      <c r="Y390" s="622">
        <f>Complete[[#This Row],[Delivery/ Completion]]</f>
        <v>45203</v>
      </c>
      <c r="Z390" s="402" t="s">
        <v>175</v>
      </c>
      <c r="AA390" s="492">
        <f>IF(Complete[[#This Row],[Procurement Project]]="","",SUM(Complete[[#This Row],[MOOE]]+Complete[[#This Row],[CO]]))</f>
        <v>2898075</v>
      </c>
      <c r="AB390" s="493">
        <v>2898075</v>
      </c>
      <c r="AC390" s="494"/>
      <c r="AD390" s="492">
        <f>IF(Complete[[#This Row],[Procurement Project]]="","",SUM(Complete[[#This Row],[MOOE2]]+Complete[[#This Row],[CO3]]))</f>
        <v>1624735</v>
      </c>
      <c r="AE390" s="495">
        <v>1624735</v>
      </c>
      <c r="AF390" s="496"/>
      <c r="AG390" s="497"/>
      <c r="AH390" s="400" t="s">
        <v>758</v>
      </c>
      <c r="AI390" s="585">
        <v>45141</v>
      </c>
      <c r="AJ390" s="622">
        <v>45156</v>
      </c>
      <c r="AK390" s="622">
        <v>45156</v>
      </c>
      <c r="AL390" s="622">
        <v>45156</v>
      </c>
      <c r="AM390" s="420" t="s">
        <v>193</v>
      </c>
      <c r="AN390" s="423" t="s">
        <v>193</v>
      </c>
      <c r="AO390" s="488" t="s">
        <v>141</v>
      </c>
      <c r="AP390" s="498"/>
      <c r="AQ390" s="498"/>
    </row>
    <row r="391" spans="1:43" s="230" customFormat="1" ht="75" customHeight="1" x14ac:dyDescent="0.25">
      <c r="A391" s="465" t="s">
        <v>1108</v>
      </c>
      <c r="B391" s="499" t="s">
        <v>379</v>
      </c>
      <c r="C391" s="486" t="s">
        <v>260</v>
      </c>
      <c r="D391" s="408" t="s">
        <v>192</v>
      </c>
      <c r="E391" s="488" t="s">
        <v>89</v>
      </c>
      <c r="F391" s="622" t="s">
        <v>193</v>
      </c>
      <c r="G391" s="622">
        <v>45145</v>
      </c>
      <c r="H391" s="642"/>
      <c r="I391" s="648" t="s">
        <v>193</v>
      </c>
      <c r="J391" s="622">
        <f>Complete[[#This Row],[Sub/Open of Bids]]</f>
        <v>45160</v>
      </c>
      <c r="K391" s="622">
        <v>45160</v>
      </c>
      <c r="L391" s="643"/>
      <c r="M391" s="622">
        <v>45160</v>
      </c>
      <c r="N391" s="622">
        <v>45163</v>
      </c>
      <c r="O391" s="622">
        <v>45173</v>
      </c>
      <c r="P391" s="643"/>
      <c r="Q391" s="643"/>
      <c r="R391" s="643"/>
      <c r="S391" s="622">
        <v>45177</v>
      </c>
      <c r="T391" s="622">
        <v>45210</v>
      </c>
      <c r="U391" s="622">
        <v>45211</v>
      </c>
      <c r="V391" s="490"/>
      <c r="W391" s="793"/>
      <c r="X391" s="622">
        <v>45225</v>
      </c>
      <c r="Y391" s="622">
        <f>Complete[[#This Row],[Delivery/ Completion]]</f>
        <v>45225</v>
      </c>
      <c r="Z391" s="402" t="s">
        <v>175</v>
      </c>
      <c r="AA391" s="492">
        <f>IF(Complete[[#This Row],[Procurement Project]]="","",SUM(Complete[[#This Row],[MOOE]]+Complete[[#This Row],[CO]]))</f>
        <v>673902</v>
      </c>
      <c r="AB391" s="493">
        <v>673902</v>
      </c>
      <c r="AC391" s="494"/>
      <c r="AD391" s="492">
        <f>IF(Complete[[#This Row],[Procurement Project]]="","",SUM(Complete[[#This Row],[MOOE2]]+Complete[[#This Row],[CO3]]))</f>
        <v>597150</v>
      </c>
      <c r="AE391" s="495">
        <v>597150</v>
      </c>
      <c r="AF391" s="496"/>
      <c r="AG391" s="497"/>
      <c r="AH391" s="400" t="s">
        <v>758</v>
      </c>
      <c r="AI391" s="421" t="s">
        <v>193</v>
      </c>
      <c r="AJ391" s="622">
        <v>45156</v>
      </c>
      <c r="AK391" s="622">
        <v>45156</v>
      </c>
      <c r="AL391" s="622">
        <v>45156</v>
      </c>
      <c r="AM391" s="420" t="s">
        <v>193</v>
      </c>
      <c r="AN391" s="423" t="s">
        <v>193</v>
      </c>
      <c r="AO391" s="488" t="s">
        <v>141</v>
      </c>
      <c r="AP391" s="498"/>
      <c r="AQ391" s="498"/>
    </row>
    <row r="392" spans="1:43" s="230" customFormat="1" ht="75" customHeight="1" x14ac:dyDescent="0.25">
      <c r="A392" s="465" t="s">
        <v>1109</v>
      </c>
      <c r="B392" s="499" t="s">
        <v>379</v>
      </c>
      <c r="C392" s="486" t="s">
        <v>201</v>
      </c>
      <c r="D392" s="408" t="s">
        <v>192</v>
      </c>
      <c r="E392" s="488" t="s">
        <v>89</v>
      </c>
      <c r="F392" s="622" t="s">
        <v>193</v>
      </c>
      <c r="G392" s="622">
        <v>45146</v>
      </c>
      <c r="H392" s="642"/>
      <c r="I392" s="648" t="s">
        <v>193</v>
      </c>
      <c r="J392" s="622">
        <f>Complete[[#This Row],[Sub/Open of Bids]]</f>
        <v>45160</v>
      </c>
      <c r="K392" s="622">
        <v>45160</v>
      </c>
      <c r="L392" s="643"/>
      <c r="M392" s="622">
        <v>45160</v>
      </c>
      <c r="N392" s="622">
        <v>45163</v>
      </c>
      <c r="O392" s="622">
        <v>45173</v>
      </c>
      <c r="P392" s="643"/>
      <c r="Q392" s="643"/>
      <c r="R392" s="643"/>
      <c r="S392" s="622">
        <v>45177</v>
      </c>
      <c r="T392" s="622">
        <v>45188</v>
      </c>
      <c r="U392" s="622">
        <v>45189</v>
      </c>
      <c r="V392" s="490"/>
      <c r="W392" s="793"/>
      <c r="X392" s="622">
        <v>45198</v>
      </c>
      <c r="Y392" s="622">
        <f>Complete[[#This Row],[Delivery/ Completion]]</f>
        <v>45198</v>
      </c>
      <c r="Z392" s="402" t="s">
        <v>175</v>
      </c>
      <c r="AA392" s="492">
        <f>IF(Complete[[#This Row],[Procurement Project]]="","",SUM(Complete[[#This Row],[MOOE]]+Complete[[#This Row],[CO]]))</f>
        <v>464739</v>
      </c>
      <c r="AB392" s="493"/>
      <c r="AC392" s="494">
        <v>464739</v>
      </c>
      <c r="AD392" s="492">
        <f>IF(Complete[[#This Row],[Procurement Project]]="","",SUM(Complete[[#This Row],[MOOE2]]+Complete[[#This Row],[CO3]]))</f>
        <v>413826.5</v>
      </c>
      <c r="AE392" s="495"/>
      <c r="AF392" s="496">
        <v>413826.5</v>
      </c>
      <c r="AG392" s="497"/>
      <c r="AH392" s="400" t="s">
        <v>758</v>
      </c>
      <c r="AI392" s="421" t="s">
        <v>193</v>
      </c>
      <c r="AJ392" s="622">
        <v>45156</v>
      </c>
      <c r="AK392" s="622">
        <v>45156</v>
      </c>
      <c r="AL392" s="622">
        <v>45156</v>
      </c>
      <c r="AM392" s="420" t="s">
        <v>193</v>
      </c>
      <c r="AN392" s="423" t="s">
        <v>193</v>
      </c>
      <c r="AO392" s="488" t="s">
        <v>141</v>
      </c>
      <c r="AP392" s="498"/>
      <c r="AQ392" s="498"/>
    </row>
    <row r="393" spans="1:43" s="230" customFormat="1" ht="75" customHeight="1" x14ac:dyDescent="0.25">
      <c r="A393" s="465" t="s">
        <v>1110</v>
      </c>
      <c r="B393" s="499" t="s">
        <v>380</v>
      </c>
      <c r="C393" s="486" t="s">
        <v>213</v>
      </c>
      <c r="D393" s="408" t="s">
        <v>192</v>
      </c>
      <c r="E393" s="488" t="s">
        <v>89</v>
      </c>
      <c r="F393" s="622" t="s">
        <v>193</v>
      </c>
      <c r="G393" s="622">
        <v>45152</v>
      </c>
      <c r="H393" s="642"/>
      <c r="I393" s="648" t="s">
        <v>193</v>
      </c>
      <c r="J393" s="622">
        <f>Complete[[#This Row],[Sub/Open of Bids]]</f>
        <v>45160</v>
      </c>
      <c r="K393" s="622">
        <v>45160</v>
      </c>
      <c r="L393" s="643"/>
      <c r="M393" s="622">
        <v>45160</v>
      </c>
      <c r="N393" s="622">
        <v>45170</v>
      </c>
      <c r="O393" s="622">
        <v>45177</v>
      </c>
      <c r="P393" s="643"/>
      <c r="Q393" s="643"/>
      <c r="R393" s="643"/>
      <c r="S393" s="622">
        <v>45182</v>
      </c>
      <c r="T393" s="622">
        <v>45197</v>
      </c>
      <c r="U393" s="622">
        <v>45202</v>
      </c>
      <c r="V393" s="490"/>
      <c r="W393" s="793"/>
      <c r="X393" s="622">
        <v>45203</v>
      </c>
      <c r="Y393" s="622">
        <f>Complete[[#This Row],[Delivery/ Completion]]</f>
        <v>45203</v>
      </c>
      <c r="Z393" s="402" t="s">
        <v>175</v>
      </c>
      <c r="AA393" s="492">
        <f>IF(Complete[[#This Row],[Procurement Project]]="","",SUM(Complete[[#This Row],[MOOE]]+Complete[[#This Row],[CO]]))</f>
        <v>775508</v>
      </c>
      <c r="AB393" s="493">
        <v>775508</v>
      </c>
      <c r="AC393" s="494"/>
      <c r="AD393" s="492">
        <f>IF(Complete[[#This Row],[Procurement Project]]="","",SUM(Complete[[#This Row],[MOOE2]]+Complete[[#This Row],[CO3]]))</f>
        <v>741828</v>
      </c>
      <c r="AE393" s="495">
        <v>741828</v>
      </c>
      <c r="AF393" s="496"/>
      <c r="AG393" s="497"/>
      <c r="AH393" s="400" t="s">
        <v>758</v>
      </c>
      <c r="AI393" s="421" t="s">
        <v>193</v>
      </c>
      <c r="AJ393" s="622">
        <v>45156</v>
      </c>
      <c r="AK393" s="622">
        <v>45156</v>
      </c>
      <c r="AL393" s="622">
        <v>45156</v>
      </c>
      <c r="AM393" s="420" t="s">
        <v>193</v>
      </c>
      <c r="AN393" s="423" t="s">
        <v>193</v>
      </c>
      <c r="AO393" s="488" t="s">
        <v>141</v>
      </c>
      <c r="AP393" s="498"/>
      <c r="AQ393" s="498"/>
    </row>
    <row r="394" spans="1:43" s="230" customFormat="1" ht="75" customHeight="1" x14ac:dyDescent="0.25">
      <c r="A394" s="465" t="s">
        <v>1099</v>
      </c>
      <c r="B394" s="499" t="s">
        <v>253</v>
      </c>
      <c r="C394" s="486" t="s">
        <v>212</v>
      </c>
      <c r="D394" s="408" t="s">
        <v>192</v>
      </c>
      <c r="E394" s="488" t="s">
        <v>103</v>
      </c>
      <c r="F394" s="622" t="s">
        <v>193</v>
      </c>
      <c r="G394" s="622">
        <v>45141</v>
      </c>
      <c r="H394" s="642"/>
      <c r="I394" s="648" t="s">
        <v>193</v>
      </c>
      <c r="J394" s="622">
        <f>Complete[[#This Row],[Sub/Open of Bids]]</f>
        <v>45174</v>
      </c>
      <c r="K394" s="622">
        <v>45174</v>
      </c>
      <c r="L394" s="643"/>
      <c r="M394" s="622" t="s">
        <v>193</v>
      </c>
      <c r="N394" s="622" t="s">
        <v>193</v>
      </c>
      <c r="O394" s="622">
        <v>45177</v>
      </c>
      <c r="P394" s="643"/>
      <c r="Q394" s="643"/>
      <c r="R394" s="643"/>
      <c r="S394" s="622">
        <v>45177</v>
      </c>
      <c r="T394" s="622">
        <v>45194</v>
      </c>
      <c r="U394" s="622">
        <v>45198</v>
      </c>
      <c r="V394" s="490"/>
      <c r="W394" s="793"/>
      <c r="X394" s="622">
        <v>45225</v>
      </c>
      <c r="Y394" s="622">
        <f>Complete[[#This Row],[Delivery/ Completion]]</f>
        <v>45225</v>
      </c>
      <c r="Z394" s="402" t="s">
        <v>175</v>
      </c>
      <c r="AA394" s="492">
        <f>IF(Complete[[#This Row],[Procurement Project]]="","",SUM(Complete[[#This Row],[MOOE]]+Complete[[#This Row],[CO]]))</f>
        <v>83420</v>
      </c>
      <c r="AB394" s="493">
        <v>83420</v>
      </c>
      <c r="AC394" s="494"/>
      <c r="AD394" s="492">
        <f>IF(Complete[[#This Row],[Procurement Project]]="","",SUM(Complete[[#This Row],[MOOE2]]+Complete[[#This Row],[CO3]]))</f>
        <v>82500</v>
      </c>
      <c r="AE394" s="495">
        <v>82500</v>
      </c>
      <c r="AF394" s="496"/>
      <c r="AG394" s="497"/>
      <c r="AH394" s="400" t="s">
        <v>758</v>
      </c>
      <c r="AI394" s="421" t="s">
        <v>193</v>
      </c>
      <c r="AJ394" s="421" t="s">
        <v>193</v>
      </c>
      <c r="AK394" s="421" t="s">
        <v>193</v>
      </c>
      <c r="AL394" s="421" t="s">
        <v>193</v>
      </c>
      <c r="AM394" s="420" t="s">
        <v>193</v>
      </c>
      <c r="AN394" s="423" t="s">
        <v>193</v>
      </c>
      <c r="AO394" s="488" t="s">
        <v>141</v>
      </c>
      <c r="AP394" s="498"/>
      <c r="AQ394" s="498"/>
    </row>
    <row r="395" spans="1:43" s="230" customFormat="1" ht="75" customHeight="1" x14ac:dyDescent="0.25">
      <c r="A395" s="465" t="s">
        <v>1111</v>
      </c>
      <c r="B395" s="499" t="s">
        <v>261</v>
      </c>
      <c r="C395" s="486" t="s">
        <v>198</v>
      </c>
      <c r="D395" s="408" t="s">
        <v>192</v>
      </c>
      <c r="E395" s="488" t="s">
        <v>103</v>
      </c>
      <c r="F395" s="622" t="s">
        <v>193</v>
      </c>
      <c r="G395" s="622">
        <v>45124</v>
      </c>
      <c r="H395" s="642"/>
      <c r="I395" s="648" t="s">
        <v>193</v>
      </c>
      <c r="J395" s="622">
        <f>Complete[[#This Row],[Sub/Open of Bids]]</f>
        <v>45174</v>
      </c>
      <c r="K395" s="622">
        <v>45174</v>
      </c>
      <c r="L395" s="643"/>
      <c r="M395" s="622" t="s">
        <v>193</v>
      </c>
      <c r="N395" s="622" t="s">
        <v>193</v>
      </c>
      <c r="O395" s="622">
        <v>45177</v>
      </c>
      <c r="P395" s="643"/>
      <c r="Q395" s="643"/>
      <c r="R395" s="643"/>
      <c r="S395" s="622">
        <v>45174</v>
      </c>
      <c r="T395" s="622">
        <v>45188</v>
      </c>
      <c r="U395" s="622">
        <v>45189</v>
      </c>
      <c r="V395" s="490"/>
      <c r="W395" s="793"/>
      <c r="X395" s="622">
        <v>45236</v>
      </c>
      <c r="Y395" s="622">
        <f>Complete[[#This Row],[Delivery/ Completion]]</f>
        <v>45236</v>
      </c>
      <c r="Z395" s="402" t="s">
        <v>175</v>
      </c>
      <c r="AA395" s="492">
        <f>IF(Complete[[#This Row],[Procurement Project]]="","",SUM(Complete[[#This Row],[MOOE]]+Complete[[#This Row],[CO]]))</f>
        <v>52780</v>
      </c>
      <c r="AB395" s="493">
        <v>52780</v>
      </c>
      <c r="AC395" s="494"/>
      <c r="AD395" s="492">
        <f>IF(Complete[[#This Row],[Procurement Project]]="","",SUM(Complete[[#This Row],[MOOE2]]+Complete[[#This Row],[CO3]]))</f>
        <v>47320</v>
      </c>
      <c r="AE395" s="495">
        <v>47320</v>
      </c>
      <c r="AF395" s="496"/>
      <c r="AG395" s="497"/>
      <c r="AH395" s="400" t="s">
        <v>758</v>
      </c>
      <c r="AI395" s="421" t="s">
        <v>193</v>
      </c>
      <c r="AJ395" s="421" t="s">
        <v>193</v>
      </c>
      <c r="AK395" s="421" t="s">
        <v>193</v>
      </c>
      <c r="AL395" s="421" t="s">
        <v>193</v>
      </c>
      <c r="AM395" s="420" t="s">
        <v>193</v>
      </c>
      <c r="AN395" s="423" t="s">
        <v>193</v>
      </c>
      <c r="AO395" s="488" t="s">
        <v>141</v>
      </c>
      <c r="AP395" s="498"/>
      <c r="AQ395" s="498"/>
    </row>
    <row r="396" spans="1:43" s="230" customFormat="1" ht="75" customHeight="1" x14ac:dyDescent="0.25">
      <c r="A396" s="465" t="s">
        <v>1112</v>
      </c>
      <c r="B396" s="499" t="s">
        <v>226</v>
      </c>
      <c r="C396" s="486" t="s">
        <v>381</v>
      </c>
      <c r="D396" s="408" t="s">
        <v>192</v>
      </c>
      <c r="E396" s="488" t="s">
        <v>103</v>
      </c>
      <c r="F396" s="622" t="s">
        <v>193</v>
      </c>
      <c r="G396" s="622">
        <v>45152</v>
      </c>
      <c r="H396" s="642"/>
      <c r="I396" s="648" t="s">
        <v>193</v>
      </c>
      <c r="J396" s="622">
        <f>Complete[[#This Row],[Sub/Open of Bids]]</f>
        <v>45174</v>
      </c>
      <c r="K396" s="622">
        <v>45174</v>
      </c>
      <c r="L396" s="643"/>
      <c r="M396" s="622" t="s">
        <v>193</v>
      </c>
      <c r="N396" s="622" t="s">
        <v>193</v>
      </c>
      <c r="O396" s="622">
        <v>45177</v>
      </c>
      <c r="P396" s="643"/>
      <c r="Q396" s="643"/>
      <c r="R396" s="643"/>
      <c r="S396" s="622" t="s">
        <v>193</v>
      </c>
      <c r="T396" s="622">
        <v>45212</v>
      </c>
      <c r="U396" s="622">
        <v>45215</v>
      </c>
      <c r="V396" s="490"/>
      <c r="W396" s="793"/>
      <c r="X396" s="622">
        <v>45236</v>
      </c>
      <c r="Y396" s="622">
        <f>Complete[[#This Row],[Delivery/ Completion]]</f>
        <v>45236</v>
      </c>
      <c r="Z396" s="402" t="s">
        <v>175</v>
      </c>
      <c r="AA396" s="492">
        <f>IF(Complete[[#This Row],[Procurement Project]]="","",SUM(Complete[[#This Row],[MOOE]]+Complete[[#This Row],[CO]]))</f>
        <v>31834.51</v>
      </c>
      <c r="AB396" s="493">
        <v>31834.51</v>
      </c>
      <c r="AC396" s="494"/>
      <c r="AD396" s="492">
        <f>IF(Complete[[#This Row],[Procurement Project]]="","",SUM(Complete[[#This Row],[MOOE2]]+Complete[[#This Row],[CO3]]))</f>
        <v>31157.18</v>
      </c>
      <c r="AE396" s="495">
        <v>31157.18</v>
      </c>
      <c r="AF396" s="496"/>
      <c r="AG396" s="497"/>
      <c r="AH396" s="400" t="s">
        <v>758</v>
      </c>
      <c r="AI396" s="421" t="s">
        <v>193</v>
      </c>
      <c r="AJ396" s="421" t="s">
        <v>193</v>
      </c>
      <c r="AK396" s="421" t="s">
        <v>193</v>
      </c>
      <c r="AL396" s="421" t="s">
        <v>193</v>
      </c>
      <c r="AM396" s="420" t="s">
        <v>193</v>
      </c>
      <c r="AN396" s="423" t="s">
        <v>193</v>
      </c>
      <c r="AO396" s="488" t="s">
        <v>141</v>
      </c>
      <c r="AP396" s="498"/>
      <c r="AQ396" s="498"/>
    </row>
    <row r="397" spans="1:43" s="230" customFormat="1" ht="75" customHeight="1" x14ac:dyDescent="0.25">
      <c r="A397" s="465" t="s">
        <v>1113</v>
      </c>
      <c r="B397" s="499" t="s">
        <v>382</v>
      </c>
      <c r="C397" s="486" t="s">
        <v>231</v>
      </c>
      <c r="D397" s="408" t="s">
        <v>192</v>
      </c>
      <c r="E397" s="488" t="s">
        <v>103</v>
      </c>
      <c r="F397" s="622" t="s">
        <v>193</v>
      </c>
      <c r="G397" s="622">
        <v>45152</v>
      </c>
      <c r="H397" s="642"/>
      <c r="I397" s="648" t="s">
        <v>193</v>
      </c>
      <c r="J397" s="622">
        <f>Complete[[#This Row],[Sub/Open of Bids]]</f>
        <v>45174</v>
      </c>
      <c r="K397" s="622">
        <v>45174</v>
      </c>
      <c r="L397" s="643"/>
      <c r="M397" s="622" t="s">
        <v>193</v>
      </c>
      <c r="N397" s="622" t="s">
        <v>193</v>
      </c>
      <c r="O397" s="622">
        <v>45177</v>
      </c>
      <c r="P397" s="643"/>
      <c r="Q397" s="643"/>
      <c r="R397" s="643"/>
      <c r="S397" s="622" t="s">
        <v>193</v>
      </c>
      <c r="T397" s="622">
        <v>45188</v>
      </c>
      <c r="U397" s="622">
        <v>45189</v>
      </c>
      <c r="V397" s="490"/>
      <c r="W397" s="793"/>
      <c r="X397" s="622">
        <v>45198</v>
      </c>
      <c r="Y397" s="622">
        <f>Complete[[#This Row],[Delivery/ Completion]]</f>
        <v>45198</v>
      </c>
      <c r="Z397" s="402" t="s">
        <v>175</v>
      </c>
      <c r="AA397" s="492">
        <f>IF(Complete[[#This Row],[Procurement Project]]="","",SUM(Complete[[#This Row],[MOOE]]+Complete[[#This Row],[CO]]))</f>
        <v>7495</v>
      </c>
      <c r="AB397" s="493">
        <v>7495</v>
      </c>
      <c r="AC397" s="494"/>
      <c r="AD397" s="492">
        <f>IF(Complete[[#This Row],[Procurement Project]]="","",SUM(Complete[[#This Row],[MOOE2]]+Complete[[#This Row],[CO3]]))</f>
        <v>7460</v>
      </c>
      <c r="AE397" s="495">
        <v>7460</v>
      </c>
      <c r="AF397" s="496"/>
      <c r="AG397" s="497"/>
      <c r="AH397" s="400" t="s">
        <v>758</v>
      </c>
      <c r="AI397" s="421" t="s">
        <v>193</v>
      </c>
      <c r="AJ397" s="421" t="s">
        <v>193</v>
      </c>
      <c r="AK397" s="421" t="s">
        <v>193</v>
      </c>
      <c r="AL397" s="421" t="s">
        <v>193</v>
      </c>
      <c r="AM397" s="420" t="s">
        <v>193</v>
      </c>
      <c r="AN397" s="423" t="s">
        <v>193</v>
      </c>
      <c r="AO397" s="488" t="s">
        <v>141</v>
      </c>
      <c r="AP397" s="498"/>
      <c r="AQ397" s="498"/>
    </row>
    <row r="398" spans="1:43" s="230" customFormat="1" ht="75" customHeight="1" x14ac:dyDescent="0.25">
      <c r="A398" s="465" t="s">
        <v>1114</v>
      </c>
      <c r="B398" s="499" t="s">
        <v>223</v>
      </c>
      <c r="C398" s="486" t="s">
        <v>212</v>
      </c>
      <c r="D398" s="408" t="s">
        <v>192</v>
      </c>
      <c r="E398" s="488" t="s">
        <v>103</v>
      </c>
      <c r="F398" s="622" t="s">
        <v>193</v>
      </c>
      <c r="G398" s="622">
        <v>45164</v>
      </c>
      <c r="H398" s="642"/>
      <c r="I398" s="648" t="s">
        <v>193</v>
      </c>
      <c r="J398" s="622">
        <f>Complete[[#This Row],[Sub/Open of Bids]]</f>
        <v>45174</v>
      </c>
      <c r="K398" s="622">
        <v>45174</v>
      </c>
      <c r="L398" s="643"/>
      <c r="M398" s="622" t="s">
        <v>193</v>
      </c>
      <c r="N398" s="622" t="s">
        <v>193</v>
      </c>
      <c r="O398" s="622">
        <v>45177</v>
      </c>
      <c r="P398" s="643"/>
      <c r="Q398" s="643"/>
      <c r="R398" s="643"/>
      <c r="S398" s="622">
        <v>45183</v>
      </c>
      <c r="T398" s="622">
        <v>45188</v>
      </c>
      <c r="U398" s="622">
        <v>45189</v>
      </c>
      <c r="V398" s="490"/>
      <c r="W398" s="793"/>
      <c r="X398" s="622">
        <v>45210</v>
      </c>
      <c r="Y398" s="622">
        <f>Complete[[#This Row],[Delivery/ Completion]]</f>
        <v>45210</v>
      </c>
      <c r="Z398" s="402" t="s">
        <v>175</v>
      </c>
      <c r="AA398" s="492">
        <f>IF(Complete[[#This Row],[Procurement Project]]="","",SUM(Complete[[#This Row],[MOOE]]+Complete[[#This Row],[CO]]))</f>
        <v>150000</v>
      </c>
      <c r="AB398" s="493">
        <v>150000</v>
      </c>
      <c r="AC398" s="494"/>
      <c r="AD398" s="492">
        <f>IF(Complete[[#This Row],[Procurement Project]]="","",SUM(Complete[[#This Row],[MOOE2]]+Complete[[#This Row],[CO3]]))</f>
        <v>150000</v>
      </c>
      <c r="AE398" s="495">
        <v>150000</v>
      </c>
      <c r="AF398" s="496"/>
      <c r="AG398" s="497"/>
      <c r="AH398" s="400" t="s">
        <v>758</v>
      </c>
      <c r="AI398" s="421" t="s">
        <v>193</v>
      </c>
      <c r="AJ398" s="421" t="s">
        <v>193</v>
      </c>
      <c r="AK398" s="421" t="s">
        <v>193</v>
      </c>
      <c r="AL398" s="421" t="s">
        <v>193</v>
      </c>
      <c r="AM398" s="420" t="s">
        <v>193</v>
      </c>
      <c r="AN398" s="423" t="s">
        <v>193</v>
      </c>
      <c r="AO398" s="488" t="s">
        <v>141</v>
      </c>
      <c r="AP398" s="498"/>
      <c r="AQ398" s="498"/>
    </row>
    <row r="399" spans="1:43" s="230" customFormat="1" ht="75" customHeight="1" x14ac:dyDescent="0.25">
      <c r="A399" s="465" t="s">
        <v>1115</v>
      </c>
      <c r="B399" s="499" t="s">
        <v>263</v>
      </c>
      <c r="C399" s="486" t="s">
        <v>212</v>
      </c>
      <c r="D399" s="408" t="s">
        <v>192</v>
      </c>
      <c r="E399" s="488" t="s">
        <v>103</v>
      </c>
      <c r="F399" s="622" t="s">
        <v>193</v>
      </c>
      <c r="G399" s="622">
        <v>45164</v>
      </c>
      <c r="H399" s="642"/>
      <c r="I399" s="648" t="s">
        <v>193</v>
      </c>
      <c r="J399" s="622">
        <f>Complete[[#This Row],[Sub/Open of Bids]]</f>
        <v>45181</v>
      </c>
      <c r="K399" s="622">
        <v>45181</v>
      </c>
      <c r="L399" s="643"/>
      <c r="M399" s="622" t="s">
        <v>193</v>
      </c>
      <c r="N399" s="622" t="s">
        <v>193</v>
      </c>
      <c r="O399" s="622">
        <v>45182</v>
      </c>
      <c r="P399" s="643"/>
      <c r="Q399" s="643"/>
      <c r="R399" s="643"/>
      <c r="S399" s="622" t="s">
        <v>193</v>
      </c>
      <c r="T399" s="622">
        <v>45197</v>
      </c>
      <c r="U399" s="622">
        <v>45205</v>
      </c>
      <c r="V399" s="490"/>
      <c r="W399" s="793"/>
      <c r="X399" s="622">
        <v>45183</v>
      </c>
      <c r="Y399" s="622">
        <f>Complete[[#This Row],[Delivery/ Completion]]</f>
        <v>45183</v>
      </c>
      <c r="Z399" s="402" t="s">
        <v>175</v>
      </c>
      <c r="AA399" s="492">
        <f>IF(Complete[[#This Row],[Procurement Project]]="","",SUM(Complete[[#This Row],[MOOE]]+Complete[[#This Row],[CO]]))</f>
        <v>35120</v>
      </c>
      <c r="AB399" s="493">
        <v>35120</v>
      </c>
      <c r="AC399" s="494"/>
      <c r="AD399" s="492">
        <f>IF(Complete[[#This Row],[Procurement Project]]="","",SUM(Complete[[#This Row],[MOOE2]]+Complete[[#This Row],[CO3]]))</f>
        <v>32800</v>
      </c>
      <c r="AE399" s="495">
        <v>32800</v>
      </c>
      <c r="AF399" s="496"/>
      <c r="AG399" s="497"/>
      <c r="AH399" s="400" t="s">
        <v>758</v>
      </c>
      <c r="AI399" s="421" t="s">
        <v>193</v>
      </c>
      <c r="AJ399" s="421" t="s">
        <v>193</v>
      </c>
      <c r="AK399" s="421" t="s">
        <v>193</v>
      </c>
      <c r="AL399" s="421" t="s">
        <v>193</v>
      </c>
      <c r="AM399" s="420" t="s">
        <v>193</v>
      </c>
      <c r="AN399" s="423" t="s">
        <v>193</v>
      </c>
      <c r="AO399" s="488" t="s">
        <v>141</v>
      </c>
      <c r="AP399" s="498"/>
      <c r="AQ399" s="498"/>
    </row>
    <row r="400" spans="1:43" s="230" customFormat="1" ht="75" customHeight="1" x14ac:dyDescent="0.25">
      <c r="A400" s="465" t="s">
        <v>1116</v>
      </c>
      <c r="B400" s="499" t="s">
        <v>264</v>
      </c>
      <c r="C400" s="486" t="s">
        <v>213</v>
      </c>
      <c r="D400" s="408" t="s">
        <v>192</v>
      </c>
      <c r="E400" s="488" t="s">
        <v>103</v>
      </c>
      <c r="F400" s="622" t="s">
        <v>193</v>
      </c>
      <c r="G400" s="622">
        <v>45138</v>
      </c>
      <c r="H400" s="642"/>
      <c r="I400" s="648" t="s">
        <v>193</v>
      </c>
      <c r="J400" s="622">
        <f>Complete[[#This Row],[Sub/Open of Bids]]</f>
        <v>45181</v>
      </c>
      <c r="K400" s="622">
        <v>45181</v>
      </c>
      <c r="L400" s="643"/>
      <c r="M400" s="622" t="s">
        <v>193</v>
      </c>
      <c r="N400" s="622" t="s">
        <v>193</v>
      </c>
      <c r="O400" s="622">
        <v>45182</v>
      </c>
      <c r="P400" s="643"/>
      <c r="Q400" s="643"/>
      <c r="R400" s="643"/>
      <c r="S400" s="622">
        <v>45182</v>
      </c>
      <c r="T400" s="622">
        <v>45197</v>
      </c>
      <c r="U400" s="622">
        <v>45198</v>
      </c>
      <c r="V400" s="490"/>
      <c r="W400" s="793"/>
      <c r="X400" s="622">
        <v>45211</v>
      </c>
      <c r="Y400" s="622">
        <f>Complete[[#This Row],[Delivery/ Completion]]</f>
        <v>45211</v>
      </c>
      <c r="Z400" s="402" t="s">
        <v>175</v>
      </c>
      <c r="AA400" s="492">
        <f>IF(Complete[[#This Row],[Procurement Project]]="","",SUM(Complete[[#This Row],[MOOE]]+Complete[[#This Row],[CO]]))</f>
        <v>96100</v>
      </c>
      <c r="AB400" s="493">
        <v>96100</v>
      </c>
      <c r="AC400" s="494"/>
      <c r="AD400" s="492">
        <f>IF(Complete[[#This Row],[Procurement Project]]="","",SUM(Complete[[#This Row],[MOOE2]]+Complete[[#This Row],[CO3]]))</f>
        <v>93835</v>
      </c>
      <c r="AE400" s="495">
        <v>93835</v>
      </c>
      <c r="AF400" s="496"/>
      <c r="AG400" s="497"/>
      <c r="AH400" s="400" t="s">
        <v>758</v>
      </c>
      <c r="AI400" s="421" t="s">
        <v>193</v>
      </c>
      <c r="AJ400" s="421" t="s">
        <v>193</v>
      </c>
      <c r="AK400" s="421" t="s">
        <v>193</v>
      </c>
      <c r="AL400" s="421" t="s">
        <v>193</v>
      </c>
      <c r="AM400" s="420" t="s">
        <v>193</v>
      </c>
      <c r="AN400" s="423" t="s">
        <v>193</v>
      </c>
      <c r="AO400" s="488" t="s">
        <v>141</v>
      </c>
      <c r="AP400" s="498"/>
      <c r="AQ400" s="498"/>
    </row>
    <row r="401" spans="1:43" s="230" customFormat="1" ht="75" customHeight="1" x14ac:dyDescent="0.25">
      <c r="A401" s="465" t="s">
        <v>1117</v>
      </c>
      <c r="B401" s="499" t="s">
        <v>225</v>
      </c>
      <c r="C401" s="486" t="s">
        <v>201</v>
      </c>
      <c r="D401" s="408" t="s">
        <v>192</v>
      </c>
      <c r="E401" s="488" t="s">
        <v>103</v>
      </c>
      <c r="F401" s="622" t="s">
        <v>193</v>
      </c>
      <c r="G401" s="622">
        <v>45164</v>
      </c>
      <c r="H401" s="642"/>
      <c r="I401" s="648" t="s">
        <v>193</v>
      </c>
      <c r="J401" s="622">
        <f>Complete[[#This Row],[Sub/Open of Bids]]</f>
        <v>45181</v>
      </c>
      <c r="K401" s="622">
        <v>45181</v>
      </c>
      <c r="L401" s="643"/>
      <c r="M401" s="622" t="s">
        <v>193</v>
      </c>
      <c r="N401" s="622" t="s">
        <v>193</v>
      </c>
      <c r="O401" s="622">
        <v>45182</v>
      </c>
      <c r="P401" s="643"/>
      <c r="Q401" s="643"/>
      <c r="R401" s="643"/>
      <c r="S401" s="622" t="s">
        <v>193</v>
      </c>
      <c r="T401" s="622">
        <v>45208</v>
      </c>
      <c r="U401" s="622">
        <v>45209</v>
      </c>
      <c r="V401" s="490"/>
      <c r="W401" s="793"/>
      <c r="X401" s="622">
        <v>45222</v>
      </c>
      <c r="Y401" s="622">
        <f>Complete[[#This Row],[Delivery/ Completion]]</f>
        <v>45222</v>
      </c>
      <c r="Z401" s="402" t="s">
        <v>175</v>
      </c>
      <c r="AA401" s="492">
        <f>IF(Complete[[#This Row],[Procurement Project]]="","",SUM(Complete[[#This Row],[MOOE]]+Complete[[#This Row],[CO]]))</f>
        <v>1792</v>
      </c>
      <c r="AB401" s="493">
        <v>1792</v>
      </c>
      <c r="AC401" s="494"/>
      <c r="AD401" s="492">
        <f>IF(Complete[[#This Row],[Procurement Project]]="","",SUM(Complete[[#This Row],[MOOE2]]+Complete[[#This Row],[CO3]]))</f>
        <v>1664</v>
      </c>
      <c r="AE401" s="495">
        <v>1664</v>
      </c>
      <c r="AF401" s="496"/>
      <c r="AG401" s="497"/>
      <c r="AH401" s="400" t="s">
        <v>758</v>
      </c>
      <c r="AI401" s="421" t="s">
        <v>193</v>
      </c>
      <c r="AJ401" s="421" t="s">
        <v>193</v>
      </c>
      <c r="AK401" s="421" t="s">
        <v>193</v>
      </c>
      <c r="AL401" s="421" t="s">
        <v>193</v>
      </c>
      <c r="AM401" s="420" t="s">
        <v>193</v>
      </c>
      <c r="AN401" s="423" t="s">
        <v>193</v>
      </c>
      <c r="AO401" s="488" t="s">
        <v>141</v>
      </c>
      <c r="AP401" s="498"/>
      <c r="AQ401" s="498"/>
    </row>
    <row r="402" spans="1:43" s="230" customFormat="1" ht="75" customHeight="1" x14ac:dyDescent="0.25">
      <c r="A402" s="465" t="s">
        <v>1118</v>
      </c>
      <c r="B402" s="499" t="s">
        <v>225</v>
      </c>
      <c r="C402" s="486" t="s">
        <v>249</v>
      </c>
      <c r="D402" s="408" t="s">
        <v>192</v>
      </c>
      <c r="E402" s="488" t="s">
        <v>103</v>
      </c>
      <c r="F402" s="622" t="s">
        <v>193</v>
      </c>
      <c r="G402" s="622">
        <v>45176</v>
      </c>
      <c r="H402" s="642"/>
      <c r="I402" s="648" t="s">
        <v>193</v>
      </c>
      <c r="J402" s="622">
        <f>Complete[[#This Row],[Sub/Open of Bids]]</f>
        <v>45181</v>
      </c>
      <c r="K402" s="622">
        <v>45181</v>
      </c>
      <c r="L402" s="643"/>
      <c r="M402" s="622" t="s">
        <v>193</v>
      </c>
      <c r="N402" s="622" t="s">
        <v>193</v>
      </c>
      <c r="O402" s="622">
        <v>45182</v>
      </c>
      <c r="P402" s="643"/>
      <c r="Q402" s="643"/>
      <c r="R402" s="643"/>
      <c r="S402" s="622" t="s">
        <v>193</v>
      </c>
      <c r="T402" s="622">
        <v>45198</v>
      </c>
      <c r="U402" s="622">
        <v>45203</v>
      </c>
      <c r="V402" s="490"/>
      <c r="W402" s="793"/>
      <c r="X402" s="622">
        <v>45251</v>
      </c>
      <c r="Y402" s="622">
        <f>Complete[[#This Row],[Delivery/ Completion]]</f>
        <v>45251</v>
      </c>
      <c r="Z402" s="402" t="s">
        <v>175</v>
      </c>
      <c r="AA402" s="492">
        <f>IF(Complete[[#This Row],[Procurement Project]]="","",SUM(Complete[[#This Row],[MOOE]]+Complete[[#This Row],[CO]]))</f>
        <v>8400</v>
      </c>
      <c r="AB402" s="493">
        <v>8400</v>
      </c>
      <c r="AC402" s="494"/>
      <c r="AD402" s="492">
        <f>IF(Complete[[#This Row],[Procurement Project]]="","",SUM(Complete[[#This Row],[MOOE2]]+Complete[[#This Row],[CO3]]))</f>
        <v>7800</v>
      </c>
      <c r="AE402" s="495">
        <v>7800</v>
      </c>
      <c r="AF402" s="496"/>
      <c r="AG402" s="497"/>
      <c r="AH402" s="400" t="s">
        <v>758</v>
      </c>
      <c r="AI402" s="421" t="s">
        <v>193</v>
      </c>
      <c r="AJ402" s="421" t="s">
        <v>193</v>
      </c>
      <c r="AK402" s="421" t="s">
        <v>193</v>
      </c>
      <c r="AL402" s="421" t="s">
        <v>193</v>
      </c>
      <c r="AM402" s="420" t="s">
        <v>193</v>
      </c>
      <c r="AN402" s="423" t="s">
        <v>193</v>
      </c>
      <c r="AO402" s="488" t="s">
        <v>141</v>
      </c>
      <c r="AP402" s="498"/>
      <c r="AQ402" s="498"/>
    </row>
    <row r="403" spans="1:43" s="230" customFormat="1" ht="75" customHeight="1" x14ac:dyDescent="0.25">
      <c r="A403" s="465" t="s">
        <v>1119</v>
      </c>
      <c r="B403" s="499" t="s">
        <v>223</v>
      </c>
      <c r="C403" s="486" t="s">
        <v>212</v>
      </c>
      <c r="D403" s="408" t="s">
        <v>192</v>
      </c>
      <c r="E403" s="488" t="s">
        <v>103</v>
      </c>
      <c r="F403" s="622" t="s">
        <v>193</v>
      </c>
      <c r="G403" s="622">
        <v>45176</v>
      </c>
      <c r="H403" s="642"/>
      <c r="I403" s="648" t="s">
        <v>193</v>
      </c>
      <c r="J403" s="622">
        <f>Complete[[#This Row],[Sub/Open of Bids]]</f>
        <v>45181</v>
      </c>
      <c r="K403" s="622">
        <v>45181</v>
      </c>
      <c r="L403" s="643"/>
      <c r="M403" s="622" t="s">
        <v>193</v>
      </c>
      <c r="N403" s="622" t="s">
        <v>193</v>
      </c>
      <c r="O403" s="622">
        <v>45182</v>
      </c>
      <c r="P403" s="643"/>
      <c r="Q403" s="643"/>
      <c r="R403" s="643"/>
      <c r="S403" s="622">
        <v>45183</v>
      </c>
      <c r="T403" s="622">
        <v>45188</v>
      </c>
      <c r="U403" s="622">
        <v>45189</v>
      </c>
      <c r="V403" s="490"/>
      <c r="W403" s="793"/>
      <c r="X403" s="622">
        <v>45184</v>
      </c>
      <c r="Y403" s="622">
        <f>Complete[[#This Row],[Delivery/ Completion]]</f>
        <v>45184</v>
      </c>
      <c r="Z403" s="402" t="s">
        <v>175</v>
      </c>
      <c r="AA403" s="492">
        <f>IF(Complete[[#This Row],[Procurement Project]]="","",SUM(Complete[[#This Row],[MOOE]]+Complete[[#This Row],[CO]]))</f>
        <v>367550</v>
      </c>
      <c r="AB403" s="493">
        <v>367550</v>
      </c>
      <c r="AC403" s="494"/>
      <c r="AD403" s="492">
        <f>IF(Complete[[#This Row],[Procurement Project]]="","",SUM(Complete[[#This Row],[MOOE2]]+Complete[[#This Row],[CO3]]))</f>
        <v>367252</v>
      </c>
      <c r="AE403" s="495">
        <v>367252</v>
      </c>
      <c r="AF403" s="496"/>
      <c r="AG403" s="497"/>
      <c r="AH403" s="400" t="s">
        <v>758</v>
      </c>
      <c r="AI403" s="421" t="s">
        <v>193</v>
      </c>
      <c r="AJ403" s="421" t="s">
        <v>193</v>
      </c>
      <c r="AK403" s="421" t="s">
        <v>193</v>
      </c>
      <c r="AL403" s="421" t="s">
        <v>193</v>
      </c>
      <c r="AM403" s="420" t="s">
        <v>193</v>
      </c>
      <c r="AN403" s="423" t="s">
        <v>193</v>
      </c>
      <c r="AO403" s="488" t="s">
        <v>141</v>
      </c>
      <c r="AP403" s="498"/>
      <c r="AQ403" s="498"/>
    </row>
    <row r="404" spans="1:43" s="230" customFormat="1" ht="75" customHeight="1" x14ac:dyDescent="0.25">
      <c r="A404" s="465" t="s">
        <v>1120</v>
      </c>
      <c r="B404" s="499" t="s">
        <v>383</v>
      </c>
      <c r="C404" s="486" t="s">
        <v>213</v>
      </c>
      <c r="D404" s="408" t="s">
        <v>192</v>
      </c>
      <c r="E404" s="488" t="s">
        <v>103</v>
      </c>
      <c r="F404" s="622" t="s">
        <v>193</v>
      </c>
      <c r="G404" s="622">
        <v>45138</v>
      </c>
      <c r="H404" s="642"/>
      <c r="I404" s="648" t="s">
        <v>193</v>
      </c>
      <c r="J404" s="622">
        <f>Complete[[#This Row],[Sub/Open of Bids]]</f>
        <v>45181</v>
      </c>
      <c r="K404" s="622">
        <v>45181</v>
      </c>
      <c r="L404" s="643"/>
      <c r="M404" s="622" t="s">
        <v>193</v>
      </c>
      <c r="N404" s="622" t="s">
        <v>193</v>
      </c>
      <c r="O404" s="622">
        <v>45182</v>
      </c>
      <c r="P404" s="643"/>
      <c r="Q404" s="643"/>
      <c r="R404" s="643"/>
      <c r="S404" s="622">
        <v>45181</v>
      </c>
      <c r="T404" s="622">
        <v>45197</v>
      </c>
      <c r="U404" s="622">
        <v>45198</v>
      </c>
      <c r="V404" s="490"/>
      <c r="W404" s="793"/>
      <c r="X404" s="622">
        <v>45252</v>
      </c>
      <c r="Y404" s="622">
        <f>Complete[[#This Row],[Delivery/ Completion]]</f>
        <v>45252</v>
      </c>
      <c r="Z404" s="402" t="s">
        <v>175</v>
      </c>
      <c r="AA404" s="492">
        <f>IF(Complete[[#This Row],[Procurement Project]]="","",SUM(Complete[[#This Row],[MOOE]]+Complete[[#This Row],[CO]]))</f>
        <v>8000</v>
      </c>
      <c r="AB404" s="493">
        <v>8000</v>
      </c>
      <c r="AC404" s="494"/>
      <c r="AD404" s="492">
        <f>IF(Complete[[#This Row],[Procurement Project]]="","",SUM(Complete[[#This Row],[MOOE2]]+Complete[[#This Row],[CO3]]))</f>
        <v>8000</v>
      </c>
      <c r="AE404" s="495">
        <v>8000</v>
      </c>
      <c r="AF404" s="496"/>
      <c r="AG404" s="497"/>
      <c r="AH404" s="400" t="s">
        <v>758</v>
      </c>
      <c r="AI404" s="421" t="s">
        <v>193</v>
      </c>
      <c r="AJ404" s="421" t="s">
        <v>193</v>
      </c>
      <c r="AK404" s="421" t="s">
        <v>193</v>
      </c>
      <c r="AL404" s="421" t="s">
        <v>193</v>
      </c>
      <c r="AM404" s="420" t="s">
        <v>193</v>
      </c>
      <c r="AN404" s="423" t="s">
        <v>193</v>
      </c>
      <c r="AO404" s="488" t="s">
        <v>141</v>
      </c>
      <c r="AP404" s="498"/>
      <c r="AQ404" s="498"/>
    </row>
    <row r="405" spans="1:43" s="230" customFormat="1" ht="75" customHeight="1" x14ac:dyDescent="0.25">
      <c r="A405" s="465" t="s">
        <v>1121</v>
      </c>
      <c r="B405" s="499" t="s">
        <v>384</v>
      </c>
      <c r="C405" s="486" t="s">
        <v>212</v>
      </c>
      <c r="D405" s="408" t="s">
        <v>192</v>
      </c>
      <c r="E405" s="488" t="s">
        <v>103</v>
      </c>
      <c r="F405" s="622" t="s">
        <v>193</v>
      </c>
      <c r="G405" s="622">
        <v>45164</v>
      </c>
      <c r="H405" s="642"/>
      <c r="I405" s="648" t="s">
        <v>193</v>
      </c>
      <c r="J405" s="622">
        <f>Complete[[#This Row],[Sub/Open of Bids]]</f>
        <v>45181</v>
      </c>
      <c r="K405" s="622">
        <v>45181</v>
      </c>
      <c r="L405" s="643"/>
      <c r="M405" s="622" t="s">
        <v>193</v>
      </c>
      <c r="N405" s="622" t="s">
        <v>193</v>
      </c>
      <c r="O405" s="622">
        <v>45182</v>
      </c>
      <c r="P405" s="643"/>
      <c r="Q405" s="643"/>
      <c r="R405" s="643"/>
      <c r="S405" s="622" t="s">
        <v>193</v>
      </c>
      <c r="T405" s="622">
        <v>45197</v>
      </c>
      <c r="U405" s="622">
        <v>45198</v>
      </c>
      <c r="V405" s="490"/>
      <c r="W405" s="793"/>
      <c r="X405" s="622">
        <v>45202</v>
      </c>
      <c r="Y405" s="622">
        <f>Complete[[#This Row],[Delivery/ Completion]]</f>
        <v>45202</v>
      </c>
      <c r="Z405" s="402" t="s">
        <v>175</v>
      </c>
      <c r="AA405" s="492">
        <f>IF(Complete[[#This Row],[Procurement Project]]="","",SUM(Complete[[#This Row],[MOOE]]+Complete[[#This Row],[CO]]))</f>
        <v>28000</v>
      </c>
      <c r="AB405" s="493">
        <v>28000</v>
      </c>
      <c r="AC405" s="494"/>
      <c r="AD405" s="492">
        <f>IF(Complete[[#This Row],[Procurement Project]]="","",SUM(Complete[[#This Row],[MOOE2]]+Complete[[#This Row],[CO3]]))</f>
        <v>27920</v>
      </c>
      <c r="AE405" s="495">
        <v>27920</v>
      </c>
      <c r="AF405" s="496"/>
      <c r="AG405" s="497"/>
      <c r="AH405" s="400" t="s">
        <v>758</v>
      </c>
      <c r="AI405" s="421" t="s">
        <v>193</v>
      </c>
      <c r="AJ405" s="421" t="s">
        <v>193</v>
      </c>
      <c r="AK405" s="421" t="s">
        <v>193</v>
      </c>
      <c r="AL405" s="421" t="s">
        <v>193</v>
      </c>
      <c r="AM405" s="420" t="s">
        <v>193</v>
      </c>
      <c r="AN405" s="423" t="s">
        <v>193</v>
      </c>
      <c r="AO405" s="488" t="s">
        <v>141</v>
      </c>
      <c r="AP405" s="498"/>
      <c r="AQ405" s="498"/>
    </row>
    <row r="406" spans="1:43" s="230" customFormat="1" ht="75" customHeight="1" x14ac:dyDescent="0.25">
      <c r="A406" s="465" t="s">
        <v>1122</v>
      </c>
      <c r="B406" s="499" t="s">
        <v>235</v>
      </c>
      <c r="C406" s="486" t="s">
        <v>266</v>
      </c>
      <c r="D406" s="408" t="s">
        <v>192</v>
      </c>
      <c r="E406" s="488" t="s">
        <v>103</v>
      </c>
      <c r="F406" s="622" t="s">
        <v>193</v>
      </c>
      <c r="G406" s="622">
        <v>45176</v>
      </c>
      <c r="H406" s="642"/>
      <c r="I406" s="648" t="s">
        <v>193</v>
      </c>
      <c r="J406" s="622">
        <f>Complete[[#This Row],[Sub/Open of Bids]]</f>
        <v>45181</v>
      </c>
      <c r="K406" s="622">
        <v>45181</v>
      </c>
      <c r="L406" s="643"/>
      <c r="M406" s="622" t="s">
        <v>193</v>
      </c>
      <c r="N406" s="622" t="s">
        <v>193</v>
      </c>
      <c r="O406" s="622">
        <v>45182</v>
      </c>
      <c r="P406" s="643"/>
      <c r="Q406" s="643"/>
      <c r="R406" s="643"/>
      <c r="S406" s="622" t="s">
        <v>193</v>
      </c>
      <c r="T406" s="622">
        <v>45202</v>
      </c>
      <c r="U406" s="622">
        <v>45204</v>
      </c>
      <c r="V406" s="490"/>
      <c r="W406" s="793"/>
      <c r="X406" s="622">
        <v>45204</v>
      </c>
      <c r="Y406" s="622">
        <f>Complete[[#This Row],[Delivery/ Completion]]</f>
        <v>45204</v>
      </c>
      <c r="Z406" s="402" t="s">
        <v>175</v>
      </c>
      <c r="AA406" s="492">
        <f>IF(Complete[[#This Row],[Procurement Project]]="","",SUM(Complete[[#This Row],[MOOE]]+Complete[[#This Row],[CO]]))</f>
        <v>2500</v>
      </c>
      <c r="AB406" s="493">
        <v>2500</v>
      </c>
      <c r="AC406" s="494"/>
      <c r="AD406" s="492">
        <f>IF(Complete[[#This Row],[Procurement Project]]="","",SUM(Complete[[#This Row],[MOOE2]]+Complete[[#This Row],[CO3]]))</f>
        <v>2500</v>
      </c>
      <c r="AE406" s="495">
        <v>2500</v>
      </c>
      <c r="AF406" s="496"/>
      <c r="AG406" s="497"/>
      <c r="AH406" s="400" t="s">
        <v>758</v>
      </c>
      <c r="AI406" s="421" t="s">
        <v>193</v>
      </c>
      <c r="AJ406" s="421" t="s">
        <v>193</v>
      </c>
      <c r="AK406" s="421" t="s">
        <v>193</v>
      </c>
      <c r="AL406" s="421" t="s">
        <v>193</v>
      </c>
      <c r="AM406" s="420" t="s">
        <v>193</v>
      </c>
      <c r="AN406" s="423" t="s">
        <v>193</v>
      </c>
      <c r="AO406" s="488" t="s">
        <v>141</v>
      </c>
      <c r="AP406" s="498"/>
      <c r="AQ406" s="498"/>
    </row>
    <row r="407" spans="1:43" s="230" customFormat="1" ht="75" customHeight="1" x14ac:dyDescent="0.25">
      <c r="A407" s="465" t="s">
        <v>1123</v>
      </c>
      <c r="B407" s="499" t="s">
        <v>385</v>
      </c>
      <c r="C407" s="486" t="s">
        <v>213</v>
      </c>
      <c r="D407" s="487" t="s">
        <v>192</v>
      </c>
      <c r="E407" s="488" t="s">
        <v>93</v>
      </c>
      <c r="F407" s="622">
        <v>45174</v>
      </c>
      <c r="G407" s="622">
        <v>45176</v>
      </c>
      <c r="H407" s="642"/>
      <c r="I407" s="648" t="s">
        <v>193</v>
      </c>
      <c r="J407" s="622">
        <f>Complete[[#This Row],[Sub/Open of Bids]]</f>
        <v>45181</v>
      </c>
      <c r="K407" s="622">
        <v>45181</v>
      </c>
      <c r="L407" s="643"/>
      <c r="M407" s="622" t="s">
        <v>193</v>
      </c>
      <c r="N407" s="622" t="s">
        <v>193</v>
      </c>
      <c r="O407" s="622">
        <v>45182</v>
      </c>
      <c r="P407" s="643"/>
      <c r="Q407" s="643"/>
      <c r="R407" s="643"/>
      <c r="S407" s="622" t="s">
        <v>193</v>
      </c>
      <c r="T407" s="622">
        <v>45197</v>
      </c>
      <c r="U407" s="622">
        <v>45198</v>
      </c>
      <c r="V407" s="490"/>
      <c r="W407" s="793"/>
      <c r="X407" s="622">
        <v>45198</v>
      </c>
      <c r="Y407" s="622">
        <f>Complete[[#This Row],[Delivery/ Completion]]</f>
        <v>45198</v>
      </c>
      <c r="Z407" s="402" t="s">
        <v>175</v>
      </c>
      <c r="AA407" s="492">
        <f>IF(Complete[[#This Row],[Procurement Project]]="","",SUM(Complete[[#This Row],[MOOE]]+Complete[[#This Row],[CO]]))</f>
        <v>1100</v>
      </c>
      <c r="AB407" s="493">
        <v>1100</v>
      </c>
      <c r="AC407" s="494"/>
      <c r="AD407" s="492">
        <f>IF(Complete[[#This Row],[Procurement Project]]="","",SUM(Complete[[#This Row],[MOOE2]]+Complete[[#This Row],[CO3]]))</f>
        <v>1100</v>
      </c>
      <c r="AE407" s="495">
        <v>1100</v>
      </c>
      <c r="AF407" s="496"/>
      <c r="AG407" s="497"/>
      <c r="AH407" s="400" t="s">
        <v>758</v>
      </c>
      <c r="AI407" s="421" t="s">
        <v>193</v>
      </c>
      <c r="AJ407" s="421" t="s">
        <v>193</v>
      </c>
      <c r="AK407" s="421" t="s">
        <v>193</v>
      </c>
      <c r="AL407" s="421" t="s">
        <v>193</v>
      </c>
      <c r="AM407" s="420" t="s">
        <v>193</v>
      </c>
      <c r="AN407" s="423" t="s">
        <v>193</v>
      </c>
      <c r="AO407" s="488" t="s">
        <v>141</v>
      </c>
      <c r="AP407" s="498"/>
      <c r="AQ407" s="498"/>
    </row>
    <row r="408" spans="1:43" s="230" customFormat="1" ht="75" customHeight="1" x14ac:dyDescent="0.25">
      <c r="A408" s="465" t="s">
        <v>1124</v>
      </c>
      <c r="B408" s="499" t="s">
        <v>235</v>
      </c>
      <c r="C408" s="486" t="s">
        <v>213</v>
      </c>
      <c r="D408" s="487" t="s">
        <v>192</v>
      </c>
      <c r="E408" s="488" t="s">
        <v>93</v>
      </c>
      <c r="F408" s="622">
        <v>45174</v>
      </c>
      <c r="G408" s="622">
        <v>45176</v>
      </c>
      <c r="H408" s="642"/>
      <c r="I408" s="648" t="s">
        <v>193</v>
      </c>
      <c r="J408" s="622">
        <f>Complete[[#This Row],[Sub/Open of Bids]]</f>
        <v>45181</v>
      </c>
      <c r="K408" s="622">
        <v>45181</v>
      </c>
      <c r="L408" s="643"/>
      <c r="M408" s="622" t="s">
        <v>193</v>
      </c>
      <c r="N408" s="622" t="s">
        <v>193</v>
      </c>
      <c r="O408" s="622">
        <v>45182</v>
      </c>
      <c r="P408" s="643"/>
      <c r="Q408" s="643"/>
      <c r="R408" s="643"/>
      <c r="S408" s="622" t="s">
        <v>193</v>
      </c>
      <c r="T408" s="622">
        <v>45197</v>
      </c>
      <c r="U408" s="622">
        <v>45198</v>
      </c>
      <c r="V408" s="490"/>
      <c r="W408" s="793"/>
      <c r="X408" s="622">
        <v>45198</v>
      </c>
      <c r="Y408" s="622">
        <f>Complete[[#This Row],[Delivery/ Completion]]</f>
        <v>45198</v>
      </c>
      <c r="Z408" s="402" t="s">
        <v>175</v>
      </c>
      <c r="AA408" s="492">
        <f>IF(Complete[[#This Row],[Procurement Project]]="","",SUM(Complete[[#This Row],[MOOE]]+Complete[[#This Row],[CO]]))</f>
        <v>2950</v>
      </c>
      <c r="AB408" s="493">
        <v>2950</v>
      </c>
      <c r="AC408" s="494"/>
      <c r="AD408" s="492">
        <f>IF(Complete[[#This Row],[Procurement Project]]="","",SUM(Complete[[#This Row],[MOOE2]]+Complete[[#This Row],[CO3]]))</f>
        <v>2950</v>
      </c>
      <c r="AE408" s="495">
        <v>2950</v>
      </c>
      <c r="AF408" s="496"/>
      <c r="AG408" s="497"/>
      <c r="AH408" s="400" t="s">
        <v>758</v>
      </c>
      <c r="AI408" s="421" t="s">
        <v>193</v>
      </c>
      <c r="AJ408" s="421" t="s">
        <v>193</v>
      </c>
      <c r="AK408" s="421" t="s">
        <v>193</v>
      </c>
      <c r="AL408" s="421" t="s">
        <v>193</v>
      </c>
      <c r="AM408" s="420" t="s">
        <v>193</v>
      </c>
      <c r="AN408" s="423" t="s">
        <v>193</v>
      </c>
      <c r="AO408" s="488" t="s">
        <v>141</v>
      </c>
      <c r="AP408" s="498"/>
      <c r="AQ408" s="498"/>
    </row>
    <row r="409" spans="1:43" s="230" customFormat="1" ht="75" customHeight="1" x14ac:dyDescent="0.25">
      <c r="A409" s="465" t="s">
        <v>1125</v>
      </c>
      <c r="B409" s="499" t="s">
        <v>386</v>
      </c>
      <c r="C409" s="486" t="s">
        <v>213</v>
      </c>
      <c r="D409" s="487" t="s">
        <v>192</v>
      </c>
      <c r="E409" s="488" t="s">
        <v>93</v>
      </c>
      <c r="F409" s="622">
        <v>45174</v>
      </c>
      <c r="G409" s="622">
        <v>45176</v>
      </c>
      <c r="H409" s="642"/>
      <c r="I409" s="648" t="s">
        <v>193</v>
      </c>
      <c r="J409" s="622">
        <f>Complete[[#This Row],[Sub/Open of Bids]]</f>
        <v>45181</v>
      </c>
      <c r="K409" s="622">
        <v>45181</v>
      </c>
      <c r="L409" s="643"/>
      <c r="M409" s="622" t="s">
        <v>193</v>
      </c>
      <c r="N409" s="622" t="s">
        <v>193</v>
      </c>
      <c r="O409" s="622">
        <v>45182</v>
      </c>
      <c r="P409" s="643"/>
      <c r="Q409" s="643"/>
      <c r="R409" s="643"/>
      <c r="S409" s="622">
        <v>45181</v>
      </c>
      <c r="T409" s="622">
        <v>45197</v>
      </c>
      <c r="U409" s="622">
        <v>45198</v>
      </c>
      <c r="V409" s="490"/>
      <c r="W409" s="793"/>
      <c r="X409" s="622">
        <v>45198</v>
      </c>
      <c r="Y409" s="622">
        <f>Complete[[#This Row],[Delivery/ Completion]]</f>
        <v>45198</v>
      </c>
      <c r="Z409" s="402" t="s">
        <v>175</v>
      </c>
      <c r="AA409" s="492">
        <f>IF(Complete[[#This Row],[Procurement Project]]="","",SUM(Complete[[#This Row],[MOOE]]+Complete[[#This Row],[CO]]))</f>
        <v>63840</v>
      </c>
      <c r="AB409" s="493">
        <v>63840</v>
      </c>
      <c r="AC409" s="494"/>
      <c r="AD409" s="492">
        <f>IF(Complete[[#This Row],[Procurement Project]]="","",SUM(Complete[[#This Row],[MOOE2]]+Complete[[#This Row],[CO3]]))</f>
        <v>63840</v>
      </c>
      <c r="AE409" s="495">
        <v>63840</v>
      </c>
      <c r="AF409" s="496"/>
      <c r="AG409" s="497"/>
      <c r="AH409" s="400" t="s">
        <v>758</v>
      </c>
      <c r="AI409" s="421" t="s">
        <v>193</v>
      </c>
      <c r="AJ409" s="421" t="s">
        <v>193</v>
      </c>
      <c r="AK409" s="421" t="s">
        <v>193</v>
      </c>
      <c r="AL409" s="421" t="s">
        <v>193</v>
      </c>
      <c r="AM409" s="420" t="s">
        <v>193</v>
      </c>
      <c r="AN409" s="423" t="s">
        <v>193</v>
      </c>
      <c r="AO409" s="488" t="s">
        <v>141</v>
      </c>
      <c r="AP409" s="498"/>
      <c r="AQ409" s="498"/>
    </row>
    <row r="410" spans="1:43" s="230" customFormat="1" ht="75" customHeight="1" x14ac:dyDescent="0.25">
      <c r="A410" s="465" t="s">
        <v>1126</v>
      </c>
      <c r="B410" s="499" t="s">
        <v>386</v>
      </c>
      <c r="C410" s="486" t="s">
        <v>213</v>
      </c>
      <c r="D410" s="487" t="s">
        <v>192</v>
      </c>
      <c r="E410" s="488" t="s">
        <v>93</v>
      </c>
      <c r="F410" s="622">
        <v>45174</v>
      </c>
      <c r="G410" s="622">
        <v>45176</v>
      </c>
      <c r="H410" s="642"/>
      <c r="I410" s="648" t="s">
        <v>193</v>
      </c>
      <c r="J410" s="622">
        <f>Complete[[#This Row],[Sub/Open of Bids]]</f>
        <v>45181</v>
      </c>
      <c r="K410" s="622">
        <v>45181</v>
      </c>
      <c r="L410" s="643"/>
      <c r="M410" s="622" t="s">
        <v>193</v>
      </c>
      <c r="N410" s="622" t="s">
        <v>193</v>
      </c>
      <c r="O410" s="622">
        <v>45182</v>
      </c>
      <c r="P410" s="643"/>
      <c r="Q410" s="643"/>
      <c r="R410" s="643"/>
      <c r="S410" s="622">
        <v>45181</v>
      </c>
      <c r="T410" s="622">
        <v>45197</v>
      </c>
      <c r="U410" s="622">
        <v>45198</v>
      </c>
      <c r="V410" s="490"/>
      <c r="W410" s="793"/>
      <c r="X410" s="622">
        <v>45198</v>
      </c>
      <c r="Y410" s="622">
        <f>Complete[[#This Row],[Delivery/ Completion]]</f>
        <v>45198</v>
      </c>
      <c r="Z410" s="402" t="s">
        <v>175</v>
      </c>
      <c r="AA410" s="492">
        <f>IF(Complete[[#This Row],[Procurement Project]]="","",SUM(Complete[[#This Row],[MOOE]]+Complete[[#This Row],[CO]]))</f>
        <v>62100</v>
      </c>
      <c r="AB410" s="493">
        <v>62100</v>
      </c>
      <c r="AC410" s="494"/>
      <c r="AD410" s="492">
        <f>IF(Complete[[#This Row],[Procurement Project]]="","",SUM(Complete[[#This Row],[MOOE2]]+Complete[[#This Row],[CO3]]))</f>
        <v>62100</v>
      </c>
      <c r="AE410" s="495">
        <v>62100</v>
      </c>
      <c r="AF410" s="496"/>
      <c r="AG410" s="497"/>
      <c r="AH410" s="400" t="s">
        <v>758</v>
      </c>
      <c r="AI410" s="421" t="s">
        <v>193</v>
      </c>
      <c r="AJ410" s="421" t="s">
        <v>193</v>
      </c>
      <c r="AK410" s="421" t="s">
        <v>193</v>
      </c>
      <c r="AL410" s="421" t="s">
        <v>193</v>
      </c>
      <c r="AM410" s="420" t="s">
        <v>193</v>
      </c>
      <c r="AN410" s="423" t="s">
        <v>193</v>
      </c>
      <c r="AO410" s="488" t="s">
        <v>141</v>
      </c>
      <c r="AP410" s="498"/>
      <c r="AQ410" s="498"/>
    </row>
    <row r="411" spans="1:43" s="230" customFormat="1" ht="75" customHeight="1" x14ac:dyDescent="0.25">
      <c r="A411" s="465" t="s">
        <v>1127</v>
      </c>
      <c r="B411" s="499" t="s">
        <v>386</v>
      </c>
      <c r="C411" s="486" t="s">
        <v>213</v>
      </c>
      <c r="D411" s="487" t="s">
        <v>192</v>
      </c>
      <c r="E411" s="488" t="s">
        <v>93</v>
      </c>
      <c r="F411" s="622">
        <v>45174</v>
      </c>
      <c r="G411" s="622">
        <v>45176</v>
      </c>
      <c r="H411" s="642"/>
      <c r="I411" s="648" t="s">
        <v>193</v>
      </c>
      <c r="J411" s="622">
        <f>Complete[[#This Row],[Sub/Open of Bids]]</f>
        <v>45181</v>
      </c>
      <c r="K411" s="622">
        <v>45181</v>
      </c>
      <c r="L411" s="643"/>
      <c r="M411" s="622" t="s">
        <v>193</v>
      </c>
      <c r="N411" s="622" t="s">
        <v>193</v>
      </c>
      <c r="O411" s="622">
        <v>45182</v>
      </c>
      <c r="P411" s="643"/>
      <c r="Q411" s="643"/>
      <c r="R411" s="643"/>
      <c r="S411" s="622" t="s">
        <v>193</v>
      </c>
      <c r="T411" s="622">
        <v>45197</v>
      </c>
      <c r="U411" s="622">
        <v>45198</v>
      </c>
      <c r="V411" s="490"/>
      <c r="W411" s="793"/>
      <c r="X411" s="622">
        <v>45198</v>
      </c>
      <c r="Y411" s="622">
        <f>Complete[[#This Row],[Delivery/ Completion]]</f>
        <v>45198</v>
      </c>
      <c r="Z411" s="402" t="s">
        <v>175</v>
      </c>
      <c r="AA411" s="492">
        <f>IF(Complete[[#This Row],[Procurement Project]]="","",SUM(Complete[[#This Row],[MOOE]]+Complete[[#This Row],[CO]]))</f>
        <v>25315</v>
      </c>
      <c r="AB411" s="493">
        <v>25315</v>
      </c>
      <c r="AC411" s="494"/>
      <c r="AD411" s="492">
        <f>IF(Complete[[#This Row],[Procurement Project]]="","",SUM(Complete[[#This Row],[MOOE2]]+Complete[[#This Row],[CO3]]))</f>
        <v>25315</v>
      </c>
      <c r="AE411" s="495">
        <v>25315</v>
      </c>
      <c r="AF411" s="496"/>
      <c r="AG411" s="497"/>
      <c r="AH411" s="400" t="s">
        <v>758</v>
      </c>
      <c r="AI411" s="421" t="s">
        <v>193</v>
      </c>
      <c r="AJ411" s="421" t="s">
        <v>193</v>
      </c>
      <c r="AK411" s="421" t="s">
        <v>193</v>
      </c>
      <c r="AL411" s="421" t="s">
        <v>193</v>
      </c>
      <c r="AM411" s="420" t="s">
        <v>193</v>
      </c>
      <c r="AN411" s="423" t="s">
        <v>193</v>
      </c>
      <c r="AO411" s="488" t="s">
        <v>141</v>
      </c>
      <c r="AP411" s="498"/>
      <c r="AQ411" s="498"/>
    </row>
    <row r="412" spans="1:43" s="230" customFormat="1" ht="75" customHeight="1" x14ac:dyDescent="0.25">
      <c r="A412" s="465" t="s">
        <v>1128</v>
      </c>
      <c r="B412" s="499" t="s">
        <v>235</v>
      </c>
      <c r="C412" s="486" t="s">
        <v>213</v>
      </c>
      <c r="D412" s="487" t="s">
        <v>192</v>
      </c>
      <c r="E412" s="488" t="s">
        <v>93</v>
      </c>
      <c r="F412" s="622">
        <v>45174</v>
      </c>
      <c r="G412" s="622">
        <v>45176</v>
      </c>
      <c r="H412" s="642"/>
      <c r="I412" s="648" t="s">
        <v>193</v>
      </c>
      <c r="J412" s="622">
        <f>Complete[[#This Row],[Sub/Open of Bids]]</f>
        <v>45181</v>
      </c>
      <c r="K412" s="622">
        <v>45181</v>
      </c>
      <c r="L412" s="643"/>
      <c r="M412" s="622" t="s">
        <v>193</v>
      </c>
      <c r="N412" s="622" t="s">
        <v>193</v>
      </c>
      <c r="O412" s="622">
        <v>45182</v>
      </c>
      <c r="P412" s="643"/>
      <c r="Q412" s="643"/>
      <c r="R412" s="643"/>
      <c r="S412" s="622">
        <v>45181</v>
      </c>
      <c r="T412" s="622">
        <v>45201</v>
      </c>
      <c r="U412" s="622">
        <v>45203</v>
      </c>
      <c r="V412" s="490"/>
      <c r="W412" s="793"/>
      <c r="X412" s="622">
        <v>45204</v>
      </c>
      <c r="Y412" s="622">
        <f>Complete[[#This Row],[Delivery/ Completion]]</f>
        <v>45204</v>
      </c>
      <c r="Z412" s="402" t="s">
        <v>175</v>
      </c>
      <c r="AA412" s="492">
        <f>IF(Complete[[#This Row],[Procurement Project]]="","",SUM(Complete[[#This Row],[MOOE]]+Complete[[#This Row],[CO]]))</f>
        <v>8345</v>
      </c>
      <c r="AB412" s="493">
        <v>8345</v>
      </c>
      <c r="AC412" s="494"/>
      <c r="AD412" s="492">
        <f>IF(Complete[[#This Row],[Procurement Project]]="","",SUM(Complete[[#This Row],[MOOE2]]+Complete[[#This Row],[CO3]]))</f>
        <v>8345</v>
      </c>
      <c r="AE412" s="495">
        <v>8345</v>
      </c>
      <c r="AF412" s="496"/>
      <c r="AG412" s="497"/>
      <c r="AH412" s="400" t="s">
        <v>758</v>
      </c>
      <c r="AI412" s="421" t="s">
        <v>193</v>
      </c>
      <c r="AJ412" s="421" t="s">
        <v>193</v>
      </c>
      <c r="AK412" s="421" t="s">
        <v>193</v>
      </c>
      <c r="AL412" s="421" t="s">
        <v>193</v>
      </c>
      <c r="AM412" s="420" t="s">
        <v>193</v>
      </c>
      <c r="AN412" s="423" t="s">
        <v>193</v>
      </c>
      <c r="AO412" s="488" t="s">
        <v>141</v>
      </c>
      <c r="AP412" s="498"/>
      <c r="AQ412" s="498"/>
    </row>
    <row r="413" spans="1:43" s="230" customFormat="1" ht="75" customHeight="1" x14ac:dyDescent="0.25">
      <c r="A413" s="465" t="s">
        <v>1129</v>
      </c>
      <c r="B413" s="499" t="s">
        <v>235</v>
      </c>
      <c r="C413" s="486" t="s">
        <v>213</v>
      </c>
      <c r="D413" s="487" t="s">
        <v>192</v>
      </c>
      <c r="E413" s="488" t="s">
        <v>93</v>
      </c>
      <c r="F413" s="622">
        <v>45174</v>
      </c>
      <c r="G413" s="622">
        <v>45176</v>
      </c>
      <c r="H413" s="642"/>
      <c r="I413" s="648" t="s">
        <v>193</v>
      </c>
      <c r="J413" s="622">
        <f>Complete[[#This Row],[Sub/Open of Bids]]</f>
        <v>45181</v>
      </c>
      <c r="K413" s="622">
        <v>45181</v>
      </c>
      <c r="L413" s="643"/>
      <c r="M413" s="622" t="s">
        <v>193</v>
      </c>
      <c r="N413" s="622" t="s">
        <v>193</v>
      </c>
      <c r="O413" s="622">
        <v>45182</v>
      </c>
      <c r="P413" s="643"/>
      <c r="Q413" s="643"/>
      <c r="R413" s="643"/>
      <c r="S413" s="622" t="s">
        <v>193</v>
      </c>
      <c r="T413" s="622">
        <v>45198</v>
      </c>
      <c r="U413" s="622">
        <v>45208</v>
      </c>
      <c r="V413" s="490"/>
      <c r="W413" s="793"/>
      <c r="X413" s="622">
        <v>45208</v>
      </c>
      <c r="Y413" s="622">
        <f>Complete[[#This Row],[Delivery/ Completion]]</f>
        <v>45208</v>
      </c>
      <c r="Z413" s="402" t="s">
        <v>175</v>
      </c>
      <c r="AA413" s="492">
        <f>IF(Complete[[#This Row],[Procurement Project]]="","",SUM(Complete[[#This Row],[MOOE]]+Complete[[#This Row],[CO]]))</f>
        <v>23799</v>
      </c>
      <c r="AB413" s="493">
        <v>23799</v>
      </c>
      <c r="AC413" s="494"/>
      <c r="AD413" s="492">
        <f>IF(Complete[[#This Row],[Procurement Project]]="","",SUM(Complete[[#This Row],[MOOE2]]+Complete[[#This Row],[CO3]]))</f>
        <v>23799</v>
      </c>
      <c r="AE413" s="495">
        <v>23799</v>
      </c>
      <c r="AF413" s="496"/>
      <c r="AG413" s="497"/>
      <c r="AH413" s="400" t="s">
        <v>758</v>
      </c>
      <c r="AI413" s="421" t="s">
        <v>193</v>
      </c>
      <c r="AJ413" s="421" t="s">
        <v>193</v>
      </c>
      <c r="AK413" s="421" t="s">
        <v>193</v>
      </c>
      <c r="AL413" s="421" t="s">
        <v>193</v>
      </c>
      <c r="AM413" s="420" t="s">
        <v>193</v>
      </c>
      <c r="AN413" s="423" t="s">
        <v>193</v>
      </c>
      <c r="AO413" s="488" t="s">
        <v>141</v>
      </c>
      <c r="AP413" s="498"/>
      <c r="AQ413" s="498"/>
    </row>
    <row r="414" spans="1:43" s="230" customFormat="1" ht="75" customHeight="1" x14ac:dyDescent="0.25">
      <c r="A414" s="465" t="s">
        <v>1130</v>
      </c>
      <c r="B414" s="499" t="s">
        <v>387</v>
      </c>
      <c r="C414" s="486" t="s">
        <v>266</v>
      </c>
      <c r="D414" s="487" t="s">
        <v>192</v>
      </c>
      <c r="E414" s="488" t="s">
        <v>93</v>
      </c>
      <c r="F414" s="622">
        <v>45174</v>
      </c>
      <c r="G414" s="622">
        <v>45176</v>
      </c>
      <c r="H414" s="642"/>
      <c r="I414" s="648" t="s">
        <v>193</v>
      </c>
      <c r="J414" s="622">
        <f>Complete[[#This Row],[Sub/Open of Bids]]</f>
        <v>45181</v>
      </c>
      <c r="K414" s="622">
        <v>45181</v>
      </c>
      <c r="L414" s="643"/>
      <c r="M414" s="622" t="s">
        <v>193</v>
      </c>
      <c r="N414" s="622" t="s">
        <v>193</v>
      </c>
      <c r="O414" s="622">
        <v>45182</v>
      </c>
      <c r="P414" s="643"/>
      <c r="Q414" s="643"/>
      <c r="R414" s="643"/>
      <c r="S414" s="622" t="s">
        <v>193</v>
      </c>
      <c r="T414" s="622">
        <v>45198</v>
      </c>
      <c r="U414" s="622">
        <v>45209</v>
      </c>
      <c r="V414" s="490"/>
      <c r="W414" s="793"/>
      <c r="X414" s="622">
        <v>45209</v>
      </c>
      <c r="Y414" s="622">
        <f>Complete[[#This Row],[Delivery/ Completion]]</f>
        <v>45209</v>
      </c>
      <c r="Z414" s="402" t="s">
        <v>175</v>
      </c>
      <c r="AA414" s="492">
        <f>IF(Complete[[#This Row],[Procurement Project]]="","",SUM(Complete[[#This Row],[MOOE]]+Complete[[#This Row],[CO]]))</f>
        <v>380</v>
      </c>
      <c r="AB414" s="493">
        <v>380</v>
      </c>
      <c r="AC414" s="494"/>
      <c r="AD414" s="492">
        <f>IF(Complete[[#This Row],[Procurement Project]]="","",SUM(Complete[[#This Row],[MOOE2]]+Complete[[#This Row],[CO3]]))</f>
        <v>380</v>
      </c>
      <c r="AE414" s="495">
        <v>380</v>
      </c>
      <c r="AF414" s="496"/>
      <c r="AG414" s="497"/>
      <c r="AH414" s="400" t="s">
        <v>758</v>
      </c>
      <c r="AI414" s="421" t="s">
        <v>193</v>
      </c>
      <c r="AJ414" s="421" t="s">
        <v>193</v>
      </c>
      <c r="AK414" s="421" t="s">
        <v>193</v>
      </c>
      <c r="AL414" s="421" t="s">
        <v>193</v>
      </c>
      <c r="AM414" s="420" t="s">
        <v>193</v>
      </c>
      <c r="AN414" s="423" t="s">
        <v>193</v>
      </c>
      <c r="AO414" s="488" t="s">
        <v>141</v>
      </c>
      <c r="AP414" s="498"/>
      <c r="AQ414" s="498"/>
    </row>
    <row r="415" spans="1:43" s="230" customFormat="1" ht="75" customHeight="1" x14ac:dyDescent="0.25">
      <c r="A415" s="465" t="s">
        <v>1131</v>
      </c>
      <c r="B415" s="499" t="s">
        <v>388</v>
      </c>
      <c r="C415" s="486" t="s">
        <v>266</v>
      </c>
      <c r="D415" s="487" t="s">
        <v>192</v>
      </c>
      <c r="E415" s="488" t="s">
        <v>93</v>
      </c>
      <c r="F415" s="622">
        <v>45174</v>
      </c>
      <c r="G415" s="622">
        <v>45176</v>
      </c>
      <c r="H415" s="642"/>
      <c r="I415" s="648" t="s">
        <v>193</v>
      </c>
      <c r="J415" s="622">
        <f>Complete[[#This Row],[Sub/Open of Bids]]</f>
        <v>45181</v>
      </c>
      <c r="K415" s="622">
        <v>45181</v>
      </c>
      <c r="L415" s="643"/>
      <c r="M415" s="622" t="s">
        <v>193</v>
      </c>
      <c r="N415" s="622" t="s">
        <v>193</v>
      </c>
      <c r="O415" s="622">
        <v>45182</v>
      </c>
      <c r="P415" s="643"/>
      <c r="Q415" s="643"/>
      <c r="R415" s="643"/>
      <c r="S415" s="622" t="s">
        <v>193</v>
      </c>
      <c r="T415" s="622">
        <v>45202</v>
      </c>
      <c r="U415" s="622">
        <v>45203</v>
      </c>
      <c r="V415" s="490"/>
      <c r="W415" s="793"/>
      <c r="X415" s="622">
        <v>45204</v>
      </c>
      <c r="Y415" s="622">
        <f>Complete[[#This Row],[Delivery/ Completion]]</f>
        <v>45204</v>
      </c>
      <c r="Z415" s="402" t="s">
        <v>175</v>
      </c>
      <c r="AA415" s="492">
        <f>IF(Complete[[#This Row],[Procurement Project]]="","",SUM(Complete[[#This Row],[MOOE]]+Complete[[#This Row],[CO]]))</f>
        <v>600</v>
      </c>
      <c r="AB415" s="493">
        <v>600</v>
      </c>
      <c r="AC415" s="494"/>
      <c r="AD415" s="492">
        <f>IF(Complete[[#This Row],[Procurement Project]]="","",SUM(Complete[[#This Row],[MOOE2]]+Complete[[#This Row],[CO3]]))</f>
        <v>600</v>
      </c>
      <c r="AE415" s="495">
        <v>600</v>
      </c>
      <c r="AF415" s="496"/>
      <c r="AG415" s="497"/>
      <c r="AH415" s="400" t="s">
        <v>758</v>
      </c>
      <c r="AI415" s="421" t="s">
        <v>193</v>
      </c>
      <c r="AJ415" s="421" t="s">
        <v>193</v>
      </c>
      <c r="AK415" s="421" t="s">
        <v>193</v>
      </c>
      <c r="AL415" s="421" t="s">
        <v>193</v>
      </c>
      <c r="AM415" s="420" t="s">
        <v>193</v>
      </c>
      <c r="AN415" s="423" t="s">
        <v>193</v>
      </c>
      <c r="AO415" s="488" t="s">
        <v>141</v>
      </c>
      <c r="AP415" s="498"/>
      <c r="AQ415" s="498"/>
    </row>
    <row r="416" spans="1:43" s="230" customFormat="1" ht="75" customHeight="1" x14ac:dyDescent="0.25">
      <c r="A416" s="465" t="s">
        <v>1132</v>
      </c>
      <c r="B416" s="499" t="s">
        <v>389</v>
      </c>
      <c r="C416" s="486" t="s">
        <v>266</v>
      </c>
      <c r="D416" s="487" t="s">
        <v>192</v>
      </c>
      <c r="E416" s="488" t="s">
        <v>93</v>
      </c>
      <c r="F416" s="622">
        <v>45174</v>
      </c>
      <c r="G416" s="622">
        <v>45176</v>
      </c>
      <c r="H416" s="642"/>
      <c r="I416" s="648" t="s">
        <v>193</v>
      </c>
      <c r="J416" s="622">
        <f>Complete[[#This Row],[Sub/Open of Bids]]</f>
        <v>45181</v>
      </c>
      <c r="K416" s="622">
        <v>45181</v>
      </c>
      <c r="L416" s="643"/>
      <c r="M416" s="622" t="s">
        <v>193</v>
      </c>
      <c r="N416" s="622" t="s">
        <v>193</v>
      </c>
      <c r="O416" s="622">
        <v>45182</v>
      </c>
      <c r="P416" s="643"/>
      <c r="Q416" s="643"/>
      <c r="R416" s="643"/>
      <c r="S416" s="622" t="s">
        <v>193</v>
      </c>
      <c r="T416" s="622">
        <v>45201</v>
      </c>
      <c r="U416" s="622">
        <v>45203</v>
      </c>
      <c r="V416" s="490"/>
      <c r="W416" s="793"/>
      <c r="X416" s="622">
        <v>45203</v>
      </c>
      <c r="Y416" s="622">
        <f>Complete[[#This Row],[Delivery/ Completion]]</f>
        <v>45203</v>
      </c>
      <c r="Z416" s="402" t="s">
        <v>175</v>
      </c>
      <c r="AA416" s="492">
        <f>IF(Complete[[#This Row],[Procurement Project]]="","",SUM(Complete[[#This Row],[MOOE]]+Complete[[#This Row],[CO]]))</f>
        <v>3000</v>
      </c>
      <c r="AB416" s="493">
        <v>3000</v>
      </c>
      <c r="AC416" s="494"/>
      <c r="AD416" s="492">
        <f>IF(Complete[[#This Row],[Procurement Project]]="","",SUM(Complete[[#This Row],[MOOE2]]+Complete[[#This Row],[CO3]]))</f>
        <v>3000</v>
      </c>
      <c r="AE416" s="495">
        <v>3000</v>
      </c>
      <c r="AF416" s="496"/>
      <c r="AG416" s="497"/>
      <c r="AH416" s="400" t="s">
        <v>758</v>
      </c>
      <c r="AI416" s="421" t="s">
        <v>193</v>
      </c>
      <c r="AJ416" s="421" t="s">
        <v>193</v>
      </c>
      <c r="AK416" s="421" t="s">
        <v>193</v>
      </c>
      <c r="AL416" s="421" t="s">
        <v>193</v>
      </c>
      <c r="AM416" s="420" t="s">
        <v>193</v>
      </c>
      <c r="AN416" s="423" t="s">
        <v>193</v>
      </c>
      <c r="AO416" s="488" t="s">
        <v>141</v>
      </c>
      <c r="AP416" s="498"/>
      <c r="AQ416" s="498"/>
    </row>
    <row r="417" spans="1:43" s="230" customFormat="1" ht="75" customHeight="1" x14ac:dyDescent="0.25">
      <c r="A417" s="465" t="s">
        <v>1133</v>
      </c>
      <c r="B417" s="499" t="s">
        <v>390</v>
      </c>
      <c r="C417" s="486" t="s">
        <v>266</v>
      </c>
      <c r="D417" s="487" t="s">
        <v>192</v>
      </c>
      <c r="E417" s="488" t="s">
        <v>93</v>
      </c>
      <c r="F417" s="622">
        <v>45174</v>
      </c>
      <c r="G417" s="622">
        <v>45176</v>
      </c>
      <c r="H417" s="642"/>
      <c r="I417" s="648" t="s">
        <v>193</v>
      </c>
      <c r="J417" s="622">
        <f>Complete[[#This Row],[Sub/Open of Bids]]</f>
        <v>45181</v>
      </c>
      <c r="K417" s="622">
        <v>45181</v>
      </c>
      <c r="L417" s="643"/>
      <c r="M417" s="622" t="s">
        <v>193</v>
      </c>
      <c r="N417" s="622" t="s">
        <v>193</v>
      </c>
      <c r="O417" s="622">
        <v>45182</v>
      </c>
      <c r="P417" s="643"/>
      <c r="Q417" s="643"/>
      <c r="R417" s="643"/>
      <c r="S417" s="622" t="s">
        <v>193</v>
      </c>
      <c r="T417" s="622">
        <v>45201</v>
      </c>
      <c r="U417" s="622">
        <v>45203</v>
      </c>
      <c r="V417" s="490"/>
      <c r="W417" s="793"/>
      <c r="X417" s="622">
        <v>45203</v>
      </c>
      <c r="Y417" s="622">
        <f>Complete[[#This Row],[Delivery/ Completion]]</f>
        <v>45203</v>
      </c>
      <c r="Z417" s="402" t="s">
        <v>175</v>
      </c>
      <c r="AA417" s="492">
        <f>IF(Complete[[#This Row],[Procurement Project]]="","",SUM(Complete[[#This Row],[MOOE]]+Complete[[#This Row],[CO]]))</f>
        <v>700</v>
      </c>
      <c r="AB417" s="493">
        <v>700</v>
      </c>
      <c r="AC417" s="494"/>
      <c r="AD417" s="492">
        <f>IF(Complete[[#This Row],[Procurement Project]]="","",SUM(Complete[[#This Row],[MOOE2]]+Complete[[#This Row],[CO3]]))</f>
        <v>700</v>
      </c>
      <c r="AE417" s="495">
        <v>700</v>
      </c>
      <c r="AF417" s="496"/>
      <c r="AG417" s="497"/>
      <c r="AH417" s="400" t="s">
        <v>758</v>
      </c>
      <c r="AI417" s="421" t="s">
        <v>193</v>
      </c>
      <c r="AJ417" s="421" t="s">
        <v>193</v>
      </c>
      <c r="AK417" s="421" t="s">
        <v>193</v>
      </c>
      <c r="AL417" s="421" t="s">
        <v>193</v>
      </c>
      <c r="AM417" s="420" t="s">
        <v>193</v>
      </c>
      <c r="AN417" s="423" t="s">
        <v>193</v>
      </c>
      <c r="AO417" s="488" t="s">
        <v>141</v>
      </c>
      <c r="AP417" s="498"/>
      <c r="AQ417" s="498"/>
    </row>
    <row r="418" spans="1:43" s="230" customFormat="1" ht="75" customHeight="1" x14ac:dyDescent="0.25">
      <c r="A418" s="465" t="s">
        <v>1134</v>
      </c>
      <c r="B418" s="499" t="s">
        <v>391</v>
      </c>
      <c r="C418" s="486" t="s">
        <v>266</v>
      </c>
      <c r="D418" s="487" t="s">
        <v>192</v>
      </c>
      <c r="E418" s="488" t="s">
        <v>93</v>
      </c>
      <c r="F418" s="622">
        <v>45174</v>
      </c>
      <c r="G418" s="622">
        <v>45176</v>
      </c>
      <c r="H418" s="642"/>
      <c r="I418" s="648" t="s">
        <v>193</v>
      </c>
      <c r="J418" s="622">
        <f>Complete[[#This Row],[Sub/Open of Bids]]</f>
        <v>45181</v>
      </c>
      <c r="K418" s="622">
        <v>45181</v>
      </c>
      <c r="L418" s="643"/>
      <c r="M418" s="622" t="s">
        <v>193</v>
      </c>
      <c r="N418" s="622" t="s">
        <v>193</v>
      </c>
      <c r="O418" s="622">
        <v>45182</v>
      </c>
      <c r="P418" s="643"/>
      <c r="Q418" s="643"/>
      <c r="R418" s="643"/>
      <c r="S418" s="622" t="s">
        <v>193</v>
      </c>
      <c r="T418" s="622">
        <v>45201</v>
      </c>
      <c r="U418" s="622">
        <v>45203</v>
      </c>
      <c r="V418" s="490"/>
      <c r="W418" s="793"/>
      <c r="X418" s="622">
        <v>45203</v>
      </c>
      <c r="Y418" s="622">
        <f>Complete[[#This Row],[Delivery/ Completion]]</f>
        <v>45203</v>
      </c>
      <c r="Z418" s="402" t="s">
        <v>175</v>
      </c>
      <c r="AA418" s="492">
        <f>IF(Complete[[#This Row],[Procurement Project]]="","",SUM(Complete[[#This Row],[MOOE]]+Complete[[#This Row],[CO]]))</f>
        <v>37500</v>
      </c>
      <c r="AB418" s="493">
        <v>37500</v>
      </c>
      <c r="AC418" s="494"/>
      <c r="AD418" s="492">
        <f>IF(Complete[[#This Row],[Procurement Project]]="","",SUM(Complete[[#This Row],[MOOE2]]+Complete[[#This Row],[CO3]]))</f>
        <v>37500</v>
      </c>
      <c r="AE418" s="495">
        <v>37500</v>
      </c>
      <c r="AF418" s="496"/>
      <c r="AG418" s="497"/>
      <c r="AH418" s="400" t="s">
        <v>758</v>
      </c>
      <c r="AI418" s="421" t="s">
        <v>193</v>
      </c>
      <c r="AJ418" s="421" t="s">
        <v>193</v>
      </c>
      <c r="AK418" s="421" t="s">
        <v>193</v>
      </c>
      <c r="AL418" s="421" t="s">
        <v>193</v>
      </c>
      <c r="AM418" s="420" t="s">
        <v>193</v>
      </c>
      <c r="AN418" s="423" t="s">
        <v>193</v>
      </c>
      <c r="AO418" s="488" t="s">
        <v>141</v>
      </c>
      <c r="AP418" s="498"/>
      <c r="AQ418" s="498"/>
    </row>
    <row r="419" spans="1:43" s="230" customFormat="1" ht="75" customHeight="1" x14ac:dyDescent="0.25">
      <c r="A419" s="465" t="s">
        <v>1135</v>
      </c>
      <c r="B419" s="499" t="s">
        <v>279</v>
      </c>
      <c r="C419" s="486" t="s">
        <v>266</v>
      </c>
      <c r="D419" s="487" t="s">
        <v>192</v>
      </c>
      <c r="E419" s="488" t="s">
        <v>93</v>
      </c>
      <c r="F419" s="622">
        <v>45174</v>
      </c>
      <c r="G419" s="622">
        <v>45176</v>
      </c>
      <c r="H419" s="642"/>
      <c r="I419" s="648" t="s">
        <v>193</v>
      </c>
      <c r="J419" s="622">
        <f>Complete[[#This Row],[Sub/Open of Bids]]</f>
        <v>45237</v>
      </c>
      <c r="K419" s="622">
        <v>45237</v>
      </c>
      <c r="L419" s="643"/>
      <c r="M419" s="622" t="s">
        <v>193</v>
      </c>
      <c r="N419" s="622" t="s">
        <v>193</v>
      </c>
      <c r="O419" s="622">
        <v>45245</v>
      </c>
      <c r="P419" s="643"/>
      <c r="Q419" s="643"/>
      <c r="R419" s="643"/>
      <c r="S419" s="622" t="s">
        <v>193</v>
      </c>
      <c r="T419" s="622">
        <v>45258</v>
      </c>
      <c r="U419" s="622">
        <v>45259</v>
      </c>
      <c r="V419" s="490"/>
      <c r="W419" s="793"/>
      <c r="X419" s="622">
        <v>45259</v>
      </c>
      <c r="Y419" s="622">
        <f>Complete[[#This Row],[Delivery/ Completion]]</f>
        <v>45259</v>
      </c>
      <c r="Z419" s="402" t="s">
        <v>175</v>
      </c>
      <c r="AA419" s="492">
        <f>IF(Complete[[#This Row],[Procurement Project]]="","",SUM(Complete[[#This Row],[MOOE]]+Complete[[#This Row],[CO]]))</f>
        <v>800</v>
      </c>
      <c r="AB419" s="493">
        <v>800</v>
      </c>
      <c r="AC419" s="494"/>
      <c r="AD419" s="492">
        <f>IF(Complete[[#This Row],[Procurement Project]]="","",SUM(Complete[[#This Row],[MOOE2]]+Complete[[#This Row],[CO3]]))</f>
        <v>800</v>
      </c>
      <c r="AE419" s="495">
        <v>800</v>
      </c>
      <c r="AF419" s="496"/>
      <c r="AG419" s="497"/>
      <c r="AH419" s="400" t="s">
        <v>758</v>
      </c>
      <c r="AI419" s="421" t="s">
        <v>193</v>
      </c>
      <c r="AJ419" s="421" t="s">
        <v>193</v>
      </c>
      <c r="AK419" s="421" t="s">
        <v>193</v>
      </c>
      <c r="AL419" s="421" t="s">
        <v>193</v>
      </c>
      <c r="AM419" s="420" t="s">
        <v>193</v>
      </c>
      <c r="AN419" s="423" t="s">
        <v>193</v>
      </c>
      <c r="AO419" s="488" t="s">
        <v>141</v>
      </c>
      <c r="AP419" s="498"/>
      <c r="AQ419" s="498"/>
    </row>
    <row r="420" spans="1:43" s="230" customFormat="1" ht="75" customHeight="1" x14ac:dyDescent="0.25">
      <c r="A420" s="465" t="s">
        <v>1136</v>
      </c>
      <c r="B420" s="499" t="s">
        <v>392</v>
      </c>
      <c r="C420" s="486" t="s">
        <v>266</v>
      </c>
      <c r="D420" s="487" t="s">
        <v>192</v>
      </c>
      <c r="E420" s="488" t="s">
        <v>93</v>
      </c>
      <c r="F420" s="622">
        <v>45174</v>
      </c>
      <c r="G420" s="622">
        <v>45176</v>
      </c>
      <c r="H420" s="642"/>
      <c r="I420" s="648" t="s">
        <v>193</v>
      </c>
      <c r="J420" s="622">
        <f>Complete[[#This Row],[Sub/Open of Bids]]</f>
        <v>45181</v>
      </c>
      <c r="K420" s="622">
        <v>45181</v>
      </c>
      <c r="L420" s="643"/>
      <c r="M420" s="622" t="s">
        <v>193</v>
      </c>
      <c r="N420" s="622" t="s">
        <v>193</v>
      </c>
      <c r="O420" s="622">
        <v>45182</v>
      </c>
      <c r="P420" s="643"/>
      <c r="Q420" s="643"/>
      <c r="R420" s="643"/>
      <c r="S420" s="622" t="s">
        <v>193</v>
      </c>
      <c r="T420" s="622">
        <v>45202</v>
      </c>
      <c r="U420" s="622">
        <v>45203</v>
      </c>
      <c r="V420" s="490"/>
      <c r="W420" s="793"/>
      <c r="X420" s="622">
        <v>45204</v>
      </c>
      <c r="Y420" s="622">
        <f>Complete[[#This Row],[Delivery/ Completion]]</f>
        <v>45204</v>
      </c>
      <c r="Z420" s="402" t="s">
        <v>175</v>
      </c>
      <c r="AA420" s="492">
        <f>IF(Complete[[#This Row],[Procurement Project]]="","",SUM(Complete[[#This Row],[MOOE]]+Complete[[#This Row],[CO]]))</f>
        <v>1650</v>
      </c>
      <c r="AB420" s="493">
        <v>1650</v>
      </c>
      <c r="AC420" s="494"/>
      <c r="AD420" s="492">
        <f>IF(Complete[[#This Row],[Procurement Project]]="","",SUM(Complete[[#This Row],[MOOE2]]+Complete[[#This Row],[CO3]]))</f>
        <v>1650</v>
      </c>
      <c r="AE420" s="495">
        <v>1650</v>
      </c>
      <c r="AF420" s="496"/>
      <c r="AG420" s="497"/>
      <c r="AH420" s="400" t="s">
        <v>758</v>
      </c>
      <c r="AI420" s="421" t="s">
        <v>193</v>
      </c>
      <c r="AJ420" s="421" t="s">
        <v>193</v>
      </c>
      <c r="AK420" s="421" t="s">
        <v>193</v>
      </c>
      <c r="AL420" s="421" t="s">
        <v>193</v>
      </c>
      <c r="AM420" s="420" t="s">
        <v>193</v>
      </c>
      <c r="AN420" s="423" t="s">
        <v>193</v>
      </c>
      <c r="AO420" s="488" t="s">
        <v>141</v>
      </c>
      <c r="AP420" s="498"/>
      <c r="AQ420" s="498"/>
    </row>
    <row r="421" spans="1:43" s="230" customFormat="1" ht="75" customHeight="1" x14ac:dyDescent="0.25">
      <c r="A421" s="465" t="s">
        <v>1137</v>
      </c>
      <c r="B421" s="499" t="s">
        <v>247</v>
      </c>
      <c r="C421" s="486" t="s">
        <v>393</v>
      </c>
      <c r="D421" s="487" t="s">
        <v>192</v>
      </c>
      <c r="E421" s="488" t="s">
        <v>103</v>
      </c>
      <c r="F421" s="622">
        <v>45174</v>
      </c>
      <c r="G421" s="622">
        <v>45175</v>
      </c>
      <c r="H421" s="642"/>
      <c r="I421" s="648" t="s">
        <v>193</v>
      </c>
      <c r="J421" s="622">
        <f>Complete[[#This Row],[Sub/Open of Bids]]</f>
        <v>45208</v>
      </c>
      <c r="K421" s="622">
        <v>45208</v>
      </c>
      <c r="L421" s="643"/>
      <c r="M421" s="622" t="s">
        <v>193</v>
      </c>
      <c r="N421" s="622" t="s">
        <v>193</v>
      </c>
      <c r="O421" s="622">
        <v>45212</v>
      </c>
      <c r="P421" s="643"/>
      <c r="Q421" s="643"/>
      <c r="R421" s="643"/>
      <c r="S421" s="622">
        <v>45216</v>
      </c>
      <c r="T421" s="622">
        <v>45225</v>
      </c>
      <c r="U421" s="622">
        <v>45236</v>
      </c>
      <c r="V421" s="490"/>
      <c r="W421" s="793"/>
      <c r="X421" s="622">
        <v>45239</v>
      </c>
      <c r="Y421" s="622">
        <f>Complete[[#This Row],[Delivery/ Completion]]</f>
        <v>45239</v>
      </c>
      <c r="Z421" s="402" t="s">
        <v>175</v>
      </c>
      <c r="AA421" s="492">
        <f>IF(Complete[[#This Row],[Procurement Project]]="","",SUM(Complete[[#This Row],[MOOE]]+Complete[[#This Row],[CO]]))</f>
        <v>161640</v>
      </c>
      <c r="AB421" s="493">
        <v>161640</v>
      </c>
      <c r="AC421" s="494"/>
      <c r="AD421" s="492">
        <f>IF(Complete[[#This Row],[Procurement Project]]="","",SUM(Complete[[#This Row],[MOOE2]]+Complete[[#This Row],[CO3]]))</f>
        <v>159408</v>
      </c>
      <c r="AE421" s="495">
        <v>159408</v>
      </c>
      <c r="AF421" s="496"/>
      <c r="AG421" s="497"/>
      <c r="AH421" s="400" t="s">
        <v>758</v>
      </c>
      <c r="AI421" s="421" t="s">
        <v>193</v>
      </c>
      <c r="AJ421" s="421" t="s">
        <v>193</v>
      </c>
      <c r="AK421" s="421" t="s">
        <v>193</v>
      </c>
      <c r="AL421" s="421" t="s">
        <v>193</v>
      </c>
      <c r="AM421" s="420" t="s">
        <v>193</v>
      </c>
      <c r="AN421" s="423" t="s">
        <v>193</v>
      </c>
      <c r="AO421" s="488" t="s">
        <v>141</v>
      </c>
      <c r="AP421" s="498"/>
      <c r="AQ421" s="498"/>
    </row>
    <row r="422" spans="1:43" s="230" customFormat="1" ht="75" customHeight="1" x14ac:dyDescent="0.25">
      <c r="A422" s="465" t="s">
        <v>1138</v>
      </c>
      <c r="B422" s="499" t="s">
        <v>376</v>
      </c>
      <c r="C422" s="486" t="s">
        <v>198</v>
      </c>
      <c r="D422" s="487" t="s">
        <v>192</v>
      </c>
      <c r="E422" s="488" t="s">
        <v>103</v>
      </c>
      <c r="F422" s="622">
        <v>45174</v>
      </c>
      <c r="G422" s="622">
        <v>45175</v>
      </c>
      <c r="H422" s="642"/>
      <c r="I422" s="648" t="s">
        <v>193</v>
      </c>
      <c r="J422" s="622">
        <f>Complete[[#This Row],[Sub/Open of Bids]]</f>
        <v>45202</v>
      </c>
      <c r="K422" s="622">
        <v>45202</v>
      </c>
      <c r="L422" s="643"/>
      <c r="M422" s="622" t="s">
        <v>193</v>
      </c>
      <c r="N422" s="622" t="s">
        <v>193</v>
      </c>
      <c r="O422" s="622">
        <v>45211</v>
      </c>
      <c r="P422" s="643"/>
      <c r="Q422" s="643"/>
      <c r="R422" s="643"/>
      <c r="S422" s="622" t="s">
        <v>193</v>
      </c>
      <c r="T422" s="622">
        <v>45215</v>
      </c>
      <c r="U422" s="622">
        <v>45216</v>
      </c>
      <c r="V422" s="490"/>
      <c r="W422" s="793"/>
      <c r="X422" s="622">
        <v>45237</v>
      </c>
      <c r="Y422" s="622">
        <f>Complete[[#This Row],[Delivery/ Completion]]</f>
        <v>45237</v>
      </c>
      <c r="Z422" s="402" t="s">
        <v>175</v>
      </c>
      <c r="AA422" s="492">
        <f>IF(Complete[[#This Row],[Procurement Project]]="","",SUM(Complete[[#This Row],[MOOE]]+Complete[[#This Row],[CO]]))</f>
        <v>31114</v>
      </c>
      <c r="AB422" s="493">
        <v>31114</v>
      </c>
      <c r="AC422" s="494"/>
      <c r="AD422" s="492">
        <f>IF(Complete[[#This Row],[Procurement Project]]="","",SUM(Complete[[#This Row],[MOOE2]]+Complete[[#This Row],[CO3]]))</f>
        <v>30660</v>
      </c>
      <c r="AE422" s="495">
        <v>30660</v>
      </c>
      <c r="AF422" s="496"/>
      <c r="AG422" s="497"/>
      <c r="AH422" s="400" t="s">
        <v>758</v>
      </c>
      <c r="AI422" s="421" t="s">
        <v>193</v>
      </c>
      <c r="AJ422" s="421" t="s">
        <v>193</v>
      </c>
      <c r="AK422" s="421" t="s">
        <v>193</v>
      </c>
      <c r="AL422" s="421" t="s">
        <v>193</v>
      </c>
      <c r="AM422" s="420" t="s">
        <v>193</v>
      </c>
      <c r="AN422" s="423" t="s">
        <v>193</v>
      </c>
      <c r="AO422" s="488" t="s">
        <v>141</v>
      </c>
      <c r="AP422" s="498"/>
      <c r="AQ422" s="498"/>
    </row>
    <row r="423" spans="1:43" s="230" customFormat="1" ht="75" customHeight="1" x14ac:dyDescent="0.25">
      <c r="A423" s="465" t="s">
        <v>1139</v>
      </c>
      <c r="B423" s="499" t="s">
        <v>263</v>
      </c>
      <c r="C423" s="486" t="s">
        <v>212</v>
      </c>
      <c r="D423" s="487" t="s">
        <v>192</v>
      </c>
      <c r="E423" s="488" t="s">
        <v>89</v>
      </c>
      <c r="F423" s="622" t="s">
        <v>193</v>
      </c>
      <c r="G423" s="622">
        <v>45152</v>
      </c>
      <c r="H423" s="642"/>
      <c r="I423" s="648">
        <v>45160</v>
      </c>
      <c r="J423" s="622">
        <f>Complete[[#This Row],[Sub/Open of Bids]]</f>
        <v>45174</v>
      </c>
      <c r="K423" s="622">
        <v>45174</v>
      </c>
      <c r="L423" s="643"/>
      <c r="M423" s="622">
        <v>45174</v>
      </c>
      <c r="N423" s="622">
        <v>45177</v>
      </c>
      <c r="O423" s="622">
        <v>45182</v>
      </c>
      <c r="P423" s="643"/>
      <c r="Q423" s="643"/>
      <c r="R423" s="643"/>
      <c r="S423" s="622">
        <v>45183</v>
      </c>
      <c r="T423" s="622">
        <v>45188</v>
      </c>
      <c r="U423" s="622">
        <v>45183</v>
      </c>
      <c r="V423" s="490"/>
      <c r="W423" s="793"/>
      <c r="X423" s="622">
        <v>45230</v>
      </c>
      <c r="Y423" s="622">
        <f>Complete[[#This Row],[Delivery/ Completion]]</f>
        <v>45230</v>
      </c>
      <c r="Z423" s="402" t="s">
        <v>175</v>
      </c>
      <c r="AA423" s="492">
        <f>IF(Complete[[#This Row],[Procurement Project]]="","",SUM(Complete[[#This Row],[MOOE]]+Complete[[#This Row],[CO]]))</f>
        <v>1961400</v>
      </c>
      <c r="AB423" s="493">
        <v>1961400</v>
      </c>
      <c r="AC423" s="494"/>
      <c r="AD423" s="492">
        <f>IF(Complete[[#This Row],[Procurement Project]]="","",SUM(Complete[[#This Row],[MOOE2]]+Complete[[#This Row],[CO3]]))</f>
        <v>1954540</v>
      </c>
      <c r="AE423" s="495">
        <v>1954540</v>
      </c>
      <c r="AF423" s="496"/>
      <c r="AG423" s="497"/>
      <c r="AH423" s="400" t="s">
        <v>758</v>
      </c>
      <c r="AI423" s="622">
        <v>45156</v>
      </c>
      <c r="AJ423" s="622">
        <v>45170</v>
      </c>
      <c r="AK423" s="622">
        <v>45170</v>
      </c>
      <c r="AL423" s="622">
        <v>45170</v>
      </c>
      <c r="AM423" s="420" t="s">
        <v>193</v>
      </c>
      <c r="AN423" s="423" t="s">
        <v>193</v>
      </c>
      <c r="AO423" s="488" t="s">
        <v>141</v>
      </c>
      <c r="AP423" s="498"/>
      <c r="AQ423" s="498"/>
    </row>
    <row r="424" spans="1:43" s="230" customFormat="1" ht="75" customHeight="1" x14ac:dyDescent="0.25">
      <c r="A424" s="465" t="s">
        <v>1140</v>
      </c>
      <c r="B424" s="499" t="s">
        <v>235</v>
      </c>
      <c r="C424" s="486" t="s">
        <v>213</v>
      </c>
      <c r="D424" s="487" t="s">
        <v>192</v>
      </c>
      <c r="E424" s="488" t="s">
        <v>93</v>
      </c>
      <c r="F424" s="622">
        <v>45181</v>
      </c>
      <c r="G424" s="622">
        <v>45183</v>
      </c>
      <c r="H424" s="642"/>
      <c r="I424" s="648" t="s">
        <v>193</v>
      </c>
      <c r="J424" s="622">
        <f>Complete[[#This Row],[Sub/Open of Bids]]</f>
        <v>45188</v>
      </c>
      <c r="K424" s="622">
        <v>45188</v>
      </c>
      <c r="L424" s="643"/>
      <c r="M424" s="622" t="s">
        <v>193</v>
      </c>
      <c r="N424" s="622" t="s">
        <v>193</v>
      </c>
      <c r="O424" s="622">
        <v>45191</v>
      </c>
      <c r="P424" s="643"/>
      <c r="Q424" s="643"/>
      <c r="R424" s="643"/>
      <c r="S424" s="622" t="s">
        <v>193</v>
      </c>
      <c r="T424" s="622">
        <v>45212</v>
      </c>
      <c r="U424" s="622">
        <v>45217</v>
      </c>
      <c r="V424" s="490"/>
      <c r="W424" s="793"/>
      <c r="X424" s="622">
        <v>45218</v>
      </c>
      <c r="Y424" s="622">
        <f>Complete[[#This Row],[Delivery/ Completion]]</f>
        <v>45218</v>
      </c>
      <c r="Z424" s="402" t="s">
        <v>175</v>
      </c>
      <c r="AA424" s="492">
        <f>IF(Complete[[#This Row],[Procurement Project]]="","",SUM(Complete[[#This Row],[MOOE]]+Complete[[#This Row],[CO]]))</f>
        <v>9960</v>
      </c>
      <c r="AB424" s="493">
        <v>9960</v>
      </c>
      <c r="AC424" s="494"/>
      <c r="AD424" s="492">
        <f>IF(Complete[[#This Row],[Procurement Project]]="","",SUM(Complete[[#This Row],[MOOE2]]+Complete[[#This Row],[CO3]]))</f>
        <v>9960</v>
      </c>
      <c r="AE424" s="495">
        <v>9960</v>
      </c>
      <c r="AF424" s="496"/>
      <c r="AG424" s="497"/>
      <c r="AH424" s="400" t="s">
        <v>758</v>
      </c>
      <c r="AI424" s="421" t="s">
        <v>193</v>
      </c>
      <c r="AJ424" s="421" t="s">
        <v>193</v>
      </c>
      <c r="AK424" s="421" t="s">
        <v>193</v>
      </c>
      <c r="AL424" s="421" t="s">
        <v>193</v>
      </c>
      <c r="AM424" s="420" t="s">
        <v>193</v>
      </c>
      <c r="AN424" s="423" t="s">
        <v>193</v>
      </c>
      <c r="AO424" s="488" t="s">
        <v>141</v>
      </c>
      <c r="AP424" s="498"/>
      <c r="AQ424" s="498"/>
    </row>
    <row r="425" spans="1:43" s="230" customFormat="1" ht="75" customHeight="1" x14ac:dyDescent="0.25">
      <c r="A425" s="465" t="s">
        <v>1141</v>
      </c>
      <c r="B425" s="499" t="s">
        <v>235</v>
      </c>
      <c r="C425" s="486" t="s">
        <v>213</v>
      </c>
      <c r="D425" s="487" t="s">
        <v>192</v>
      </c>
      <c r="E425" s="488" t="s">
        <v>93</v>
      </c>
      <c r="F425" s="622">
        <v>45181</v>
      </c>
      <c r="G425" s="622">
        <v>45183</v>
      </c>
      <c r="H425" s="642"/>
      <c r="I425" s="648" t="s">
        <v>193</v>
      </c>
      <c r="J425" s="622">
        <f>Complete[[#This Row],[Sub/Open of Bids]]</f>
        <v>45188</v>
      </c>
      <c r="K425" s="622">
        <v>45188</v>
      </c>
      <c r="L425" s="643"/>
      <c r="M425" s="622" t="s">
        <v>193</v>
      </c>
      <c r="N425" s="622" t="s">
        <v>193</v>
      </c>
      <c r="O425" s="622">
        <v>45191</v>
      </c>
      <c r="P425" s="643"/>
      <c r="Q425" s="643"/>
      <c r="R425" s="643"/>
      <c r="S425" s="622" t="s">
        <v>193</v>
      </c>
      <c r="T425" s="622">
        <v>45212</v>
      </c>
      <c r="U425" s="622">
        <v>45217</v>
      </c>
      <c r="V425" s="490"/>
      <c r="W425" s="793"/>
      <c r="X425" s="622">
        <v>45218</v>
      </c>
      <c r="Y425" s="622">
        <f>Complete[[#This Row],[Delivery/ Completion]]</f>
        <v>45218</v>
      </c>
      <c r="Z425" s="402" t="s">
        <v>175</v>
      </c>
      <c r="AA425" s="492">
        <f>IF(Complete[[#This Row],[Procurement Project]]="","",SUM(Complete[[#This Row],[MOOE]]+Complete[[#This Row],[CO]]))</f>
        <v>24380</v>
      </c>
      <c r="AB425" s="493">
        <v>24380</v>
      </c>
      <c r="AC425" s="494"/>
      <c r="AD425" s="492">
        <f>IF(Complete[[#This Row],[Procurement Project]]="","",SUM(Complete[[#This Row],[MOOE2]]+Complete[[#This Row],[CO3]]))</f>
        <v>24380</v>
      </c>
      <c r="AE425" s="495">
        <v>24380</v>
      </c>
      <c r="AF425" s="496"/>
      <c r="AG425" s="497"/>
      <c r="AH425" s="400" t="s">
        <v>758</v>
      </c>
      <c r="AI425" s="421" t="s">
        <v>193</v>
      </c>
      <c r="AJ425" s="421" t="s">
        <v>193</v>
      </c>
      <c r="AK425" s="421" t="s">
        <v>193</v>
      </c>
      <c r="AL425" s="421" t="s">
        <v>193</v>
      </c>
      <c r="AM425" s="420" t="s">
        <v>193</v>
      </c>
      <c r="AN425" s="423" t="s">
        <v>193</v>
      </c>
      <c r="AO425" s="488" t="s">
        <v>141</v>
      </c>
      <c r="AP425" s="498"/>
      <c r="AQ425" s="498"/>
    </row>
    <row r="426" spans="1:43" s="230" customFormat="1" ht="75" customHeight="1" x14ac:dyDescent="0.25">
      <c r="A426" s="465" t="s">
        <v>1142</v>
      </c>
      <c r="B426" s="499" t="s">
        <v>394</v>
      </c>
      <c r="C426" s="486" t="s">
        <v>213</v>
      </c>
      <c r="D426" s="487" t="s">
        <v>192</v>
      </c>
      <c r="E426" s="488" t="s">
        <v>93</v>
      </c>
      <c r="F426" s="622">
        <v>45181</v>
      </c>
      <c r="G426" s="622">
        <v>45183</v>
      </c>
      <c r="H426" s="642"/>
      <c r="I426" s="648" t="s">
        <v>193</v>
      </c>
      <c r="J426" s="622">
        <f>Complete[[#This Row],[Sub/Open of Bids]]</f>
        <v>45188</v>
      </c>
      <c r="K426" s="622">
        <v>45188</v>
      </c>
      <c r="L426" s="643"/>
      <c r="M426" s="622" t="s">
        <v>193</v>
      </c>
      <c r="N426" s="622" t="s">
        <v>193</v>
      </c>
      <c r="O426" s="622">
        <v>45191</v>
      </c>
      <c r="P426" s="643"/>
      <c r="Q426" s="643"/>
      <c r="R426" s="643"/>
      <c r="S426" s="622" t="s">
        <v>193</v>
      </c>
      <c r="T426" s="622">
        <v>45208</v>
      </c>
      <c r="U426" s="622">
        <v>45211</v>
      </c>
      <c r="V426" s="490"/>
      <c r="W426" s="793"/>
      <c r="X426" s="622">
        <v>45211</v>
      </c>
      <c r="Y426" s="622">
        <f>Complete[[#This Row],[Delivery/ Completion]]</f>
        <v>45211</v>
      </c>
      <c r="Z426" s="402" t="s">
        <v>175</v>
      </c>
      <c r="AA426" s="492">
        <f>IF(Complete[[#This Row],[Procurement Project]]="","",SUM(Complete[[#This Row],[MOOE]]+Complete[[#This Row],[CO]]))</f>
        <v>5600</v>
      </c>
      <c r="AB426" s="493">
        <v>5600</v>
      </c>
      <c r="AC426" s="494"/>
      <c r="AD426" s="492">
        <f>IF(Complete[[#This Row],[Procurement Project]]="","",SUM(Complete[[#This Row],[MOOE2]]+Complete[[#This Row],[CO3]]))</f>
        <v>5600</v>
      </c>
      <c r="AE426" s="495">
        <v>5600</v>
      </c>
      <c r="AF426" s="496"/>
      <c r="AG426" s="497"/>
      <c r="AH426" s="400" t="s">
        <v>758</v>
      </c>
      <c r="AI426" s="421" t="s">
        <v>193</v>
      </c>
      <c r="AJ426" s="421" t="s">
        <v>193</v>
      </c>
      <c r="AK426" s="421" t="s">
        <v>193</v>
      </c>
      <c r="AL426" s="421" t="s">
        <v>193</v>
      </c>
      <c r="AM426" s="420" t="s">
        <v>193</v>
      </c>
      <c r="AN426" s="423" t="s">
        <v>193</v>
      </c>
      <c r="AO426" s="488" t="s">
        <v>141</v>
      </c>
      <c r="AP426" s="498"/>
      <c r="AQ426" s="498"/>
    </row>
    <row r="427" spans="1:43" s="230" customFormat="1" ht="75" customHeight="1" x14ac:dyDescent="0.25">
      <c r="A427" s="465" t="s">
        <v>1143</v>
      </c>
      <c r="B427" s="499" t="s">
        <v>235</v>
      </c>
      <c r="C427" s="486" t="s">
        <v>198</v>
      </c>
      <c r="D427" s="487" t="s">
        <v>192</v>
      </c>
      <c r="E427" s="488" t="s">
        <v>93</v>
      </c>
      <c r="F427" s="622">
        <v>45181</v>
      </c>
      <c r="G427" s="622">
        <v>45183</v>
      </c>
      <c r="H427" s="642"/>
      <c r="I427" s="648" t="s">
        <v>193</v>
      </c>
      <c r="J427" s="622">
        <f>Complete[[#This Row],[Sub/Open of Bids]]</f>
        <v>45188</v>
      </c>
      <c r="K427" s="622">
        <v>45188</v>
      </c>
      <c r="L427" s="643"/>
      <c r="M427" s="622" t="s">
        <v>193</v>
      </c>
      <c r="N427" s="622" t="s">
        <v>193</v>
      </c>
      <c r="O427" s="622">
        <v>45191</v>
      </c>
      <c r="P427" s="643"/>
      <c r="Q427" s="643"/>
      <c r="R427" s="643"/>
      <c r="S427" s="622" t="s">
        <v>193</v>
      </c>
      <c r="T427" s="622">
        <v>45212</v>
      </c>
      <c r="U427" s="622">
        <v>45218</v>
      </c>
      <c r="V427" s="490"/>
      <c r="W427" s="793"/>
      <c r="X427" s="622">
        <v>45218</v>
      </c>
      <c r="Y427" s="622">
        <f>Complete[[#This Row],[Delivery/ Completion]]</f>
        <v>45218</v>
      </c>
      <c r="Z427" s="402" t="s">
        <v>175</v>
      </c>
      <c r="AA427" s="492">
        <f>IF(Complete[[#This Row],[Procurement Project]]="","",SUM(Complete[[#This Row],[MOOE]]+Complete[[#This Row],[CO]]))</f>
        <v>49636</v>
      </c>
      <c r="AB427" s="493">
        <v>49636</v>
      </c>
      <c r="AC427" s="494"/>
      <c r="AD427" s="492">
        <f>IF(Complete[[#This Row],[Procurement Project]]="","",SUM(Complete[[#This Row],[MOOE2]]+Complete[[#This Row],[CO3]]))</f>
        <v>49556</v>
      </c>
      <c r="AE427" s="495">
        <v>49556</v>
      </c>
      <c r="AF427" s="496"/>
      <c r="AG427" s="497"/>
      <c r="AH427" s="400" t="s">
        <v>758</v>
      </c>
      <c r="AI427" s="421" t="s">
        <v>193</v>
      </c>
      <c r="AJ427" s="421" t="s">
        <v>193</v>
      </c>
      <c r="AK427" s="421" t="s">
        <v>193</v>
      </c>
      <c r="AL427" s="421" t="s">
        <v>193</v>
      </c>
      <c r="AM427" s="420" t="s">
        <v>193</v>
      </c>
      <c r="AN427" s="423" t="s">
        <v>193</v>
      </c>
      <c r="AO427" s="488" t="s">
        <v>141</v>
      </c>
      <c r="AP427" s="498"/>
      <c r="AQ427" s="498"/>
    </row>
    <row r="428" spans="1:43" s="230" customFormat="1" ht="75" customHeight="1" x14ac:dyDescent="0.25">
      <c r="A428" s="465" t="s">
        <v>972</v>
      </c>
      <c r="B428" s="499" t="s">
        <v>395</v>
      </c>
      <c r="C428" s="486" t="s">
        <v>308</v>
      </c>
      <c r="D428" s="487" t="s">
        <v>192</v>
      </c>
      <c r="E428" s="488" t="s">
        <v>103</v>
      </c>
      <c r="F428" s="622" t="s">
        <v>396</v>
      </c>
      <c r="G428" s="622">
        <v>45183</v>
      </c>
      <c r="H428" s="642"/>
      <c r="I428" s="648" t="s">
        <v>193</v>
      </c>
      <c r="J428" s="622">
        <f>Complete[[#This Row],[Sub/Open of Bids]]</f>
        <v>45237</v>
      </c>
      <c r="K428" s="622">
        <v>45237</v>
      </c>
      <c r="L428" s="643"/>
      <c r="M428" s="622" t="s">
        <v>193</v>
      </c>
      <c r="N428" s="622" t="s">
        <v>193</v>
      </c>
      <c r="O428" s="622">
        <v>45245</v>
      </c>
      <c r="P428" s="643"/>
      <c r="Q428" s="643"/>
      <c r="R428" s="643"/>
      <c r="S428" s="622" t="s">
        <v>193</v>
      </c>
      <c r="T428" s="622">
        <v>45253</v>
      </c>
      <c r="U428" s="622">
        <v>45258</v>
      </c>
      <c r="V428" s="490"/>
      <c r="W428" s="793"/>
      <c r="X428" s="622">
        <v>45264</v>
      </c>
      <c r="Y428" s="622">
        <f>Complete[[#This Row],[Delivery/ Completion]]</f>
        <v>45264</v>
      </c>
      <c r="Z428" s="402" t="s">
        <v>175</v>
      </c>
      <c r="AA428" s="492">
        <f>IF(Complete[[#This Row],[Procurement Project]]="","",SUM(Complete[[#This Row],[MOOE]]+Complete[[#This Row],[CO]]))</f>
        <v>7083</v>
      </c>
      <c r="AB428" s="493">
        <v>7083</v>
      </c>
      <c r="AC428" s="494"/>
      <c r="AD428" s="492">
        <f>IF(Complete[[#This Row],[Procurement Project]]="","",SUM(Complete[[#This Row],[MOOE2]]+Complete[[#This Row],[CO3]]))</f>
        <v>5085</v>
      </c>
      <c r="AE428" s="495">
        <v>5085</v>
      </c>
      <c r="AF428" s="496"/>
      <c r="AG428" s="497"/>
      <c r="AH428" s="400" t="s">
        <v>758</v>
      </c>
      <c r="AI428" s="421" t="s">
        <v>193</v>
      </c>
      <c r="AJ428" s="421" t="s">
        <v>193</v>
      </c>
      <c r="AK428" s="421" t="s">
        <v>193</v>
      </c>
      <c r="AL428" s="421" t="s">
        <v>193</v>
      </c>
      <c r="AM428" s="420" t="s">
        <v>193</v>
      </c>
      <c r="AN428" s="423" t="s">
        <v>193</v>
      </c>
      <c r="AO428" s="488" t="s">
        <v>141</v>
      </c>
      <c r="AP428" s="498"/>
      <c r="AQ428" s="498"/>
    </row>
    <row r="429" spans="1:43" s="230" customFormat="1" ht="75" customHeight="1" x14ac:dyDescent="0.25">
      <c r="A429" s="465" t="s">
        <v>1144</v>
      </c>
      <c r="B429" s="499" t="s">
        <v>368</v>
      </c>
      <c r="C429" s="486" t="s">
        <v>393</v>
      </c>
      <c r="D429" s="487" t="s">
        <v>192</v>
      </c>
      <c r="E429" s="488" t="s">
        <v>89</v>
      </c>
      <c r="F429" s="622">
        <v>45181</v>
      </c>
      <c r="G429" s="622">
        <v>45187</v>
      </c>
      <c r="H429" s="642"/>
      <c r="I429" s="648" t="s">
        <v>193</v>
      </c>
      <c r="J429" s="622">
        <f>Complete[[#This Row],[Sub/Open of Bids]]</f>
        <v>45202</v>
      </c>
      <c r="K429" s="622">
        <v>45202</v>
      </c>
      <c r="L429" s="643"/>
      <c r="M429" s="622">
        <v>45202</v>
      </c>
      <c r="N429" s="622">
        <v>45205</v>
      </c>
      <c r="O429" s="622">
        <v>45212</v>
      </c>
      <c r="P429" s="643"/>
      <c r="Q429" s="643"/>
      <c r="R429" s="643"/>
      <c r="S429" s="622">
        <v>45216</v>
      </c>
      <c r="T429" s="622">
        <v>45216</v>
      </c>
      <c r="U429" s="622">
        <v>45217</v>
      </c>
      <c r="V429" s="490"/>
      <c r="W429" s="793"/>
      <c r="X429" s="622">
        <v>45217</v>
      </c>
      <c r="Y429" s="622">
        <f>Complete[[#This Row],[Delivery/ Completion]]</f>
        <v>45217</v>
      </c>
      <c r="Z429" s="402" t="s">
        <v>175</v>
      </c>
      <c r="AA429" s="492">
        <f>IF(Complete[[#This Row],[Procurement Project]]="","",SUM(Complete[[#This Row],[MOOE]]+Complete[[#This Row],[CO]]))</f>
        <v>607646</v>
      </c>
      <c r="AB429" s="493">
        <v>607646</v>
      </c>
      <c r="AC429" s="494"/>
      <c r="AD429" s="492">
        <f>IF(Complete[[#This Row],[Procurement Project]]="","",SUM(Complete[[#This Row],[MOOE2]]+Complete[[#This Row],[CO3]]))</f>
        <v>607646</v>
      </c>
      <c r="AE429" s="495">
        <v>607646</v>
      </c>
      <c r="AF429" s="496"/>
      <c r="AG429" s="497"/>
      <c r="AH429" s="400" t="s">
        <v>758</v>
      </c>
      <c r="AI429" s="421" t="s">
        <v>193</v>
      </c>
      <c r="AJ429" s="421" t="s">
        <v>193</v>
      </c>
      <c r="AK429" s="421" t="s">
        <v>193</v>
      </c>
      <c r="AL429" s="421" t="s">
        <v>193</v>
      </c>
      <c r="AM429" s="420" t="s">
        <v>193</v>
      </c>
      <c r="AN429" s="423" t="s">
        <v>193</v>
      </c>
      <c r="AO429" s="488" t="s">
        <v>141</v>
      </c>
      <c r="AP429" s="498"/>
      <c r="AQ429" s="498"/>
    </row>
    <row r="430" spans="1:43" s="230" customFormat="1" ht="75" customHeight="1" x14ac:dyDescent="0.25">
      <c r="A430" s="465" t="s">
        <v>1145</v>
      </c>
      <c r="B430" s="499" t="s">
        <v>397</v>
      </c>
      <c r="C430" s="486" t="s">
        <v>266</v>
      </c>
      <c r="D430" s="487" t="s">
        <v>192</v>
      </c>
      <c r="E430" s="488" t="s">
        <v>93</v>
      </c>
      <c r="F430" s="622">
        <v>45181</v>
      </c>
      <c r="G430" s="622">
        <v>45183</v>
      </c>
      <c r="H430" s="642"/>
      <c r="I430" s="648" t="s">
        <v>193</v>
      </c>
      <c r="J430" s="622">
        <f>Complete[[#This Row],[Sub/Open of Bids]]</f>
        <v>45188</v>
      </c>
      <c r="K430" s="622">
        <v>45188</v>
      </c>
      <c r="L430" s="643"/>
      <c r="M430" s="622" t="s">
        <v>193</v>
      </c>
      <c r="N430" s="622" t="s">
        <v>193</v>
      </c>
      <c r="O430" s="622">
        <v>45191</v>
      </c>
      <c r="P430" s="643"/>
      <c r="Q430" s="643"/>
      <c r="R430" s="643"/>
      <c r="S430" s="622" t="s">
        <v>193</v>
      </c>
      <c r="T430" s="622">
        <v>45212</v>
      </c>
      <c r="U430" s="622">
        <v>45217</v>
      </c>
      <c r="V430" s="490"/>
      <c r="W430" s="793"/>
      <c r="X430" s="622">
        <v>45217</v>
      </c>
      <c r="Y430" s="622">
        <f>Complete[[#This Row],[Delivery/ Completion]]</f>
        <v>45217</v>
      </c>
      <c r="Z430" s="402" t="s">
        <v>175</v>
      </c>
      <c r="AA430" s="492">
        <f>IF(Complete[[#This Row],[Procurement Project]]="","",SUM(Complete[[#This Row],[MOOE]]+Complete[[#This Row],[CO]]))</f>
        <v>5600</v>
      </c>
      <c r="AB430" s="493">
        <v>5600</v>
      </c>
      <c r="AC430" s="494"/>
      <c r="AD430" s="492">
        <f>IF(Complete[[#This Row],[Procurement Project]]="","",SUM(Complete[[#This Row],[MOOE2]]+Complete[[#This Row],[CO3]]))</f>
        <v>5600</v>
      </c>
      <c r="AE430" s="495">
        <v>5600</v>
      </c>
      <c r="AF430" s="496"/>
      <c r="AG430" s="497"/>
      <c r="AH430" s="400" t="s">
        <v>758</v>
      </c>
      <c r="AI430" s="421" t="s">
        <v>193</v>
      </c>
      <c r="AJ430" s="421" t="s">
        <v>193</v>
      </c>
      <c r="AK430" s="421" t="s">
        <v>193</v>
      </c>
      <c r="AL430" s="421" t="s">
        <v>193</v>
      </c>
      <c r="AM430" s="420" t="s">
        <v>193</v>
      </c>
      <c r="AN430" s="423" t="s">
        <v>193</v>
      </c>
      <c r="AO430" s="488" t="s">
        <v>141</v>
      </c>
      <c r="AP430" s="498"/>
      <c r="AQ430" s="498"/>
    </row>
    <row r="431" spans="1:43" s="230" customFormat="1" ht="75" customHeight="1" x14ac:dyDescent="0.25">
      <c r="A431" s="465" t="s">
        <v>1146</v>
      </c>
      <c r="B431" s="499" t="s">
        <v>368</v>
      </c>
      <c r="C431" s="486" t="s">
        <v>198</v>
      </c>
      <c r="D431" s="487" t="s">
        <v>192</v>
      </c>
      <c r="E431" s="488" t="s">
        <v>89</v>
      </c>
      <c r="F431" s="622">
        <v>45181</v>
      </c>
      <c r="G431" s="622">
        <v>45194</v>
      </c>
      <c r="H431" s="642"/>
      <c r="I431" s="648">
        <v>45202</v>
      </c>
      <c r="J431" s="622">
        <f>Complete[[#This Row],[Sub/Open of Bids]]</f>
        <v>45216</v>
      </c>
      <c r="K431" s="622">
        <v>45216</v>
      </c>
      <c r="L431" s="643"/>
      <c r="M431" s="622">
        <v>45216</v>
      </c>
      <c r="N431" s="622">
        <v>45244</v>
      </c>
      <c r="O431" s="622">
        <v>45254</v>
      </c>
      <c r="P431" s="643"/>
      <c r="Q431" s="643"/>
      <c r="R431" s="643"/>
      <c r="S431" s="622">
        <v>45254</v>
      </c>
      <c r="T431" s="622">
        <v>45272</v>
      </c>
      <c r="U431" s="622">
        <v>45272</v>
      </c>
      <c r="V431" s="490"/>
      <c r="W431" s="793"/>
      <c r="X431" s="622">
        <v>45279</v>
      </c>
      <c r="Y431" s="622">
        <f>Complete[[#This Row],[Delivery/ Completion]]</f>
        <v>45279</v>
      </c>
      <c r="Z431" s="402" t="s">
        <v>175</v>
      </c>
      <c r="AA431" s="492">
        <f>IF(Complete[[#This Row],[Procurement Project]]="","",SUM(Complete[[#This Row],[MOOE]]+Complete[[#This Row],[CO]]))</f>
        <v>1201720</v>
      </c>
      <c r="AB431" s="493">
        <v>1201720</v>
      </c>
      <c r="AC431" s="494"/>
      <c r="AD431" s="492">
        <f>IF(Complete[[#This Row],[Procurement Project]]="","",SUM(Complete[[#This Row],[MOOE2]]+Complete[[#This Row],[CO3]]))</f>
        <v>1188280</v>
      </c>
      <c r="AE431" s="495">
        <v>1188280</v>
      </c>
      <c r="AF431" s="496"/>
      <c r="AG431" s="497"/>
      <c r="AH431" s="400" t="s">
        <v>758</v>
      </c>
      <c r="AI431" s="421" t="s">
        <v>193</v>
      </c>
      <c r="AJ431" s="421" t="s">
        <v>193</v>
      </c>
      <c r="AK431" s="421" t="s">
        <v>193</v>
      </c>
      <c r="AL431" s="421" t="s">
        <v>193</v>
      </c>
      <c r="AM431" s="420" t="s">
        <v>193</v>
      </c>
      <c r="AN431" s="423" t="s">
        <v>193</v>
      </c>
      <c r="AO431" s="488" t="s">
        <v>141</v>
      </c>
      <c r="AP431" s="498"/>
      <c r="AQ431" s="498"/>
    </row>
    <row r="432" spans="1:43" s="230" customFormat="1" ht="75" customHeight="1" x14ac:dyDescent="0.25">
      <c r="A432" s="465" t="s">
        <v>1147</v>
      </c>
      <c r="B432" s="499" t="s">
        <v>398</v>
      </c>
      <c r="C432" s="486" t="s">
        <v>325</v>
      </c>
      <c r="D432" s="487" t="s">
        <v>192</v>
      </c>
      <c r="E432" s="488" t="s">
        <v>103</v>
      </c>
      <c r="F432" s="622">
        <v>45181</v>
      </c>
      <c r="G432" s="622">
        <v>45222</v>
      </c>
      <c r="H432" s="642"/>
      <c r="I432" s="648" t="s">
        <v>193</v>
      </c>
      <c r="J432" s="622">
        <f>Complete[[#This Row],[Sub/Open of Bids]]</f>
        <v>45245</v>
      </c>
      <c r="K432" s="622">
        <v>45245</v>
      </c>
      <c r="L432" s="643"/>
      <c r="M432" s="622" t="s">
        <v>193</v>
      </c>
      <c r="N432" s="622" t="s">
        <v>193</v>
      </c>
      <c r="O432" s="622">
        <v>45254</v>
      </c>
      <c r="P432" s="643"/>
      <c r="Q432" s="643"/>
      <c r="R432" s="643"/>
      <c r="S432" s="622">
        <v>45252</v>
      </c>
      <c r="T432" s="622">
        <v>45259</v>
      </c>
      <c r="U432" s="622">
        <v>45266</v>
      </c>
      <c r="V432" s="490"/>
      <c r="W432" s="793"/>
      <c r="X432" s="622"/>
      <c r="Y432" s="622"/>
      <c r="Z432" s="402" t="s">
        <v>175</v>
      </c>
      <c r="AA432" s="492">
        <f>IF(Complete[[#This Row],[Procurement Project]]="","",SUM(Complete[[#This Row],[MOOE]]+Complete[[#This Row],[CO]]))</f>
        <v>750000</v>
      </c>
      <c r="AB432" s="493">
        <v>750000</v>
      </c>
      <c r="AC432" s="494"/>
      <c r="AD432" s="492">
        <f>IF(Complete[[#This Row],[Procurement Project]]="","",SUM(Complete[[#This Row],[MOOE2]]+Complete[[#This Row],[CO3]]))</f>
        <v>735000</v>
      </c>
      <c r="AE432" s="495">
        <v>735000</v>
      </c>
      <c r="AF432" s="496"/>
      <c r="AG432" s="497"/>
      <c r="AH432" s="400" t="s">
        <v>758</v>
      </c>
      <c r="AI432" s="421" t="s">
        <v>193</v>
      </c>
      <c r="AJ432" s="421" t="s">
        <v>193</v>
      </c>
      <c r="AK432" s="421" t="s">
        <v>193</v>
      </c>
      <c r="AL432" s="421" t="s">
        <v>193</v>
      </c>
      <c r="AM432" s="420" t="s">
        <v>193</v>
      </c>
      <c r="AN432" s="423" t="s">
        <v>193</v>
      </c>
      <c r="AO432" s="319" t="s">
        <v>1403</v>
      </c>
      <c r="AP432" s="498"/>
      <c r="AQ432" s="498"/>
    </row>
    <row r="433" spans="1:43" s="230" customFormat="1" ht="75" customHeight="1" x14ac:dyDescent="0.25">
      <c r="A433" s="465" t="s">
        <v>1148</v>
      </c>
      <c r="B433" s="499" t="s">
        <v>399</v>
      </c>
      <c r="C433" s="486" t="s">
        <v>271</v>
      </c>
      <c r="D433" s="487" t="s">
        <v>192</v>
      </c>
      <c r="E433" s="488" t="s">
        <v>89</v>
      </c>
      <c r="F433" s="622">
        <v>45181</v>
      </c>
      <c r="G433" s="622">
        <v>45194</v>
      </c>
      <c r="H433" s="642"/>
      <c r="I433" s="648">
        <v>45202</v>
      </c>
      <c r="J433" s="622">
        <f>Complete[[#This Row],[Sub/Open of Bids]]</f>
        <v>45216</v>
      </c>
      <c r="K433" s="622">
        <v>45216</v>
      </c>
      <c r="L433" s="643"/>
      <c r="M433" s="622">
        <v>45216</v>
      </c>
      <c r="N433" s="622">
        <v>45240</v>
      </c>
      <c r="O433" s="622">
        <v>45254</v>
      </c>
      <c r="P433" s="643"/>
      <c r="Q433" s="643"/>
      <c r="R433" s="643"/>
      <c r="S433" s="622">
        <v>45251</v>
      </c>
      <c r="T433" s="622">
        <v>45272</v>
      </c>
      <c r="U433" s="622"/>
      <c r="V433" s="490"/>
      <c r="W433" s="793"/>
      <c r="X433" s="622"/>
      <c r="Y433" s="622"/>
      <c r="Z433" s="402" t="s">
        <v>175</v>
      </c>
      <c r="AA433" s="492">
        <f>IF(Complete[[#This Row],[Procurement Project]]="","",SUM(Complete[[#This Row],[MOOE]]+Complete[[#This Row],[CO]]))</f>
        <v>3050000</v>
      </c>
      <c r="AB433" s="493">
        <v>3050000</v>
      </c>
      <c r="AC433" s="494"/>
      <c r="AD433" s="492">
        <f>IF(Complete[[#This Row],[Procurement Project]]="","",SUM(Complete[[#This Row],[MOOE2]]+Complete[[#This Row],[CO3]]))</f>
        <v>1695500</v>
      </c>
      <c r="AE433" s="495">
        <v>1695500</v>
      </c>
      <c r="AF433" s="496"/>
      <c r="AG433" s="497"/>
      <c r="AH433" s="400" t="s">
        <v>758</v>
      </c>
      <c r="AI433" s="485">
        <v>45211</v>
      </c>
      <c r="AJ433" s="485">
        <v>45226</v>
      </c>
      <c r="AK433" s="485">
        <v>45226</v>
      </c>
      <c r="AL433" s="485">
        <v>45226</v>
      </c>
      <c r="AM433" s="420" t="s">
        <v>193</v>
      </c>
      <c r="AN433" s="423" t="s">
        <v>193</v>
      </c>
      <c r="AO433" s="319" t="s">
        <v>1403</v>
      </c>
      <c r="AP433" s="498"/>
      <c r="AQ433" s="498"/>
    </row>
    <row r="434" spans="1:43" s="230" customFormat="1" ht="75" customHeight="1" x14ac:dyDescent="0.25">
      <c r="A434" s="465" t="s">
        <v>1149</v>
      </c>
      <c r="B434" s="499" t="s">
        <v>400</v>
      </c>
      <c r="C434" s="486" t="s">
        <v>365</v>
      </c>
      <c r="D434" s="487" t="s">
        <v>192</v>
      </c>
      <c r="E434" s="488" t="s">
        <v>91</v>
      </c>
      <c r="F434" s="622">
        <v>45181</v>
      </c>
      <c r="G434" s="622">
        <v>45197</v>
      </c>
      <c r="H434" s="642"/>
      <c r="I434" s="648" t="s">
        <v>193</v>
      </c>
      <c r="J434" s="622">
        <f>Complete[[#This Row],[Sub/Open of Bids]]</f>
        <v>45216</v>
      </c>
      <c r="K434" s="622">
        <v>45216</v>
      </c>
      <c r="L434" s="643"/>
      <c r="M434" s="622" t="s">
        <v>193</v>
      </c>
      <c r="N434" s="622" t="s">
        <v>193</v>
      </c>
      <c r="O434" s="622">
        <v>45226</v>
      </c>
      <c r="P434" s="643"/>
      <c r="Q434" s="643"/>
      <c r="R434" s="643"/>
      <c r="S434" s="622">
        <v>45233</v>
      </c>
      <c r="T434" s="622">
        <v>45251</v>
      </c>
      <c r="U434" s="622">
        <v>45260</v>
      </c>
      <c r="V434" s="490"/>
      <c r="W434" s="793"/>
      <c r="X434" s="622"/>
      <c r="Y434" s="622"/>
      <c r="Z434" s="402" t="s">
        <v>175</v>
      </c>
      <c r="AA434" s="492">
        <f>IF(Complete[[#This Row],[Procurement Project]]="","",SUM(Complete[[#This Row],[MOOE]]+Complete[[#This Row],[CO]]))</f>
        <v>1800000</v>
      </c>
      <c r="AB434" s="493">
        <v>1800000</v>
      </c>
      <c r="AC434" s="494"/>
      <c r="AD434" s="492">
        <f>IF(Complete[[#This Row],[Procurement Project]]="","",SUM(Complete[[#This Row],[MOOE2]]+Complete[[#This Row],[CO3]]))</f>
        <v>1788940</v>
      </c>
      <c r="AE434" s="495">
        <v>1788940</v>
      </c>
      <c r="AF434" s="496"/>
      <c r="AG434" s="497"/>
      <c r="AH434" s="400" t="s">
        <v>758</v>
      </c>
      <c r="AI434" s="421" t="s">
        <v>193</v>
      </c>
      <c r="AJ434" s="421" t="s">
        <v>193</v>
      </c>
      <c r="AK434" s="421" t="s">
        <v>193</v>
      </c>
      <c r="AL434" s="421" t="s">
        <v>193</v>
      </c>
      <c r="AM434" s="420" t="s">
        <v>193</v>
      </c>
      <c r="AN434" s="423" t="s">
        <v>193</v>
      </c>
      <c r="AO434" s="319" t="s">
        <v>1403</v>
      </c>
      <c r="AP434" s="498"/>
      <c r="AQ434" s="498"/>
    </row>
    <row r="435" spans="1:43" s="230" customFormat="1" ht="75" customHeight="1" x14ac:dyDescent="0.25">
      <c r="A435" s="465" t="s">
        <v>1150</v>
      </c>
      <c r="B435" s="499" t="s">
        <v>223</v>
      </c>
      <c r="C435" s="486" t="s">
        <v>212</v>
      </c>
      <c r="D435" s="487" t="s">
        <v>192</v>
      </c>
      <c r="E435" s="488" t="s">
        <v>103</v>
      </c>
      <c r="F435" s="622" t="s">
        <v>193</v>
      </c>
      <c r="G435" s="622">
        <v>45170</v>
      </c>
      <c r="H435" s="642"/>
      <c r="I435" s="648" t="s">
        <v>193</v>
      </c>
      <c r="J435" s="622">
        <f>Complete[[#This Row],[Sub/Open of Bids]]</f>
        <v>45188</v>
      </c>
      <c r="K435" s="622">
        <v>45188</v>
      </c>
      <c r="L435" s="643"/>
      <c r="M435" s="622" t="s">
        <v>193</v>
      </c>
      <c r="N435" s="622" t="s">
        <v>193</v>
      </c>
      <c r="O435" s="622">
        <v>45191</v>
      </c>
      <c r="P435" s="643"/>
      <c r="Q435" s="643"/>
      <c r="R435" s="643"/>
      <c r="S435" s="622">
        <v>45198</v>
      </c>
      <c r="T435" s="622">
        <v>45208</v>
      </c>
      <c r="U435" s="622">
        <v>45211</v>
      </c>
      <c r="V435" s="490"/>
      <c r="W435" s="793"/>
      <c r="X435" s="622"/>
      <c r="Y435" s="622"/>
      <c r="Z435" s="402" t="s">
        <v>175</v>
      </c>
      <c r="AA435" s="492">
        <f>IF(Complete[[#This Row],[Procurement Project]]="","",SUM(Complete[[#This Row],[MOOE]]+Complete[[#This Row],[CO]]))</f>
        <v>300000</v>
      </c>
      <c r="AB435" s="493">
        <v>300000</v>
      </c>
      <c r="AC435" s="494"/>
      <c r="AD435" s="492">
        <f>IF(Complete[[#This Row],[Procurement Project]]="","",SUM(Complete[[#This Row],[MOOE2]]+Complete[[#This Row],[CO3]]))</f>
        <v>300000</v>
      </c>
      <c r="AE435" s="495">
        <v>300000</v>
      </c>
      <c r="AF435" s="496"/>
      <c r="AG435" s="497"/>
      <c r="AH435" s="400" t="s">
        <v>758</v>
      </c>
      <c r="AI435" s="421" t="s">
        <v>193</v>
      </c>
      <c r="AJ435" s="421" t="s">
        <v>193</v>
      </c>
      <c r="AK435" s="421" t="s">
        <v>193</v>
      </c>
      <c r="AL435" s="421" t="s">
        <v>193</v>
      </c>
      <c r="AM435" s="420" t="s">
        <v>193</v>
      </c>
      <c r="AN435" s="423" t="s">
        <v>193</v>
      </c>
      <c r="AO435" s="319" t="s">
        <v>1403</v>
      </c>
      <c r="AP435" s="498"/>
      <c r="AQ435" s="498"/>
    </row>
    <row r="436" spans="1:43" s="230" customFormat="1" ht="75" customHeight="1" x14ac:dyDescent="0.25">
      <c r="A436" s="465" t="s">
        <v>1151</v>
      </c>
      <c r="B436" s="499" t="s">
        <v>253</v>
      </c>
      <c r="C436" s="486" t="s">
        <v>213</v>
      </c>
      <c r="D436" s="487" t="s">
        <v>192</v>
      </c>
      <c r="E436" s="488" t="s">
        <v>103</v>
      </c>
      <c r="F436" s="622" t="s">
        <v>193</v>
      </c>
      <c r="G436" s="622">
        <v>45141</v>
      </c>
      <c r="H436" s="642"/>
      <c r="I436" s="648" t="s">
        <v>193</v>
      </c>
      <c r="J436" s="622">
        <f>Complete[[#This Row],[Sub/Open of Bids]]</f>
        <v>45188</v>
      </c>
      <c r="K436" s="622">
        <v>45188</v>
      </c>
      <c r="L436" s="643"/>
      <c r="M436" s="622" t="s">
        <v>193</v>
      </c>
      <c r="N436" s="622" t="s">
        <v>193</v>
      </c>
      <c r="O436" s="622">
        <v>45191</v>
      </c>
      <c r="P436" s="643"/>
      <c r="Q436" s="643"/>
      <c r="R436" s="643"/>
      <c r="S436" s="622" t="s">
        <v>193</v>
      </c>
      <c r="T436" s="622">
        <v>45212</v>
      </c>
      <c r="U436" s="622">
        <v>45217</v>
      </c>
      <c r="V436" s="490"/>
      <c r="W436" s="793"/>
      <c r="X436" s="622">
        <v>45224</v>
      </c>
      <c r="Y436" s="622">
        <f>Complete[[#This Row],[Delivery/ Completion]]</f>
        <v>45224</v>
      </c>
      <c r="Z436" s="402" t="s">
        <v>175</v>
      </c>
      <c r="AA436" s="492">
        <f>IF(Complete[[#This Row],[Procurement Project]]="","",SUM(Complete[[#This Row],[MOOE]]+Complete[[#This Row],[CO]]))</f>
        <v>30000</v>
      </c>
      <c r="AB436" s="493">
        <v>30000</v>
      </c>
      <c r="AC436" s="494"/>
      <c r="AD436" s="492">
        <f>IF(Complete[[#This Row],[Procurement Project]]="","",SUM(Complete[[#This Row],[MOOE2]]+Complete[[#This Row],[CO3]]))</f>
        <v>29500</v>
      </c>
      <c r="AE436" s="495">
        <v>29500</v>
      </c>
      <c r="AF436" s="496"/>
      <c r="AG436" s="497"/>
      <c r="AH436" s="400" t="s">
        <v>758</v>
      </c>
      <c r="AI436" s="421" t="s">
        <v>193</v>
      </c>
      <c r="AJ436" s="421" t="s">
        <v>193</v>
      </c>
      <c r="AK436" s="421" t="s">
        <v>193</v>
      </c>
      <c r="AL436" s="421" t="s">
        <v>193</v>
      </c>
      <c r="AM436" s="420" t="s">
        <v>193</v>
      </c>
      <c r="AN436" s="423" t="s">
        <v>193</v>
      </c>
      <c r="AO436" s="488" t="s">
        <v>141</v>
      </c>
      <c r="AP436" s="498"/>
      <c r="AQ436" s="498"/>
    </row>
    <row r="437" spans="1:43" s="230" customFormat="1" ht="75" customHeight="1" x14ac:dyDescent="0.25">
      <c r="A437" s="465" t="s">
        <v>1152</v>
      </c>
      <c r="B437" s="499" t="s">
        <v>253</v>
      </c>
      <c r="C437" s="486" t="s">
        <v>199</v>
      </c>
      <c r="D437" s="487" t="s">
        <v>192</v>
      </c>
      <c r="E437" s="488" t="s">
        <v>103</v>
      </c>
      <c r="F437" s="622" t="s">
        <v>193</v>
      </c>
      <c r="G437" s="622">
        <v>45170</v>
      </c>
      <c r="H437" s="642"/>
      <c r="I437" s="648" t="s">
        <v>193</v>
      </c>
      <c r="J437" s="622">
        <f>Complete[[#This Row],[Sub/Open of Bids]]</f>
        <v>45188</v>
      </c>
      <c r="K437" s="622">
        <v>45188</v>
      </c>
      <c r="L437" s="643"/>
      <c r="M437" s="622" t="s">
        <v>193</v>
      </c>
      <c r="N437" s="622" t="s">
        <v>193</v>
      </c>
      <c r="O437" s="622">
        <v>45191</v>
      </c>
      <c r="P437" s="643"/>
      <c r="Q437" s="643"/>
      <c r="R437" s="643"/>
      <c r="S437" s="622" t="s">
        <v>193</v>
      </c>
      <c r="T437" s="622">
        <v>45208</v>
      </c>
      <c r="U437" s="622">
        <v>45219</v>
      </c>
      <c r="V437" s="490"/>
      <c r="W437" s="793"/>
      <c r="X437" s="622">
        <v>45226</v>
      </c>
      <c r="Y437" s="622">
        <f>Complete[[#This Row],[Delivery/ Completion]]</f>
        <v>45226</v>
      </c>
      <c r="Z437" s="402" t="s">
        <v>175</v>
      </c>
      <c r="AA437" s="492">
        <f>IF(Complete[[#This Row],[Procurement Project]]="","",SUM(Complete[[#This Row],[MOOE]]+Complete[[#This Row],[CO]]))</f>
        <v>44000</v>
      </c>
      <c r="AB437" s="493">
        <v>44000</v>
      </c>
      <c r="AC437" s="494"/>
      <c r="AD437" s="492">
        <f>IF(Complete[[#This Row],[Procurement Project]]="","",SUM(Complete[[#This Row],[MOOE2]]+Complete[[#This Row],[CO3]]))</f>
        <v>43900</v>
      </c>
      <c r="AE437" s="495">
        <v>43900</v>
      </c>
      <c r="AF437" s="496"/>
      <c r="AG437" s="497"/>
      <c r="AH437" s="400" t="s">
        <v>758</v>
      </c>
      <c r="AI437" s="421" t="s">
        <v>193</v>
      </c>
      <c r="AJ437" s="421" t="s">
        <v>193</v>
      </c>
      <c r="AK437" s="421" t="s">
        <v>193</v>
      </c>
      <c r="AL437" s="421" t="s">
        <v>193</v>
      </c>
      <c r="AM437" s="420" t="s">
        <v>193</v>
      </c>
      <c r="AN437" s="423" t="s">
        <v>193</v>
      </c>
      <c r="AO437" s="488" t="s">
        <v>141</v>
      </c>
      <c r="AP437" s="498"/>
      <c r="AQ437" s="498"/>
    </row>
    <row r="438" spans="1:43" s="230" customFormat="1" ht="75" customHeight="1" x14ac:dyDescent="0.25">
      <c r="A438" s="465" t="s">
        <v>1153</v>
      </c>
      <c r="B438" s="499" t="s">
        <v>291</v>
      </c>
      <c r="C438" s="486" t="s">
        <v>199</v>
      </c>
      <c r="D438" s="487" t="s">
        <v>192</v>
      </c>
      <c r="E438" s="488" t="s">
        <v>103</v>
      </c>
      <c r="F438" s="622" t="s">
        <v>193</v>
      </c>
      <c r="G438" s="622">
        <v>45170</v>
      </c>
      <c r="H438" s="642"/>
      <c r="I438" s="648" t="s">
        <v>193</v>
      </c>
      <c r="J438" s="622">
        <f>Complete[[#This Row],[Sub/Open of Bids]]</f>
        <v>45188</v>
      </c>
      <c r="K438" s="622">
        <v>45188</v>
      </c>
      <c r="L438" s="643"/>
      <c r="M438" s="622" t="s">
        <v>193</v>
      </c>
      <c r="N438" s="622" t="s">
        <v>193</v>
      </c>
      <c r="O438" s="622">
        <v>45191</v>
      </c>
      <c r="P438" s="643"/>
      <c r="Q438" s="643"/>
      <c r="R438" s="643"/>
      <c r="S438" s="622" t="s">
        <v>193</v>
      </c>
      <c r="T438" s="622">
        <v>45212</v>
      </c>
      <c r="U438" s="622">
        <v>45217</v>
      </c>
      <c r="V438" s="490"/>
      <c r="W438" s="793"/>
      <c r="X438" s="622">
        <v>45223</v>
      </c>
      <c r="Y438" s="622">
        <f>Complete[[#This Row],[Delivery/ Completion]]</f>
        <v>45223</v>
      </c>
      <c r="Z438" s="402" t="s">
        <v>175</v>
      </c>
      <c r="AA438" s="492">
        <f>IF(Complete[[#This Row],[Procurement Project]]="","",SUM(Complete[[#This Row],[MOOE]]+Complete[[#This Row],[CO]]))</f>
        <v>15000</v>
      </c>
      <c r="AB438" s="493">
        <v>15000</v>
      </c>
      <c r="AC438" s="494"/>
      <c r="AD438" s="492">
        <f>IF(Complete[[#This Row],[Procurement Project]]="","",SUM(Complete[[#This Row],[MOOE2]]+Complete[[#This Row],[CO3]]))</f>
        <v>14500</v>
      </c>
      <c r="AE438" s="495">
        <v>14500</v>
      </c>
      <c r="AF438" s="496"/>
      <c r="AG438" s="497"/>
      <c r="AH438" s="400" t="s">
        <v>758</v>
      </c>
      <c r="AI438" s="421" t="s">
        <v>193</v>
      </c>
      <c r="AJ438" s="421" t="s">
        <v>193</v>
      </c>
      <c r="AK438" s="421" t="s">
        <v>193</v>
      </c>
      <c r="AL438" s="421" t="s">
        <v>193</v>
      </c>
      <c r="AM438" s="420" t="s">
        <v>193</v>
      </c>
      <c r="AN438" s="423" t="s">
        <v>193</v>
      </c>
      <c r="AO438" s="488" t="s">
        <v>141</v>
      </c>
      <c r="AP438" s="498"/>
      <c r="AQ438" s="498"/>
    </row>
    <row r="439" spans="1:43" s="230" customFormat="1" ht="75" customHeight="1" x14ac:dyDescent="0.25">
      <c r="A439" s="465" t="s">
        <v>1154</v>
      </c>
      <c r="B439" s="499" t="s">
        <v>264</v>
      </c>
      <c r="C439" s="486" t="s">
        <v>213</v>
      </c>
      <c r="D439" s="487" t="s">
        <v>192</v>
      </c>
      <c r="E439" s="488" t="s">
        <v>103</v>
      </c>
      <c r="F439" s="622" t="s">
        <v>193</v>
      </c>
      <c r="G439" s="622">
        <v>45163</v>
      </c>
      <c r="H439" s="642"/>
      <c r="I439" s="648" t="s">
        <v>193</v>
      </c>
      <c r="J439" s="622">
        <f>Complete[[#This Row],[Sub/Open of Bids]]</f>
        <v>45188</v>
      </c>
      <c r="K439" s="622">
        <v>45188</v>
      </c>
      <c r="L439" s="643"/>
      <c r="M439" s="622" t="s">
        <v>193</v>
      </c>
      <c r="N439" s="622" t="s">
        <v>193</v>
      </c>
      <c r="O439" s="622">
        <v>45191</v>
      </c>
      <c r="P439" s="643"/>
      <c r="Q439" s="643"/>
      <c r="R439" s="643"/>
      <c r="S439" s="622" t="s">
        <v>193</v>
      </c>
      <c r="T439" s="622">
        <v>45212</v>
      </c>
      <c r="U439" s="622">
        <v>45217</v>
      </c>
      <c r="V439" s="490"/>
      <c r="W439" s="793"/>
      <c r="X439" s="622">
        <v>45219</v>
      </c>
      <c r="Y439" s="622">
        <f>Complete[[#This Row],[Delivery/ Completion]]</f>
        <v>45219</v>
      </c>
      <c r="Z439" s="402" t="s">
        <v>175</v>
      </c>
      <c r="AA439" s="492">
        <f>IF(Complete[[#This Row],[Procurement Project]]="","",SUM(Complete[[#This Row],[MOOE]]+Complete[[#This Row],[CO]]))</f>
        <v>45000</v>
      </c>
      <c r="AB439" s="493">
        <v>45000</v>
      </c>
      <c r="AC439" s="494"/>
      <c r="AD439" s="492">
        <f>IF(Complete[[#This Row],[Procurement Project]]="","",SUM(Complete[[#This Row],[MOOE2]]+Complete[[#This Row],[CO3]]))</f>
        <v>44994</v>
      </c>
      <c r="AE439" s="495">
        <v>44994</v>
      </c>
      <c r="AF439" s="496"/>
      <c r="AG439" s="497"/>
      <c r="AH439" s="400" t="s">
        <v>758</v>
      </c>
      <c r="AI439" s="421" t="s">
        <v>193</v>
      </c>
      <c r="AJ439" s="421" t="s">
        <v>193</v>
      </c>
      <c r="AK439" s="421" t="s">
        <v>193</v>
      </c>
      <c r="AL439" s="421" t="s">
        <v>193</v>
      </c>
      <c r="AM439" s="420" t="s">
        <v>193</v>
      </c>
      <c r="AN439" s="423" t="s">
        <v>193</v>
      </c>
      <c r="AO439" s="488" t="s">
        <v>141</v>
      </c>
      <c r="AP439" s="498"/>
      <c r="AQ439" s="498"/>
    </row>
    <row r="440" spans="1:43" s="230" customFormat="1" ht="75" customHeight="1" x14ac:dyDescent="0.25">
      <c r="A440" s="465" t="s">
        <v>1155</v>
      </c>
      <c r="B440" s="499" t="s">
        <v>366</v>
      </c>
      <c r="C440" s="486" t="s">
        <v>201</v>
      </c>
      <c r="D440" s="487" t="s">
        <v>192</v>
      </c>
      <c r="E440" s="488" t="s">
        <v>103</v>
      </c>
      <c r="F440" s="622">
        <v>45160</v>
      </c>
      <c r="G440" s="622">
        <v>45163</v>
      </c>
      <c r="H440" s="642"/>
      <c r="I440" s="648" t="s">
        <v>193</v>
      </c>
      <c r="J440" s="622">
        <f>Complete[[#This Row],[Sub/Open of Bids]]</f>
        <v>45188</v>
      </c>
      <c r="K440" s="622">
        <v>45188</v>
      </c>
      <c r="L440" s="643"/>
      <c r="M440" s="622" t="s">
        <v>193</v>
      </c>
      <c r="N440" s="622" t="s">
        <v>193</v>
      </c>
      <c r="O440" s="622">
        <v>45191</v>
      </c>
      <c r="P440" s="643"/>
      <c r="Q440" s="643"/>
      <c r="R440" s="643"/>
      <c r="S440" s="622" t="s">
        <v>193</v>
      </c>
      <c r="T440" s="622">
        <v>45208</v>
      </c>
      <c r="U440" s="622">
        <v>45217</v>
      </c>
      <c r="V440" s="490"/>
      <c r="W440" s="793"/>
      <c r="X440" s="622">
        <v>45226</v>
      </c>
      <c r="Y440" s="622">
        <f>Complete[[#This Row],[Delivery/ Completion]]</f>
        <v>45226</v>
      </c>
      <c r="Z440" s="402" t="s">
        <v>175</v>
      </c>
      <c r="AA440" s="492">
        <f>IF(Complete[[#This Row],[Procurement Project]]="","",SUM(Complete[[#This Row],[MOOE]]+Complete[[#This Row],[CO]]))</f>
        <v>1925</v>
      </c>
      <c r="AB440" s="493">
        <v>1925</v>
      </c>
      <c r="AC440" s="494"/>
      <c r="AD440" s="492">
        <f>IF(Complete[[#This Row],[Procurement Project]]="","",SUM(Complete[[#This Row],[MOOE2]]+Complete[[#This Row],[CO3]]))</f>
        <v>1924</v>
      </c>
      <c r="AE440" s="495">
        <v>1924</v>
      </c>
      <c r="AF440" s="496"/>
      <c r="AG440" s="497"/>
      <c r="AH440" s="400" t="s">
        <v>758</v>
      </c>
      <c r="AI440" s="421" t="s">
        <v>193</v>
      </c>
      <c r="AJ440" s="421" t="s">
        <v>193</v>
      </c>
      <c r="AK440" s="421" t="s">
        <v>193</v>
      </c>
      <c r="AL440" s="421" t="s">
        <v>193</v>
      </c>
      <c r="AM440" s="420" t="s">
        <v>193</v>
      </c>
      <c r="AN440" s="423" t="s">
        <v>193</v>
      </c>
      <c r="AO440" s="488" t="s">
        <v>141</v>
      </c>
      <c r="AP440" s="498"/>
      <c r="AQ440" s="498"/>
    </row>
    <row r="441" spans="1:43" s="230" customFormat="1" ht="75" customHeight="1" x14ac:dyDescent="0.25">
      <c r="A441" s="465" t="s">
        <v>1156</v>
      </c>
      <c r="B441" s="499" t="s">
        <v>238</v>
      </c>
      <c r="C441" s="486" t="s">
        <v>199</v>
      </c>
      <c r="D441" s="487" t="s">
        <v>192</v>
      </c>
      <c r="E441" s="488" t="s">
        <v>103</v>
      </c>
      <c r="F441" s="622" t="s">
        <v>193</v>
      </c>
      <c r="G441" s="622">
        <v>45170</v>
      </c>
      <c r="H441" s="642"/>
      <c r="I441" s="648" t="s">
        <v>193</v>
      </c>
      <c r="J441" s="622">
        <f>Complete[[#This Row],[Sub/Open of Bids]]</f>
        <v>45188</v>
      </c>
      <c r="K441" s="622">
        <v>45188</v>
      </c>
      <c r="L441" s="643"/>
      <c r="M441" s="622" t="s">
        <v>193</v>
      </c>
      <c r="N441" s="622" t="s">
        <v>193</v>
      </c>
      <c r="O441" s="622">
        <v>45191</v>
      </c>
      <c r="P441" s="643"/>
      <c r="Q441" s="643"/>
      <c r="R441" s="643"/>
      <c r="S441" s="622" t="s">
        <v>193</v>
      </c>
      <c r="T441" s="622">
        <v>45212</v>
      </c>
      <c r="U441" s="622">
        <v>45217</v>
      </c>
      <c r="V441" s="490"/>
      <c r="W441" s="793"/>
      <c r="X441" s="622">
        <v>45226</v>
      </c>
      <c r="Y441" s="622">
        <f>Complete[[#This Row],[Delivery/ Completion]]</f>
        <v>45226</v>
      </c>
      <c r="Z441" s="402" t="s">
        <v>175</v>
      </c>
      <c r="AA441" s="492">
        <f>IF(Complete[[#This Row],[Procurement Project]]="","",SUM(Complete[[#This Row],[MOOE]]+Complete[[#This Row],[CO]]))</f>
        <v>49119</v>
      </c>
      <c r="AB441" s="493">
        <v>49119</v>
      </c>
      <c r="AC441" s="494"/>
      <c r="AD441" s="492">
        <f>IF(Complete[[#This Row],[Procurement Project]]="","",SUM(Complete[[#This Row],[MOOE2]]+Complete[[#This Row],[CO3]]))</f>
        <v>48690</v>
      </c>
      <c r="AE441" s="495">
        <v>48690</v>
      </c>
      <c r="AF441" s="496"/>
      <c r="AG441" s="497"/>
      <c r="AH441" s="400" t="s">
        <v>758</v>
      </c>
      <c r="AI441" s="421" t="s">
        <v>193</v>
      </c>
      <c r="AJ441" s="421" t="s">
        <v>193</v>
      </c>
      <c r="AK441" s="421" t="s">
        <v>193</v>
      </c>
      <c r="AL441" s="421" t="s">
        <v>193</v>
      </c>
      <c r="AM441" s="420" t="s">
        <v>193</v>
      </c>
      <c r="AN441" s="423" t="s">
        <v>193</v>
      </c>
      <c r="AO441" s="488" t="s">
        <v>141</v>
      </c>
      <c r="AP441" s="498"/>
      <c r="AQ441" s="498"/>
    </row>
    <row r="442" spans="1:43" s="230" customFormat="1" ht="75" customHeight="1" x14ac:dyDescent="0.25">
      <c r="A442" s="465" t="s">
        <v>1157</v>
      </c>
      <c r="B442" s="499" t="s">
        <v>401</v>
      </c>
      <c r="C442" s="486" t="s">
        <v>234</v>
      </c>
      <c r="D442" s="487" t="s">
        <v>192</v>
      </c>
      <c r="E442" s="488" t="s">
        <v>91</v>
      </c>
      <c r="F442" s="622" t="s">
        <v>193</v>
      </c>
      <c r="G442" s="622">
        <v>45183</v>
      </c>
      <c r="H442" s="642"/>
      <c r="I442" s="648" t="s">
        <v>193</v>
      </c>
      <c r="J442" s="622">
        <f>Complete[[#This Row],[Sub/Open of Bids]]</f>
        <v>45202</v>
      </c>
      <c r="K442" s="622">
        <v>45202</v>
      </c>
      <c r="L442" s="643"/>
      <c r="M442" s="622" t="s">
        <v>193</v>
      </c>
      <c r="N442" s="622" t="s">
        <v>193</v>
      </c>
      <c r="O442" s="622">
        <v>45211</v>
      </c>
      <c r="P442" s="643"/>
      <c r="Q442" s="643"/>
      <c r="R442" s="643"/>
      <c r="S442" s="622" t="s">
        <v>193</v>
      </c>
      <c r="T442" s="622">
        <v>45222</v>
      </c>
      <c r="U442" s="622">
        <v>45224</v>
      </c>
      <c r="V442" s="490"/>
      <c r="W442" s="793"/>
      <c r="X442" s="622">
        <v>45259</v>
      </c>
      <c r="Y442" s="622">
        <f>Complete[[#This Row],[Delivery/ Completion]]</f>
        <v>45259</v>
      </c>
      <c r="Z442" s="402" t="s">
        <v>175</v>
      </c>
      <c r="AA442" s="492">
        <f>IF(Complete[[#This Row],[Procurement Project]]="","",SUM(Complete[[#This Row],[MOOE]]+Complete[[#This Row],[CO]]))</f>
        <v>2088</v>
      </c>
      <c r="AB442" s="493">
        <v>2088</v>
      </c>
      <c r="AC442" s="494"/>
      <c r="AD442" s="492">
        <f>IF(Complete[[#This Row],[Procurement Project]]="","",SUM(Complete[[#This Row],[MOOE2]]+Complete[[#This Row],[CO3]]))</f>
        <v>2088</v>
      </c>
      <c r="AE442" s="495">
        <v>2088</v>
      </c>
      <c r="AF442" s="496"/>
      <c r="AG442" s="497"/>
      <c r="AH442" s="400" t="s">
        <v>758</v>
      </c>
      <c r="AI442" s="421" t="s">
        <v>193</v>
      </c>
      <c r="AJ442" s="421" t="s">
        <v>193</v>
      </c>
      <c r="AK442" s="421" t="s">
        <v>193</v>
      </c>
      <c r="AL442" s="421" t="s">
        <v>193</v>
      </c>
      <c r="AM442" s="420" t="s">
        <v>193</v>
      </c>
      <c r="AN442" s="423" t="s">
        <v>193</v>
      </c>
      <c r="AO442" s="488" t="s">
        <v>141</v>
      </c>
      <c r="AP442" s="498"/>
      <c r="AQ442" s="498"/>
    </row>
    <row r="443" spans="1:43" s="230" customFormat="1" ht="75" customHeight="1" x14ac:dyDescent="0.25">
      <c r="A443" s="465" t="s">
        <v>1158</v>
      </c>
      <c r="B443" s="499" t="s">
        <v>334</v>
      </c>
      <c r="C443" s="486" t="s">
        <v>234</v>
      </c>
      <c r="D443" s="487" t="s">
        <v>192</v>
      </c>
      <c r="E443" s="488" t="s">
        <v>91</v>
      </c>
      <c r="F443" s="622" t="s">
        <v>193</v>
      </c>
      <c r="G443" s="622">
        <v>45183</v>
      </c>
      <c r="H443" s="642"/>
      <c r="I443" s="648" t="s">
        <v>193</v>
      </c>
      <c r="J443" s="622">
        <f>Complete[[#This Row],[Sub/Open of Bids]]</f>
        <v>45202</v>
      </c>
      <c r="K443" s="622">
        <v>45202</v>
      </c>
      <c r="L443" s="643"/>
      <c r="M443" s="622" t="s">
        <v>193</v>
      </c>
      <c r="N443" s="622" t="s">
        <v>193</v>
      </c>
      <c r="O443" s="622">
        <v>45211</v>
      </c>
      <c r="P443" s="643"/>
      <c r="Q443" s="643"/>
      <c r="R443" s="643"/>
      <c r="S443" s="622" t="s">
        <v>193</v>
      </c>
      <c r="T443" s="622">
        <v>45215</v>
      </c>
      <c r="U443" s="622">
        <v>45216</v>
      </c>
      <c r="V443" s="490"/>
      <c r="W443" s="793"/>
      <c r="X443" s="622"/>
      <c r="Y443" s="622"/>
      <c r="Z443" s="402" t="s">
        <v>175</v>
      </c>
      <c r="AA443" s="492">
        <f>IF(Complete[[#This Row],[Procurement Project]]="","",SUM(Complete[[#This Row],[MOOE]]+Complete[[#This Row],[CO]]))</f>
        <v>13984</v>
      </c>
      <c r="AB443" s="493">
        <v>13984</v>
      </c>
      <c r="AC443" s="494"/>
      <c r="AD443" s="492">
        <f>IF(Complete[[#This Row],[Procurement Project]]="","",SUM(Complete[[#This Row],[MOOE2]]+Complete[[#This Row],[CO3]]))</f>
        <v>13984</v>
      </c>
      <c r="AE443" s="495">
        <v>13984</v>
      </c>
      <c r="AF443" s="496"/>
      <c r="AG443" s="497"/>
      <c r="AH443" s="400" t="s">
        <v>758</v>
      </c>
      <c r="AI443" s="421" t="s">
        <v>193</v>
      </c>
      <c r="AJ443" s="421" t="s">
        <v>193</v>
      </c>
      <c r="AK443" s="421" t="s">
        <v>193</v>
      </c>
      <c r="AL443" s="421" t="s">
        <v>193</v>
      </c>
      <c r="AM443" s="420" t="s">
        <v>193</v>
      </c>
      <c r="AN443" s="423" t="s">
        <v>193</v>
      </c>
      <c r="AO443" s="319" t="s">
        <v>1403</v>
      </c>
      <c r="AP443" s="498"/>
      <c r="AQ443" s="498"/>
    </row>
    <row r="444" spans="1:43" s="230" customFormat="1" ht="75" customHeight="1" x14ac:dyDescent="0.25">
      <c r="A444" s="465" t="s">
        <v>1159</v>
      </c>
      <c r="B444" s="499" t="s">
        <v>241</v>
      </c>
      <c r="C444" s="486" t="s">
        <v>234</v>
      </c>
      <c r="D444" s="487" t="s">
        <v>192</v>
      </c>
      <c r="E444" s="488" t="s">
        <v>91</v>
      </c>
      <c r="F444" s="622" t="s">
        <v>193</v>
      </c>
      <c r="G444" s="622">
        <v>45183</v>
      </c>
      <c r="H444" s="642"/>
      <c r="I444" s="648" t="s">
        <v>193</v>
      </c>
      <c r="J444" s="622">
        <f>Complete[[#This Row],[Sub/Open of Bids]]</f>
        <v>45202</v>
      </c>
      <c r="K444" s="622">
        <v>45202</v>
      </c>
      <c r="L444" s="643"/>
      <c r="M444" s="622" t="s">
        <v>193</v>
      </c>
      <c r="N444" s="622" t="s">
        <v>193</v>
      </c>
      <c r="O444" s="622">
        <v>45211</v>
      </c>
      <c r="P444" s="643"/>
      <c r="Q444" s="643"/>
      <c r="R444" s="643"/>
      <c r="S444" s="622">
        <v>45202</v>
      </c>
      <c r="T444" s="622">
        <v>45215</v>
      </c>
      <c r="U444" s="622">
        <v>45216</v>
      </c>
      <c r="V444" s="490"/>
      <c r="W444" s="793"/>
      <c r="X444" s="622">
        <v>45219</v>
      </c>
      <c r="Y444" s="622">
        <f>Complete[[#This Row],[Delivery/ Completion]]</f>
        <v>45219</v>
      </c>
      <c r="Z444" s="402" t="s">
        <v>175</v>
      </c>
      <c r="AA444" s="492">
        <f>IF(Complete[[#This Row],[Procurement Project]]="","",SUM(Complete[[#This Row],[MOOE]]+Complete[[#This Row],[CO]]))</f>
        <v>4025000</v>
      </c>
      <c r="AB444" s="493">
        <v>4025000</v>
      </c>
      <c r="AC444" s="494"/>
      <c r="AD444" s="492">
        <f>IF(Complete[[#This Row],[Procurement Project]]="","",SUM(Complete[[#This Row],[MOOE2]]+Complete[[#This Row],[CO3]]))</f>
        <v>4025000</v>
      </c>
      <c r="AE444" s="495">
        <v>4025000</v>
      </c>
      <c r="AF444" s="496"/>
      <c r="AG444" s="497"/>
      <c r="AH444" s="400" t="s">
        <v>758</v>
      </c>
      <c r="AI444" s="421" t="s">
        <v>193</v>
      </c>
      <c r="AJ444" s="421" t="s">
        <v>193</v>
      </c>
      <c r="AK444" s="421" t="s">
        <v>193</v>
      </c>
      <c r="AL444" s="421" t="s">
        <v>193</v>
      </c>
      <c r="AM444" s="420" t="s">
        <v>193</v>
      </c>
      <c r="AN444" s="423" t="s">
        <v>193</v>
      </c>
      <c r="AO444" s="488" t="s">
        <v>141</v>
      </c>
      <c r="AP444" s="498"/>
      <c r="AQ444" s="498"/>
    </row>
    <row r="445" spans="1:43" s="230" customFormat="1" ht="75" customHeight="1" x14ac:dyDescent="0.25">
      <c r="A445" s="465" t="s">
        <v>1160</v>
      </c>
      <c r="B445" s="499" t="s">
        <v>237</v>
      </c>
      <c r="C445" s="486" t="s">
        <v>212</v>
      </c>
      <c r="D445" s="487" t="s">
        <v>192</v>
      </c>
      <c r="E445" s="488" t="s">
        <v>94</v>
      </c>
      <c r="F445" s="622" t="s">
        <v>193</v>
      </c>
      <c r="G445" s="622">
        <v>45175</v>
      </c>
      <c r="H445" s="642"/>
      <c r="I445" s="648" t="s">
        <v>193</v>
      </c>
      <c r="J445" s="622">
        <f>Complete[[#This Row],[Sub/Open of Bids]]</f>
        <v>45202</v>
      </c>
      <c r="K445" s="622">
        <v>45202</v>
      </c>
      <c r="L445" s="643"/>
      <c r="M445" s="622" t="s">
        <v>193</v>
      </c>
      <c r="N445" s="622" t="s">
        <v>193</v>
      </c>
      <c r="O445" s="622">
        <v>45204</v>
      </c>
      <c r="P445" s="643"/>
      <c r="Q445" s="643"/>
      <c r="R445" s="643"/>
      <c r="S445" s="622">
        <v>45205</v>
      </c>
      <c r="T445" s="622">
        <v>45212</v>
      </c>
      <c r="U445" s="622">
        <v>45212</v>
      </c>
      <c r="V445" s="490"/>
      <c r="W445" s="793"/>
      <c r="X445" s="622">
        <v>45216</v>
      </c>
      <c r="Y445" s="622">
        <f>Complete[[#This Row],[Delivery/ Completion]]</f>
        <v>45216</v>
      </c>
      <c r="Z445" s="402" t="s">
        <v>175</v>
      </c>
      <c r="AA445" s="492">
        <f>IF(Complete[[#This Row],[Procurement Project]]="","",SUM(Complete[[#This Row],[MOOE]]+Complete[[#This Row],[CO]]))</f>
        <v>142912</v>
      </c>
      <c r="AB445" s="493">
        <v>142912</v>
      </c>
      <c r="AC445" s="494"/>
      <c r="AD445" s="492">
        <f>IF(Complete[[#This Row],[Procurement Project]]="","",SUM(Complete[[#This Row],[MOOE2]]+Complete[[#This Row],[CO3]]))</f>
        <v>139762</v>
      </c>
      <c r="AE445" s="495">
        <v>139762</v>
      </c>
      <c r="AF445" s="496"/>
      <c r="AG445" s="497"/>
      <c r="AH445" s="400" t="s">
        <v>758</v>
      </c>
      <c r="AI445" s="421" t="s">
        <v>193</v>
      </c>
      <c r="AJ445" s="421" t="s">
        <v>193</v>
      </c>
      <c r="AK445" s="421" t="s">
        <v>193</v>
      </c>
      <c r="AL445" s="421" t="s">
        <v>193</v>
      </c>
      <c r="AM445" s="420" t="s">
        <v>193</v>
      </c>
      <c r="AN445" s="423" t="s">
        <v>193</v>
      </c>
      <c r="AO445" s="488" t="s">
        <v>141</v>
      </c>
      <c r="AP445" s="498"/>
      <c r="AQ445" s="498"/>
    </row>
    <row r="446" spans="1:43" s="230" customFormat="1" ht="75" customHeight="1" x14ac:dyDescent="0.25">
      <c r="A446" s="465" t="s">
        <v>1161</v>
      </c>
      <c r="B446" s="499" t="s">
        <v>402</v>
      </c>
      <c r="C446" s="486" t="s">
        <v>249</v>
      </c>
      <c r="D446" s="487" t="s">
        <v>192</v>
      </c>
      <c r="E446" s="488" t="s">
        <v>103</v>
      </c>
      <c r="F446" s="622" t="s">
        <v>193</v>
      </c>
      <c r="G446" s="622">
        <v>45141</v>
      </c>
      <c r="H446" s="642"/>
      <c r="I446" s="648" t="s">
        <v>193</v>
      </c>
      <c r="J446" s="622">
        <f>Complete[[#This Row],[Sub/Open of Bids]]</f>
        <v>45202</v>
      </c>
      <c r="K446" s="622">
        <v>45202</v>
      </c>
      <c r="L446" s="643"/>
      <c r="M446" s="622" t="s">
        <v>193</v>
      </c>
      <c r="N446" s="622" t="s">
        <v>193</v>
      </c>
      <c r="O446" s="622">
        <v>45211</v>
      </c>
      <c r="P446" s="643"/>
      <c r="Q446" s="643"/>
      <c r="R446" s="643"/>
      <c r="S446" s="622">
        <v>45217</v>
      </c>
      <c r="T446" s="622">
        <v>45222</v>
      </c>
      <c r="U446" s="622">
        <v>45223</v>
      </c>
      <c r="V446" s="490"/>
      <c r="W446" s="793"/>
      <c r="X446" s="622">
        <v>45244</v>
      </c>
      <c r="Y446" s="622">
        <f>Complete[[#This Row],[Delivery/ Completion]]</f>
        <v>45244</v>
      </c>
      <c r="Z446" s="402" t="s">
        <v>175</v>
      </c>
      <c r="AA446" s="492">
        <f>IF(Complete[[#This Row],[Procurement Project]]="","",SUM(Complete[[#This Row],[MOOE]]+Complete[[#This Row],[CO]]))</f>
        <v>180000</v>
      </c>
      <c r="AB446" s="493">
        <v>180000</v>
      </c>
      <c r="AC446" s="494"/>
      <c r="AD446" s="492">
        <f>IF(Complete[[#This Row],[Procurement Project]]="","",SUM(Complete[[#This Row],[MOOE2]]+Complete[[#This Row],[CO3]]))</f>
        <v>179400</v>
      </c>
      <c r="AE446" s="495">
        <v>179400</v>
      </c>
      <c r="AF446" s="496"/>
      <c r="AG446" s="497"/>
      <c r="AH446" s="400" t="s">
        <v>758</v>
      </c>
      <c r="AI446" s="421" t="s">
        <v>193</v>
      </c>
      <c r="AJ446" s="421" t="s">
        <v>193</v>
      </c>
      <c r="AK446" s="421" t="s">
        <v>193</v>
      </c>
      <c r="AL446" s="421" t="s">
        <v>193</v>
      </c>
      <c r="AM446" s="420" t="s">
        <v>193</v>
      </c>
      <c r="AN446" s="423" t="s">
        <v>193</v>
      </c>
      <c r="AO446" s="488" t="s">
        <v>141</v>
      </c>
      <c r="AP446" s="498"/>
      <c r="AQ446" s="498"/>
    </row>
    <row r="447" spans="1:43" s="737" customFormat="1" ht="75" customHeight="1" thickBot="1" x14ac:dyDescent="0.3">
      <c r="A447" s="553" t="s">
        <v>1162</v>
      </c>
      <c r="B447" s="726" t="s">
        <v>402</v>
      </c>
      <c r="C447" s="727" t="s">
        <v>249</v>
      </c>
      <c r="D447" s="728" t="s">
        <v>192</v>
      </c>
      <c r="E447" s="729" t="s">
        <v>103</v>
      </c>
      <c r="F447" s="649" t="s">
        <v>193</v>
      </c>
      <c r="G447" s="649">
        <v>45141</v>
      </c>
      <c r="H447" s="650"/>
      <c r="I447" s="651" t="s">
        <v>193</v>
      </c>
      <c r="J447" s="622">
        <f>Complete[[#This Row],[Sub/Open of Bids]]</f>
        <v>45202</v>
      </c>
      <c r="K447" s="649">
        <v>45202</v>
      </c>
      <c r="L447" s="652"/>
      <c r="M447" s="649" t="s">
        <v>193</v>
      </c>
      <c r="N447" s="649" t="s">
        <v>193</v>
      </c>
      <c r="O447" s="649">
        <v>45211</v>
      </c>
      <c r="P447" s="652"/>
      <c r="Q447" s="652"/>
      <c r="R447" s="652"/>
      <c r="S447" s="649" t="s">
        <v>193</v>
      </c>
      <c r="T447" s="649">
        <v>45215</v>
      </c>
      <c r="U447" s="649">
        <v>45216</v>
      </c>
      <c r="V447" s="730"/>
      <c r="W447" s="795"/>
      <c r="X447" s="746">
        <v>45218</v>
      </c>
      <c r="Y447" s="649">
        <f>Complete[[#This Row],[Delivery/ Completion]]</f>
        <v>45218</v>
      </c>
      <c r="Z447" s="559" t="s">
        <v>175</v>
      </c>
      <c r="AA447" s="731">
        <f>IF(Complete[[#This Row],[Procurement Project]]="","",SUM(Complete[[#This Row],[MOOE]]+Complete[[#This Row],[CO]]))</f>
        <v>8800</v>
      </c>
      <c r="AB447" s="732">
        <v>8800</v>
      </c>
      <c r="AC447" s="733"/>
      <c r="AD447" s="731">
        <f>IF(Complete[[#This Row],[Procurement Project]]="","",SUM(Complete[[#This Row],[MOOE2]]+Complete[[#This Row],[CO3]]))</f>
        <v>8700</v>
      </c>
      <c r="AE447" s="732">
        <v>8700</v>
      </c>
      <c r="AF447" s="734"/>
      <c r="AG447" s="735"/>
      <c r="AH447" s="565" t="s">
        <v>758</v>
      </c>
      <c r="AI447" s="557" t="s">
        <v>193</v>
      </c>
      <c r="AJ447" s="557" t="s">
        <v>193</v>
      </c>
      <c r="AK447" s="557" t="s">
        <v>193</v>
      </c>
      <c r="AL447" s="557" t="s">
        <v>193</v>
      </c>
      <c r="AM447" s="566" t="s">
        <v>193</v>
      </c>
      <c r="AN447" s="567" t="s">
        <v>193</v>
      </c>
      <c r="AO447" s="488" t="s">
        <v>141</v>
      </c>
      <c r="AP447" s="736"/>
      <c r="AQ447" s="736"/>
    </row>
    <row r="448" spans="1:43" s="755" customFormat="1" ht="75" customHeight="1" thickBot="1" x14ac:dyDescent="0.3">
      <c r="A448" s="604" t="s">
        <v>1163</v>
      </c>
      <c r="B448" s="740" t="s">
        <v>223</v>
      </c>
      <c r="C448" s="741" t="s">
        <v>213</v>
      </c>
      <c r="D448" s="742" t="s">
        <v>192</v>
      </c>
      <c r="E448" s="743" t="s">
        <v>103</v>
      </c>
      <c r="F448" s="644" t="s">
        <v>193</v>
      </c>
      <c r="G448" s="644">
        <v>45138</v>
      </c>
      <c r="H448" s="744"/>
      <c r="I448" s="654" t="s">
        <v>193</v>
      </c>
      <c r="J448" s="622">
        <f>Complete[[#This Row],[Sub/Open of Bids]]</f>
        <v>45202</v>
      </c>
      <c r="K448" s="644">
        <v>45202</v>
      </c>
      <c r="L448" s="745"/>
      <c r="M448" s="644" t="s">
        <v>193</v>
      </c>
      <c r="N448" s="644" t="s">
        <v>193</v>
      </c>
      <c r="O448" s="644">
        <v>45211</v>
      </c>
      <c r="P448" s="745"/>
      <c r="Q448" s="745"/>
      <c r="R448" s="745"/>
      <c r="S448" s="746" t="s">
        <v>193</v>
      </c>
      <c r="T448" s="644">
        <v>45225</v>
      </c>
      <c r="U448" s="747">
        <v>45236</v>
      </c>
      <c r="V448" s="748"/>
      <c r="W448" s="796"/>
      <c r="X448" s="785">
        <v>45264</v>
      </c>
      <c r="Y448" s="644">
        <f>Complete[[#This Row],[Delivery/ Completion]]</f>
        <v>45264</v>
      </c>
      <c r="Z448" s="620" t="s">
        <v>175</v>
      </c>
      <c r="AA448" s="749">
        <f>IF(Complete[[#This Row],[Procurement Project]]="","",SUM(Complete[[#This Row],[MOOE]]+Complete[[#This Row],[CO]]))</f>
        <v>11625</v>
      </c>
      <c r="AB448" s="750">
        <v>11625</v>
      </c>
      <c r="AC448" s="751"/>
      <c r="AD448" s="749">
        <f>IF(Complete[[#This Row],[Procurement Project]]="","",SUM(Complete[[#This Row],[MOOE2]]+Complete[[#This Row],[CO3]]))</f>
        <v>11250</v>
      </c>
      <c r="AE448" s="631">
        <v>11250</v>
      </c>
      <c r="AF448" s="752"/>
      <c r="AG448" s="753"/>
      <c r="AH448" s="616" t="s">
        <v>758</v>
      </c>
      <c r="AI448" s="612" t="s">
        <v>193</v>
      </c>
      <c r="AJ448" s="612" t="s">
        <v>193</v>
      </c>
      <c r="AK448" s="612" t="s">
        <v>193</v>
      </c>
      <c r="AL448" s="612" t="s">
        <v>193</v>
      </c>
      <c r="AM448" s="614" t="s">
        <v>193</v>
      </c>
      <c r="AN448" s="618" t="s">
        <v>193</v>
      </c>
      <c r="AO448" s="488" t="s">
        <v>141</v>
      </c>
      <c r="AP448" s="754"/>
      <c r="AQ448" s="754"/>
    </row>
    <row r="449" spans="1:43" s="784" customFormat="1" ht="75" customHeight="1" thickBot="1" x14ac:dyDescent="0.3">
      <c r="A449" s="693" t="s">
        <v>1164</v>
      </c>
      <c r="B449" s="768" t="s">
        <v>403</v>
      </c>
      <c r="C449" s="769" t="s">
        <v>199</v>
      </c>
      <c r="D449" s="770" t="s">
        <v>192</v>
      </c>
      <c r="E449" s="771" t="s">
        <v>103</v>
      </c>
      <c r="F449" s="697" t="s">
        <v>193</v>
      </c>
      <c r="G449" s="697">
        <v>45124</v>
      </c>
      <c r="H449" s="698"/>
      <c r="I449" s="772" t="s">
        <v>193</v>
      </c>
      <c r="J449" s="622">
        <f>Complete[[#This Row],[Sub/Open of Bids]]</f>
        <v>45202</v>
      </c>
      <c r="K449" s="697">
        <v>45202</v>
      </c>
      <c r="L449" s="700"/>
      <c r="M449" s="697" t="s">
        <v>193</v>
      </c>
      <c r="N449" s="697" t="s">
        <v>193</v>
      </c>
      <c r="O449" s="697">
        <v>45211</v>
      </c>
      <c r="P449" s="700"/>
      <c r="Q449" s="700"/>
      <c r="R449" s="700"/>
      <c r="S449" s="773" t="s">
        <v>193</v>
      </c>
      <c r="T449" s="697">
        <v>45215</v>
      </c>
      <c r="U449" s="774">
        <v>45217</v>
      </c>
      <c r="V449" s="775"/>
      <c r="W449" s="797"/>
      <c r="X449" s="739">
        <v>45238</v>
      </c>
      <c r="Y449" s="697">
        <f>Complete[[#This Row],[Delivery/ Completion]]</f>
        <v>45238</v>
      </c>
      <c r="Z449" s="702" t="s">
        <v>175</v>
      </c>
      <c r="AA449" s="776">
        <f>IF(Complete[[#This Row],[Procurement Project]]="","",SUM(Complete[[#This Row],[MOOE]]+Complete[[#This Row],[CO]]))</f>
        <v>8000</v>
      </c>
      <c r="AB449" s="777">
        <v>8000</v>
      </c>
      <c r="AC449" s="778"/>
      <c r="AD449" s="776">
        <f>IF(Complete[[#This Row],[Procurement Project]]="","",SUM(Complete[[#This Row],[MOOE2]]+Complete[[#This Row],[CO3]]))</f>
        <v>7100</v>
      </c>
      <c r="AE449" s="779">
        <v>7100</v>
      </c>
      <c r="AF449" s="780"/>
      <c r="AG449" s="781"/>
      <c r="AH449" s="707" t="s">
        <v>758</v>
      </c>
      <c r="AI449" s="782" t="s">
        <v>193</v>
      </c>
      <c r="AJ449" s="782" t="s">
        <v>193</v>
      </c>
      <c r="AK449" s="782" t="s">
        <v>193</v>
      </c>
      <c r="AL449" s="782" t="s">
        <v>193</v>
      </c>
      <c r="AM449" s="708" t="s">
        <v>193</v>
      </c>
      <c r="AN449" s="709" t="s">
        <v>193</v>
      </c>
      <c r="AO449" s="488" t="s">
        <v>141</v>
      </c>
      <c r="AP449" s="783"/>
      <c r="AQ449" s="783"/>
    </row>
    <row r="450" spans="1:43" s="755" customFormat="1" ht="75" customHeight="1" x14ac:dyDescent="0.25">
      <c r="A450" s="605" t="s">
        <v>1165</v>
      </c>
      <c r="B450" s="756" t="s">
        <v>404</v>
      </c>
      <c r="C450" s="757" t="s">
        <v>199</v>
      </c>
      <c r="D450" s="758" t="s">
        <v>192</v>
      </c>
      <c r="E450" s="759" t="s">
        <v>103</v>
      </c>
      <c r="F450" s="646" t="s">
        <v>193</v>
      </c>
      <c r="G450" s="646">
        <v>45138</v>
      </c>
      <c r="H450" s="687"/>
      <c r="I450" s="655" t="s">
        <v>193</v>
      </c>
      <c r="J450" s="622">
        <f>Complete[[#This Row],[Sub/Open of Bids]]</f>
        <v>45202</v>
      </c>
      <c r="K450" s="646">
        <v>45202</v>
      </c>
      <c r="L450" s="688"/>
      <c r="M450" s="646" t="s">
        <v>193</v>
      </c>
      <c r="N450" s="646" t="s">
        <v>193</v>
      </c>
      <c r="O450" s="646">
        <v>45211</v>
      </c>
      <c r="P450" s="688"/>
      <c r="Q450" s="688"/>
      <c r="R450" s="688"/>
      <c r="S450" s="760" t="s">
        <v>193</v>
      </c>
      <c r="T450" s="646">
        <v>45215</v>
      </c>
      <c r="U450" s="646">
        <v>45216</v>
      </c>
      <c r="V450" s="761"/>
      <c r="W450" s="798"/>
      <c r="X450" s="646">
        <v>45217</v>
      </c>
      <c r="Y450" s="646">
        <f>Complete[[#This Row],[Delivery/ Completion]]</f>
        <v>45217</v>
      </c>
      <c r="Z450" s="621" t="s">
        <v>175</v>
      </c>
      <c r="AA450" s="762">
        <f>IF(Complete[[#This Row],[Procurement Project]]="","",SUM(Complete[[#This Row],[MOOE]]+Complete[[#This Row],[CO]]))</f>
        <v>8000</v>
      </c>
      <c r="AB450" s="763">
        <v>8000</v>
      </c>
      <c r="AC450" s="764"/>
      <c r="AD450" s="762">
        <f>IF(Complete[[#This Row],[Procurement Project]]="","",SUM(Complete[[#This Row],[MOOE2]]+Complete[[#This Row],[CO3]]))</f>
        <v>8000</v>
      </c>
      <c r="AE450" s="632">
        <v>8000</v>
      </c>
      <c r="AF450" s="765"/>
      <c r="AG450" s="766"/>
      <c r="AH450" s="617" t="s">
        <v>758</v>
      </c>
      <c r="AI450" s="613" t="s">
        <v>193</v>
      </c>
      <c r="AJ450" s="613" t="s">
        <v>193</v>
      </c>
      <c r="AK450" s="613" t="s">
        <v>193</v>
      </c>
      <c r="AL450" s="613" t="s">
        <v>193</v>
      </c>
      <c r="AM450" s="615" t="s">
        <v>193</v>
      </c>
      <c r="AN450" s="619" t="s">
        <v>193</v>
      </c>
      <c r="AO450" s="488" t="s">
        <v>141</v>
      </c>
      <c r="AP450" s="767"/>
      <c r="AQ450" s="767"/>
    </row>
    <row r="451" spans="1:43" s="230" customFormat="1" ht="75" customHeight="1" x14ac:dyDescent="0.25">
      <c r="A451" s="465" t="s">
        <v>1166</v>
      </c>
      <c r="B451" s="499" t="s">
        <v>405</v>
      </c>
      <c r="C451" s="486" t="s">
        <v>262</v>
      </c>
      <c r="D451" s="487" t="s">
        <v>192</v>
      </c>
      <c r="E451" s="488" t="s">
        <v>103</v>
      </c>
      <c r="F451" s="622" t="s">
        <v>193</v>
      </c>
      <c r="G451" s="622">
        <v>45141</v>
      </c>
      <c r="H451" s="642"/>
      <c r="I451" s="648" t="s">
        <v>193</v>
      </c>
      <c r="J451" s="622">
        <f>Complete[[#This Row],[Sub/Open of Bids]]</f>
        <v>45202</v>
      </c>
      <c r="K451" s="622">
        <v>45202</v>
      </c>
      <c r="L451" s="643"/>
      <c r="M451" s="622" t="s">
        <v>193</v>
      </c>
      <c r="N451" s="622" t="s">
        <v>193</v>
      </c>
      <c r="O451" s="622">
        <v>45208</v>
      </c>
      <c r="P451" s="643"/>
      <c r="Q451" s="643"/>
      <c r="R451" s="643"/>
      <c r="S451" s="622">
        <v>45208</v>
      </c>
      <c r="T451" s="622">
        <v>45215</v>
      </c>
      <c r="U451" s="738">
        <v>45216</v>
      </c>
      <c r="V451" s="490"/>
      <c r="W451" s="793"/>
      <c r="X451" s="801">
        <v>45243</v>
      </c>
      <c r="Y451" s="622">
        <f>Complete[[#This Row],[Delivery/ Completion]]</f>
        <v>45243</v>
      </c>
      <c r="Z451" s="402" t="s">
        <v>175</v>
      </c>
      <c r="AA451" s="492">
        <f>IF(Complete[[#This Row],[Procurement Project]]="","",SUM(Complete[[#This Row],[MOOE]]+Complete[[#This Row],[CO]]))</f>
        <v>198000</v>
      </c>
      <c r="AB451" s="493">
        <v>198000</v>
      </c>
      <c r="AC451" s="494"/>
      <c r="AD451" s="492">
        <f>IF(Complete[[#This Row],[Procurement Project]]="","",SUM(Complete[[#This Row],[MOOE2]]+Complete[[#This Row],[CO3]]))</f>
        <v>165000</v>
      </c>
      <c r="AE451" s="495">
        <v>165000</v>
      </c>
      <c r="AF451" s="496"/>
      <c r="AG451" s="497"/>
      <c r="AH451" s="400" t="s">
        <v>758</v>
      </c>
      <c r="AI451" s="421" t="s">
        <v>193</v>
      </c>
      <c r="AJ451" s="421" t="s">
        <v>193</v>
      </c>
      <c r="AK451" s="421" t="s">
        <v>193</v>
      </c>
      <c r="AL451" s="421" t="s">
        <v>193</v>
      </c>
      <c r="AM451" s="420" t="s">
        <v>193</v>
      </c>
      <c r="AN451" s="423" t="s">
        <v>193</v>
      </c>
      <c r="AO451" s="488" t="s">
        <v>141</v>
      </c>
      <c r="AP451" s="498"/>
      <c r="AQ451" s="498"/>
    </row>
    <row r="452" spans="1:43" s="230" customFormat="1" ht="75" customHeight="1" x14ac:dyDescent="0.25">
      <c r="A452" s="465" t="s">
        <v>1167</v>
      </c>
      <c r="B452" s="499" t="s">
        <v>223</v>
      </c>
      <c r="C452" s="486" t="s">
        <v>198</v>
      </c>
      <c r="D452" s="487" t="s">
        <v>192</v>
      </c>
      <c r="E452" s="488" t="s">
        <v>103</v>
      </c>
      <c r="F452" s="622" t="s">
        <v>193</v>
      </c>
      <c r="G452" s="622">
        <v>45175</v>
      </c>
      <c r="H452" s="642"/>
      <c r="I452" s="648" t="s">
        <v>193</v>
      </c>
      <c r="J452" s="622">
        <f>Complete[[#This Row],[Sub/Open of Bids]]</f>
        <v>45202</v>
      </c>
      <c r="K452" s="622">
        <v>45202</v>
      </c>
      <c r="L452" s="643"/>
      <c r="M452" s="622" t="s">
        <v>193</v>
      </c>
      <c r="N452" s="622" t="s">
        <v>193</v>
      </c>
      <c r="O452" s="622">
        <v>45211</v>
      </c>
      <c r="P452" s="643"/>
      <c r="Q452" s="643"/>
      <c r="R452" s="643"/>
      <c r="S452" s="622">
        <v>45211</v>
      </c>
      <c r="T452" s="622">
        <v>45215</v>
      </c>
      <c r="U452" s="622">
        <v>45217</v>
      </c>
      <c r="V452" s="490"/>
      <c r="W452" s="793"/>
      <c r="X452" s="622">
        <v>45258</v>
      </c>
      <c r="Y452" s="622">
        <f>Complete[[#This Row],[Delivery/ Completion]]</f>
        <v>45258</v>
      </c>
      <c r="Z452" s="402" t="s">
        <v>175</v>
      </c>
      <c r="AA452" s="492">
        <f>IF(Complete[[#This Row],[Procurement Project]]="","",SUM(Complete[[#This Row],[MOOE]]+Complete[[#This Row],[CO]]))</f>
        <v>90000</v>
      </c>
      <c r="AB452" s="493">
        <v>90000</v>
      </c>
      <c r="AC452" s="494"/>
      <c r="AD452" s="492">
        <f>IF(Complete[[#This Row],[Procurement Project]]="","",SUM(Complete[[#This Row],[MOOE2]]+Complete[[#This Row],[CO3]]))</f>
        <v>90000</v>
      </c>
      <c r="AE452" s="495">
        <v>90000</v>
      </c>
      <c r="AF452" s="496"/>
      <c r="AG452" s="497"/>
      <c r="AH452" s="400" t="s">
        <v>758</v>
      </c>
      <c r="AI452" s="421" t="s">
        <v>193</v>
      </c>
      <c r="AJ452" s="421" t="s">
        <v>193</v>
      </c>
      <c r="AK452" s="421" t="s">
        <v>193</v>
      </c>
      <c r="AL452" s="421" t="s">
        <v>193</v>
      </c>
      <c r="AM452" s="420" t="s">
        <v>193</v>
      </c>
      <c r="AN452" s="423" t="s">
        <v>193</v>
      </c>
      <c r="AO452" s="488" t="s">
        <v>141</v>
      </c>
      <c r="AP452" s="498"/>
      <c r="AQ452" s="498"/>
    </row>
    <row r="453" spans="1:43" s="755" customFormat="1" ht="75" customHeight="1" thickBot="1" x14ac:dyDescent="0.3">
      <c r="A453" s="604" t="s">
        <v>1168</v>
      </c>
      <c r="B453" s="740" t="s">
        <v>218</v>
      </c>
      <c r="C453" s="741" t="s">
        <v>201</v>
      </c>
      <c r="D453" s="742" t="s">
        <v>192</v>
      </c>
      <c r="E453" s="743" t="s">
        <v>103</v>
      </c>
      <c r="F453" s="644" t="s">
        <v>193</v>
      </c>
      <c r="G453" s="644">
        <v>45168</v>
      </c>
      <c r="H453" s="744"/>
      <c r="I453" s="654" t="s">
        <v>193</v>
      </c>
      <c r="J453" s="622">
        <f>Complete[[#This Row],[Sub/Open of Bids]]</f>
        <v>45202</v>
      </c>
      <c r="K453" s="644">
        <v>45202</v>
      </c>
      <c r="L453" s="745"/>
      <c r="M453" s="644" t="s">
        <v>193</v>
      </c>
      <c r="N453" s="644" t="s">
        <v>193</v>
      </c>
      <c r="O453" s="644">
        <v>45211</v>
      </c>
      <c r="P453" s="745"/>
      <c r="Q453" s="745"/>
      <c r="R453" s="745"/>
      <c r="S453" s="644">
        <v>45216</v>
      </c>
      <c r="T453" s="644">
        <v>45222</v>
      </c>
      <c r="U453" s="747">
        <v>45223</v>
      </c>
      <c r="V453" s="748"/>
      <c r="W453" s="796"/>
      <c r="X453" s="801">
        <v>45246</v>
      </c>
      <c r="Y453" s="644">
        <f>Complete[[#This Row],[Delivery/ Completion]]</f>
        <v>45246</v>
      </c>
      <c r="Z453" s="620" t="s">
        <v>175</v>
      </c>
      <c r="AA453" s="749">
        <f>IF(Complete[[#This Row],[Procurement Project]]="","",SUM(Complete[[#This Row],[MOOE]]+Complete[[#This Row],[CO]]))</f>
        <v>292765.78999999998</v>
      </c>
      <c r="AB453" s="750">
        <v>292765.78999999998</v>
      </c>
      <c r="AC453" s="751"/>
      <c r="AD453" s="749">
        <f>IF(Complete[[#This Row],[Procurement Project]]="","",SUM(Complete[[#This Row],[MOOE2]]+Complete[[#This Row],[CO3]]))</f>
        <v>292066.5</v>
      </c>
      <c r="AE453" s="631">
        <v>292066.5</v>
      </c>
      <c r="AF453" s="752"/>
      <c r="AG453" s="753"/>
      <c r="AH453" s="616" t="s">
        <v>758</v>
      </c>
      <c r="AI453" s="612" t="s">
        <v>193</v>
      </c>
      <c r="AJ453" s="612" t="s">
        <v>193</v>
      </c>
      <c r="AK453" s="612" t="s">
        <v>193</v>
      </c>
      <c r="AL453" s="612" t="s">
        <v>193</v>
      </c>
      <c r="AM453" s="614" t="s">
        <v>193</v>
      </c>
      <c r="AN453" s="618" t="s">
        <v>193</v>
      </c>
      <c r="AO453" s="488" t="s">
        <v>141</v>
      </c>
      <c r="AP453" s="754"/>
      <c r="AQ453" s="754"/>
    </row>
    <row r="454" spans="1:43" s="784" customFormat="1" ht="75" customHeight="1" thickBot="1" x14ac:dyDescent="0.3">
      <c r="A454" s="693" t="s">
        <v>1169</v>
      </c>
      <c r="B454" s="768" t="s">
        <v>406</v>
      </c>
      <c r="C454" s="769" t="s">
        <v>365</v>
      </c>
      <c r="D454" s="770" t="s">
        <v>192</v>
      </c>
      <c r="E454" s="771" t="s">
        <v>103</v>
      </c>
      <c r="F454" s="697" t="s">
        <v>193</v>
      </c>
      <c r="G454" s="697">
        <v>45168</v>
      </c>
      <c r="H454" s="698"/>
      <c r="I454" s="772" t="s">
        <v>193</v>
      </c>
      <c r="J454" s="622">
        <f>Complete[[#This Row],[Sub/Open of Bids]]</f>
        <v>45202</v>
      </c>
      <c r="K454" s="697">
        <v>45202</v>
      </c>
      <c r="L454" s="700"/>
      <c r="M454" s="697" t="s">
        <v>193</v>
      </c>
      <c r="N454" s="697" t="s">
        <v>193</v>
      </c>
      <c r="O454" s="697">
        <v>45211</v>
      </c>
      <c r="P454" s="700"/>
      <c r="Q454" s="700"/>
      <c r="R454" s="700"/>
      <c r="S454" s="697">
        <v>45216</v>
      </c>
      <c r="T454" s="697">
        <v>45215</v>
      </c>
      <c r="U454" s="774">
        <v>45216</v>
      </c>
      <c r="V454" s="775"/>
      <c r="W454" s="797"/>
      <c r="X454" s="739">
        <v>45223</v>
      </c>
      <c r="Y454" s="697">
        <f>Complete[[#This Row],[Delivery/ Completion]]</f>
        <v>45223</v>
      </c>
      <c r="Z454" s="702" t="s">
        <v>175</v>
      </c>
      <c r="AA454" s="776">
        <f>IF(Complete[[#This Row],[Procurement Project]]="","",SUM(Complete[[#This Row],[MOOE]]+Complete[[#This Row],[CO]]))</f>
        <v>199995</v>
      </c>
      <c r="AB454" s="777">
        <v>199995</v>
      </c>
      <c r="AC454" s="778"/>
      <c r="AD454" s="776">
        <f>IF(Complete[[#This Row],[Procurement Project]]="","",SUM(Complete[[#This Row],[MOOE2]]+Complete[[#This Row],[CO3]]))</f>
        <v>199733.5</v>
      </c>
      <c r="AE454" s="779">
        <v>199733.5</v>
      </c>
      <c r="AF454" s="780"/>
      <c r="AG454" s="781"/>
      <c r="AH454" s="707" t="s">
        <v>758</v>
      </c>
      <c r="AI454" s="782" t="s">
        <v>193</v>
      </c>
      <c r="AJ454" s="782" t="s">
        <v>193</v>
      </c>
      <c r="AK454" s="782" t="s">
        <v>193</v>
      </c>
      <c r="AL454" s="782" t="s">
        <v>193</v>
      </c>
      <c r="AM454" s="708" t="s">
        <v>193</v>
      </c>
      <c r="AN454" s="709" t="s">
        <v>193</v>
      </c>
      <c r="AO454" s="488" t="s">
        <v>141</v>
      </c>
      <c r="AP454" s="783"/>
      <c r="AQ454" s="783"/>
    </row>
    <row r="455" spans="1:43" s="755" customFormat="1" ht="75" customHeight="1" thickBot="1" x14ac:dyDescent="0.3">
      <c r="A455" s="605" t="s">
        <v>1170</v>
      </c>
      <c r="B455" s="756" t="s">
        <v>407</v>
      </c>
      <c r="C455" s="757" t="s">
        <v>213</v>
      </c>
      <c r="D455" s="758" t="s">
        <v>192</v>
      </c>
      <c r="E455" s="759" t="s">
        <v>103</v>
      </c>
      <c r="F455" s="646" t="s">
        <v>193</v>
      </c>
      <c r="G455" s="646">
        <v>45162</v>
      </c>
      <c r="H455" s="687"/>
      <c r="I455" s="655" t="s">
        <v>193</v>
      </c>
      <c r="J455" s="622">
        <f>Complete[[#This Row],[Sub/Open of Bids]]</f>
        <v>45202</v>
      </c>
      <c r="K455" s="646">
        <v>45202</v>
      </c>
      <c r="L455" s="688"/>
      <c r="M455" s="646" t="s">
        <v>193</v>
      </c>
      <c r="N455" s="646" t="s">
        <v>193</v>
      </c>
      <c r="O455" s="646">
        <v>45211</v>
      </c>
      <c r="P455" s="688"/>
      <c r="Q455" s="688"/>
      <c r="R455" s="688"/>
      <c r="S455" s="646">
        <v>45216</v>
      </c>
      <c r="T455" s="646">
        <v>45251</v>
      </c>
      <c r="U455" s="738">
        <v>45253</v>
      </c>
      <c r="V455" s="761"/>
      <c r="W455" s="798"/>
      <c r="X455" s="646"/>
      <c r="Y455" s="646"/>
      <c r="Z455" s="621" t="s">
        <v>175</v>
      </c>
      <c r="AA455" s="762">
        <f>IF(Complete[[#This Row],[Procurement Project]]="","",SUM(Complete[[#This Row],[MOOE]]+Complete[[#This Row],[CO]]))</f>
        <v>98800</v>
      </c>
      <c r="AB455" s="763">
        <v>98800</v>
      </c>
      <c r="AC455" s="764"/>
      <c r="AD455" s="762">
        <f>IF(Complete[[#This Row],[Procurement Project]]="","",SUM(Complete[[#This Row],[MOOE2]]+Complete[[#This Row],[CO3]]))</f>
        <v>98774</v>
      </c>
      <c r="AE455" s="632">
        <v>98774</v>
      </c>
      <c r="AF455" s="765"/>
      <c r="AG455" s="766"/>
      <c r="AH455" s="617" t="s">
        <v>758</v>
      </c>
      <c r="AI455" s="613" t="s">
        <v>193</v>
      </c>
      <c r="AJ455" s="613" t="s">
        <v>193</v>
      </c>
      <c r="AK455" s="613" t="s">
        <v>193</v>
      </c>
      <c r="AL455" s="613" t="s">
        <v>193</v>
      </c>
      <c r="AM455" s="615" t="s">
        <v>193</v>
      </c>
      <c r="AN455" s="619" t="s">
        <v>193</v>
      </c>
      <c r="AO455" s="319" t="s">
        <v>1403</v>
      </c>
      <c r="AP455" s="767"/>
      <c r="AQ455" s="767"/>
    </row>
    <row r="456" spans="1:43" s="230" customFormat="1" ht="75" customHeight="1" thickBot="1" x14ac:dyDescent="0.3">
      <c r="A456" s="465" t="s">
        <v>1171</v>
      </c>
      <c r="B456" s="499" t="s">
        <v>226</v>
      </c>
      <c r="C456" s="486" t="s">
        <v>201</v>
      </c>
      <c r="D456" s="487" t="s">
        <v>192</v>
      </c>
      <c r="E456" s="488" t="s">
        <v>103</v>
      </c>
      <c r="F456" s="622" t="s">
        <v>193</v>
      </c>
      <c r="G456" s="622">
        <v>45138</v>
      </c>
      <c r="H456" s="642"/>
      <c r="I456" s="648" t="s">
        <v>193</v>
      </c>
      <c r="J456" s="622">
        <f>Complete[[#This Row],[Sub/Open of Bids]]</f>
        <v>45202</v>
      </c>
      <c r="K456" s="622">
        <v>45202</v>
      </c>
      <c r="L456" s="643"/>
      <c r="M456" s="622" t="s">
        <v>193</v>
      </c>
      <c r="N456" s="622" t="s">
        <v>193</v>
      </c>
      <c r="O456" s="622">
        <v>45211</v>
      </c>
      <c r="P456" s="643"/>
      <c r="Q456" s="643"/>
      <c r="R456" s="643"/>
      <c r="S456" s="622" t="s">
        <v>193</v>
      </c>
      <c r="T456" s="622">
        <v>45217</v>
      </c>
      <c r="U456" s="739">
        <v>45219</v>
      </c>
      <c r="V456" s="490"/>
      <c r="W456" s="793"/>
      <c r="X456" s="801">
        <v>45279</v>
      </c>
      <c r="Y456" s="622">
        <f>Complete[[#This Row],[Delivery/ Completion]]</f>
        <v>45279</v>
      </c>
      <c r="Z456" s="402" t="s">
        <v>175</v>
      </c>
      <c r="AA456" s="492">
        <f>IF(Complete[[#This Row],[Procurement Project]]="","",SUM(Complete[[#This Row],[MOOE]]+Complete[[#This Row],[CO]]))</f>
        <v>2256</v>
      </c>
      <c r="AB456" s="493">
        <v>2256</v>
      </c>
      <c r="AC456" s="494"/>
      <c r="AD456" s="492">
        <f>IF(Complete[[#This Row],[Procurement Project]]="","",SUM(Complete[[#This Row],[MOOE2]]+Complete[[#This Row],[CO3]]))</f>
        <v>2256</v>
      </c>
      <c r="AE456" s="495">
        <v>2256</v>
      </c>
      <c r="AF456" s="496"/>
      <c r="AG456" s="497"/>
      <c r="AH456" s="400" t="s">
        <v>758</v>
      </c>
      <c r="AI456" s="421" t="s">
        <v>193</v>
      </c>
      <c r="AJ456" s="421" t="s">
        <v>193</v>
      </c>
      <c r="AK456" s="421" t="s">
        <v>193</v>
      </c>
      <c r="AL456" s="421" t="s">
        <v>193</v>
      </c>
      <c r="AM456" s="420" t="s">
        <v>193</v>
      </c>
      <c r="AN456" s="423" t="s">
        <v>193</v>
      </c>
      <c r="AO456" s="488" t="s">
        <v>141</v>
      </c>
      <c r="AP456" s="498"/>
      <c r="AQ456" s="498"/>
    </row>
    <row r="457" spans="1:43" s="230" customFormat="1" ht="75" customHeight="1" x14ac:dyDescent="0.25">
      <c r="A457" s="465" t="s">
        <v>1172</v>
      </c>
      <c r="B457" s="499" t="s">
        <v>226</v>
      </c>
      <c r="C457" s="486" t="s">
        <v>381</v>
      </c>
      <c r="D457" s="487" t="s">
        <v>192</v>
      </c>
      <c r="E457" s="488" t="s">
        <v>103</v>
      </c>
      <c r="F457" s="622" t="s">
        <v>193</v>
      </c>
      <c r="G457" s="622">
        <v>45140</v>
      </c>
      <c r="H457" s="642"/>
      <c r="I457" s="648" t="s">
        <v>193</v>
      </c>
      <c r="J457" s="622">
        <f>Complete[[#This Row],[Sub/Open of Bids]]</f>
        <v>45202</v>
      </c>
      <c r="K457" s="622">
        <v>45202</v>
      </c>
      <c r="L457" s="643"/>
      <c r="M457" s="622" t="s">
        <v>193</v>
      </c>
      <c r="N457" s="622" t="s">
        <v>193</v>
      </c>
      <c r="O457" s="622">
        <v>45211</v>
      </c>
      <c r="P457" s="643"/>
      <c r="Q457" s="643"/>
      <c r="R457" s="643"/>
      <c r="S457" s="622" t="s">
        <v>193</v>
      </c>
      <c r="T457" s="738">
        <v>45233</v>
      </c>
      <c r="U457" s="738">
        <v>45236</v>
      </c>
      <c r="V457" s="490"/>
      <c r="W457" s="793"/>
      <c r="X457" s="801">
        <v>45279</v>
      </c>
      <c r="Y457" s="622">
        <f>Complete[[#This Row],[Delivery/ Completion]]</f>
        <v>45279</v>
      </c>
      <c r="Z457" s="402" t="s">
        <v>175</v>
      </c>
      <c r="AA457" s="492">
        <f>IF(Complete[[#This Row],[Procurement Project]]="","",SUM(Complete[[#This Row],[MOOE]]+Complete[[#This Row],[CO]]))</f>
        <v>10708.51</v>
      </c>
      <c r="AB457" s="493">
        <v>10708.51</v>
      </c>
      <c r="AC457" s="494"/>
      <c r="AD457" s="492">
        <f>IF(Complete[[#This Row],[Procurement Project]]="","",SUM(Complete[[#This Row],[MOOE2]]+Complete[[#This Row],[CO3]]))</f>
        <v>10708.51</v>
      </c>
      <c r="AE457" s="495">
        <v>10708.51</v>
      </c>
      <c r="AF457" s="496"/>
      <c r="AG457" s="497"/>
      <c r="AH457" s="400" t="s">
        <v>758</v>
      </c>
      <c r="AI457" s="421" t="s">
        <v>193</v>
      </c>
      <c r="AJ457" s="421" t="s">
        <v>193</v>
      </c>
      <c r="AK457" s="421" t="s">
        <v>193</v>
      </c>
      <c r="AL457" s="421" t="s">
        <v>193</v>
      </c>
      <c r="AM457" s="420" t="s">
        <v>193</v>
      </c>
      <c r="AN457" s="423" t="s">
        <v>193</v>
      </c>
      <c r="AO457" s="488" t="s">
        <v>141</v>
      </c>
      <c r="AP457" s="498"/>
      <c r="AQ457" s="498"/>
    </row>
    <row r="458" spans="1:43" s="230" customFormat="1" ht="75" customHeight="1" x14ac:dyDescent="0.25">
      <c r="A458" s="465" t="s">
        <v>1197</v>
      </c>
      <c r="B458" s="499" t="s">
        <v>226</v>
      </c>
      <c r="C458" s="486" t="s">
        <v>201</v>
      </c>
      <c r="D458" s="487" t="s">
        <v>192</v>
      </c>
      <c r="E458" s="488" t="s">
        <v>103</v>
      </c>
      <c r="F458" s="622" t="s">
        <v>193</v>
      </c>
      <c r="G458" s="622">
        <v>45168</v>
      </c>
      <c r="H458" s="642"/>
      <c r="I458" s="648" t="s">
        <v>193</v>
      </c>
      <c r="J458" s="622">
        <f>Complete[[#This Row],[Sub/Open of Bids]]</f>
        <v>45202</v>
      </c>
      <c r="K458" s="622">
        <v>45202</v>
      </c>
      <c r="L458" s="643"/>
      <c r="M458" s="622" t="s">
        <v>193</v>
      </c>
      <c r="N458" s="622" t="s">
        <v>193</v>
      </c>
      <c r="O458" s="622">
        <v>45211</v>
      </c>
      <c r="P458" s="643"/>
      <c r="Q458" s="643"/>
      <c r="R458" s="643"/>
      <c r="S458" s="622" t="s">
        <v>193</v>
      </c>
      <c r="T458" s="622">
        <v>45217</v>
      </c>
      <c r="U458" s="622">
        <v>45219</v>
      </c>
      <c r="V458" s="490"/>
      <c r="W458" s="793"/>
      <c r="X458" s="622">
        <v>45279</v>
      </c>
      <c r="Y458" s="622">
        <f>Complete[[#This Row],[Delivery/ Completion]]</f>
        <v>45279</v>
      </c>
      <c r="Z458" s="402" t="s">
        <v>175</v>
      </c>
      <c r="AA458" s="492">
        <f>IF(Complete[[#This Row],[Procurement Project]]="","",SUM(Complete[[#This Row],[MOOE]]+Complete[[#This Row],[CO]]))</f>
        <v>37506</v>
      </c>
      <c r="AB458" s="493">
        <v>37506</v>
      </c>
      <c r="AC458" s="494"/>
      <c r="AD458" s="492">
        <f>IF(Complete[[#This Row],[Procurement Project]]="","",SUM(Complete[[#This Row],[MOOE2]]+Complete[[#This Row],[CO3]]))</f>
        <v>37506</v>
      </c>
      <c r="AE458" s="495">
        <v>37506</v>
      </c>
      <c r="AF458" s="496"/>
      <c r="AG458" s="497"/>
      <c r="AH458" s="400" t="s">
        <v>758</v>
      </c>
      <c r="AI458" s="421" t="s">
        <v>193</v>
      </c>
      <c r="AJ458" s="421" t="s">
        <v>193</v>
      </c>
      <c r="AK458" s="421" t="s">
        <v>193</v>
      </c>
      <c r="AL458" s="421" t="s">
        <v>193</v>
      </c>
      <c r="AM458" s="420" t="s">
        <v>193</v>
      </c>
      <c r="AN458" s="423" t="s">
        <v>193</v>
      </c>
      <c r="AO458" s="488" t="s">
        <v>141</v>
      </c>
      <c r="AP458" s="498"/>
      <c r="AQ458" s="498"/>
    </row>
    <row r="459" spans="1:43" s="755" customFormat="1" ht="75" customHeight="1" thickBot="1" x14ac:dyDescent="0.3">
      <c r="A459" s="604" t="s">
        <v>1173</v>
      </c>
      <c r="B459" s="740" t="s">
        <v>223</v>
      </c>
      <c r="C459" s="741" t="s">
        <v>249</v>
      </c>
      <c r="D459" s="742" t="s">
        <v>192</v>
      </c>
      <c r="E459" s="743" t="s">
        <v>103</v>
      </c>
      <c r="F459" s="644">
        <v>45181</v>
      </c>
      <c r="G459" s="644">
        <v>45197</v>
      </c>
      <c r="H459" s="744"/>
      <c r="I459" s="654" t="s">
        <v>193</v>
      </c>
      <c r="J459" s="622">
        <f>Complete[[#This Row],[Sub/Open of Bids]]</f>
        <v>45202</v>
      </c>
      <c r="K459" s="644">
        <v>45202</v>
      </c>
      <c r="L459" s="745"/>
      <c r="M459" s="644" t="s">
        <v>193</v>
      </c>
      <c r="N459" s="644" t="s">
        <v>193</v>
      </c>
      <c r="O459" s="644">
        <v>45205</v>
      </c>
      <c r="P459" s="745"/>
      <c r="Q459" s="745"/>
      <c r="R459" s="745"/>
      <c r="S459" s="644">
        <v>45205</v>
      </c>
      <c r="T459" s="644">
        <v>45210</v>
      </c>
      <c r="U459" s="644">
        <v>45211</v>
      </c>
      <c r="V459" s="748"/>
      <c r="W459" s="796"/>
      <c r="X459" s="801">
        <v>45219</v>
      </c>
      <c r="Y459" s="644">
        <f>Complete[[#This Row],[Delivery/ Completion]]</f>
        <v>45219</v>
      </c>
      <c r="Z459" s="620" t="s">
        <v>175</v>
      </c>
      <c r="AA459" s="749">
        <f>IF(Complete[[#This Row],[Procurement Project]]="","",SUM(Complete[[#This Row],[MOOE]]+Complete[[#This Row],[CO]]))</f>
        <v>249930</v>
      </c>
      <c r="AB459" s="750">
        <v>249930</v>
      </c>
      <c r="AC459" s="751"/>
      <c r="AD459" s="749">
        <f>IF(Complete[[#This Row],[Procurement Project]]="","",SUM(Complete[[#This Row],[MOOE2]]+Complete[[#This Row],[CO3]]))</f>
        <v>247695</v>
      </c>
      <c r="AE459" s="631">
        <v>247695</v>
      </c>
      <c r="AF459" s="752"/>
      <c r="AG459" s="753"/>
      <c r="AH459" s="616" t="s">
        <v>758</v>
      </c>
      <c r="AI459" s="612" t="s">
        <v>193</v>
      </c>
      <c r="AJ459" s="612" t="s">
        <v>193</v>
      </c>
      <c r="AK459" s="612" t="s">
        <v>193</v>
      </c>
      <c r="AL459" s="612" t="s">
        <v>193</v>
      </c>
      <c r="AM459" s="614" t="s">
        <v>193</v>
      </c>
      <c r="AN459" s="618" t="s">
        <v>193</v>
      </c>
      <c r="AO459" s="488" t="s">
        <v>141</v>
      </c>
      <c r="AP459" s="754"/>
      <c r="AQ459" s="754"/>
    </row>
    <row r="460" spans="1:43" s="784" customFormat="1" ht="75" customHeight="1" thickBot="1" x14ac:dyDescent="0.3">
      <c r="A460" s="693" t="s">
        <v>1174</v>
      </c>
      <c r="B460" s="768" t="s">
        <v>408</v>
      </c>
      <c r="C460" s="769" t="s">
        <v>365</v>
      </c>
      <c r="D460" s="770" t="s">
        <v>192</v>
      </c>
      <c r="E460" s="771" t="s">
        <v>103</v>
      </c>
      <c r="F460" s="697" t="s">
        <v>193</v>
      </c>
      <c r="G460" s="697">
        <v>45138</v>
      </c>
      <c r="H460" s="698"/>
      <c r="I460" s="772" t="s">
        <v>193</v>
      </c>
      <c r="J460" s="622">
        <f>Complete[[#This Row],[Sub/Open of Bids]]</f>
        <v>45202</v>
      </c>
      <c r="K460" s="697">
        <v>45202</v>
      </c>
      <c r="L460" s="700"/>
      <c r="M460" s="697" t="s">
        <v>193</v>
      </c>
      <c r="N460" s="697" t="s">
        <v>193</v>
      </c>
      <c r="O460" s="697">
        <v>45211</v>
      </c>
      <c r="P460" s="700"/>
      <c r="Q460" s="700"/>
      <c r="R460" s="700"/>
      <c r="S460" s="697" t="s">
        <v>193</v>
      </c>
      <c r="T460" s="697">
        <v>45215</v>
      </c>
      <c r="U460" s="774">
        <v>45217</v>
      </c>
      <c r="V460" s="775"/>
      <c r="W460" s="797"/>
      <c r="X460" s="739">
        <v>45238</v>
      </c>
      <c r="Y460" s="697">
        <f>Complete[[#This Row],[Delivery/ Completion]]</f>
        <v>45238</v>
      </c>
      <c r="Z460" s="702" t="s">
        <v>175</v>
      </c>
      <c r="AA460" s="776">
        <f>IF(Complete[[#This Row],[Procurement Project]]="","",SUM(Complete[[#This Row],[MOOE]]+Complete[[#This Row],[CO]]))</f>
        <v>16040</v>
      </c>
      <c r="AB460" s="777">
        <v>16040</v>
      </c>
      <c r="AC460" s="778"/>
      <c r="AD460" s="776">
        <f>IF(Complete[[#This Row],[Procurement Project]]="","",SUM(Complete[[#This Row],[MOOE2]]+Complete[[#This Row],[CO3]]))</f>
        <v>14050</v>
      </c>
      <c r="AE460" s="779">
        <v>14050</v>
      </c>
      <c r="AF460" s="780"/>
      <c r="AG460" s="781"/>
      <c r="AH460" s="707" t="s">
        <v>758</v>
      </c>
      <c r="AI460" s="782" t="s">
        <v>193</v>
      </c>
      <c r="AJ460" s="782" t="s">
        <v>193</v>
      </c>
      <c r="AK460" s="782" t="s">
        <v>193</v>
      </c>
      <c r="AL460" s="782" t="s">
        <v>193</v>
      </c>
      <c r="AM460" s="708" t="s">
        <v>193</v>
      </c>
      <c r="AN460" s="709" t="s">
        <v>193</v>
      </c>
      <c r="AO460" s="488" t="s">
        <v>141</v>
      </c>
      <c r="AP460" s="783"/>
      <c r="AQ460" s="783"/>
    </row>
    <row r="461" spans="1:43" s="784" customFormat="1" ht="75" customHeight="1" thickBot="1" x14ac:dyDescent="0.3">
      <c r="A461" s="693" t="s">
        <v>1175</v>
      </c>
      <c r="B461" s="768" t="s">
        <v>409</v>
      </c>
      <c r="C461" s="769" t="s">
        <v>266</v>
      </c>
      <c r="D461" s="770" t="s">
        <v>192</v>
      </c>
      <c r="E461" s="771" t="s">
        <v>103</v>
      </c>
      <c r="F461" s="697" t="s">
        <v>193</v>
      </c>
      <c r="G461" s="697">
        <v>45152</v>
      </c>
      <c r="H461" s="698"/>
      <c r="I461" s="772" t="s">
        <v>193</v>
      </c>
      <c r="J461" s="622">
        <f>Complete[[#This Row],[Sub/Open of Bids]]</f>
        <v>45202</v>
      </c>
      <c r="K461" s="697">
        <v>45202</v>
      </c>
      <c r="L461" s="700"/>
      <c r="M461" s="697" t="s">
        <v>193</v>
      </c>
      <c r="N461" s="697" t="s">
        <v>193</v>
      </c>
      <c r="O461" s="697">
        <v>45211</v>
      </c>
      <c r="P461" s="700"/>
      <c r="Q461" s="700"/>
      <c r="R461" s="700"/>
      <c r="S461" s="697" t="s">
        <v>193</v>
      </c>
      <c r="T461" s="697">
        <v>45215</v>
      </c>
      <c r="U461" s="774">
        <v>45217</v>
      </c>
      <c r="V461" s="775"/>
      <c r="W461" s="797"/>
      <c r="X461" s="739">
        <v>45238</v>
      </c>
      <c r="Y461" s="697">
        <f>Complete[[#This Row],[Delivery/ Completion]]</f>
        <v>45238</v>
      </c>
      <c r="Z461" s="702" t="s">
        <v>175</v>
      </c>
      <c r="AA461" s="776">
        <f>IF(Complete[[#This Row],[Procurement Project]]="","",SUM(Complete[[#This Row],[MOOE]]+Complete[[#This Row],[CO]]))</f>
        <v>6700</v>
      </c>
      <c r="AB461" s="777">
        <v>6700</v>
      </c>
      <c r="AC461" s="778"/>
      <c r="AD461" s="776">
        <f>IF(Complete[[#This Row],[Procurement Project]]="","",SUM(Complete[[#This Row],[MOOE2]]+Complete[[#This Row],[CO3]]))</f>
        <v>6550</v>
      </c>
      <c r="AE461" s="779">
        <v>6550</v>
      </c>
      <c r="AF461" s="780"/>
      <c r="AG461" s="781"/>
      <c r="AH461" s="707" t="s">
        <v>758</v>
      </c>
      <c r="AI461" s="782" t="s">
        <v>193</v>
      </c>
      <c r="AJ461" s="782" t="s">
        <v>193</v>
      </c>
      <c r="AK461" s="782" t="s">
        <v>193</v>
      </c>
      <c r="AL461" s="782" t="s">
        <v>193</v>
      </c>
      <c r="AM461" s="708" t="s">
        <v>193</v>
      </c>
      <c r="AN461" s="709" t="s">
        <v>193</v>
      </c>
      <c r="AO461" s="488" t="s">
        <v>141</v>
      </c>
      <c r="AP461" s="783"/>
      <c r="AQ461" s="783"/>
    </row>
    <row r="462" spans="1:43" s="784" customFormat="1" ht="75" customHeight="1" thickBot="1" x14ac:dyDescent="0.3">
      <c r="A462" s="693" t="s">
        <v>1176</v>
      </c>
      <c r="B462" s="768" t="s">
        <v>223</v>
      </c>
      <c r="C462" s="769" t="s">
        <v>365</v>
      </c>
      <c r="D462" s="770" t="s">
        <v>192</v>
      </c>
      <c r="E462" s="771" t="s">
        <v>103</v>
      </c>
      <c r="F462" s="697" t="s">
        <v>193</v>
      </c>
      <c r="G462" s="697">
        <v>45175</v>
      </c>
      <c r="H462" s="698"/>
      <c r="I462" s="772" t="s">
        <v>193</v>
      </c>
      <c r="J462" s="622">
        <f>Complete[[#This Row],[Sub/Open of Bids]]</f>
        <v>45202</v>
      </c>
      <c r="K462" s="697">
        <v>45202</v>
      </c>
      <c r="L462" s="700"/>
      <c r="M462" s="697" t="s">
        <v>193</v>
      </c>
      <c r="N462" s="697" t="s">
        <v>193</v>
      </c>
      <c r="O462" s="697">
        <v>45211</v>
      </c>
      <c r="P462" s="700"/>
      <c r="Q462" s="700"/>
      <c r="R462" s="700"/>
      <c r="S462" s="697" t="s">
        <v>193</v>
      </c>
      <c r="T462" s="697">
        <v>45215</v>
      </c>
      <c r="U462" s="774">
        <v>45216</v>
      </c>
      <c r="V462" s="775"/>
      <c r="W462" s="797"/>
      <c r="X462" s="739">
        <v>45260</v>
      </c>
      <c r="Y462" s="697">
        <f>Complete[[#This Row],[Delivery/ Completion]]</f>
        <v>45260</v>
      </c>
      <c r="Z462" s="702" t="s">
        <v>175</v>
      </c>
      <c r="AA462" s="776">
        <f>IF(Complete[[#This Row],[Procurement Project]]="","",SUM(Complete[[#This Row],[MOOE]]+Complete[[#This Row],[CO]]))</f>
        <v>21300</v>
      </c>
      <c r="AB462" s="777">
        <v>21300</v>
      </c>
      <c r="AC462" s="778"/>
      <c r="AD462" s="776">
        <f>IF(Complete[[#This Row],[Procurement Project]]="","",SUM(Complete[[#This Row],[MOOE2]]+Complete[[#This Row],[CO3]]))</f>
        <v>21300</v>
      </c>
      <c r="AE462" s="779">
        <v>21300</v>
      </c>
      <c r="AF462" s="780"/>
      <c r="AG462" s="781"/>
      <c r="AH462" s="707" t="s">
        <v>758</v>
      </c>
      <c r="AI462" s="782" t="s">
        <v>193</v>
      </c>
      <c r="AJ462" s="782" t="s">
        <v>193</v>
      </c>
      <c r="AK462" s="782" t="s">
        <v>193</v>
      </c>
      <c r="AL462" s="782" t="s">
        <v>193</v>
      </c>
      <c r="AM462" s="708" t="s">
        <v>193</v>
      </c>
      <c r="AN462" s="709" t="s">
        <v>193</v>
      </c>
      <c r="AO462" s="488" t="s">
        <v>141</v>
      </c>
      <c r="AP462" s="783"/>
      <c r="AQ462" s="783"/>
    </row>
    <row r="463" spans="1:43" s="755" customFormat="1" ht="75" customHeight="1" x14ac:dyDescent="0.25">
      <c r="A463" s="605" t="s">
        <v>1177</v>
      </c>
      <c r="B463" s="756" t="s">
        <v>223</v>
      </c>
      <c r="C463" s="757" t="s">
        <v>199</v>
      </c>
      <c r="D463" s="758" t="s">
        <v>192</v>
      </c>
      <c r="E463" s="759" t="s">
        <v>103</v>
      </c>
      <c r="F463" s="646" t="s">
        <v>193</v>
      </c>
      <c r="G463" s="646">
        <v>45175</v>
      </c>
      <c r="H463" s="687"/>
      <c r="I463" s="655" t="s">
        <v>193</v>
      </c>
      <c r="J463" s="622">
        <f>Complete[[#This Row],[Sub/Open of Bids]]</f>
        <v>45202</v>
      </c>
      <c r="K463" s="646">
        <v>45202</v>
      </c>
      <c r="L463" s="688"/>
      <c r="M463" s="646" t="s">
        <v>193</v>
      </c>
      <c r="N463" s="646" t="s">
        <v>193</v>
      </c>
      <c r="O463" s="646">
        <v>45211</v>
      </c>
      <c r="P463" s="688"/>
      <c r="Q463" s="688"/>
      <c r="R463" s="688"/>
      <c r="S463" s="646">
        <v>45215</v>
      </c>
      <c r="T463" s="646">
        <v>45215</v>
      </c>
      <c r="U463" s="646">
        <v>45216</v>
      </c>
      <c r="V463" s="761"/>
      <c r="W463" s="798"/>
      <c r="X463" s="801">
        <v>45279</v>
      </c>
      <c r="Y463" s="646">
        <f>Complete[[#This Row],[Delivery/ Completion]]</f>
        <v>45279</v>
      </c>
      <c r="Z463" s="621" t="s">
        <v>175</v>
      </c>
      <c r="AA463" s="762">
        <f>IF(Complete[[#This Row],[Procurement Project]]="","",SUM(Complete[[#This Row],[MOOE]]+Complete[[#This Row],[CO]]))</f>
        <v>51070</v>
      </c>
      <c r="AB463" s="763">
        <v>51070</v>
      </c>
      <c r="AC463" s="764"/>
      <c r="AD463" s="762">
        <f>IF(Complete[[#This Row],[Procurement Project]]="","",SUM(Complete[[#This Row],[MOOE2]]+Complete[[#This Row],[CO3]]))</f>
        <v>51070</v>
      </c>
      <c r="AE463" s="632">
        <v>51070</v>
      </c>
      <c r="AF463" s="765"/>
      <c r="AG463" s="766"/>
      <c r="AH463" s="617" t="s">
        <v>758</v>
      </c>
      <c r="AI463" s="613" t="s">
        <v>193</v>
      </c>
      <c r="AJ463" s="613" t="s">
        <v>193</v>
      </c>
      <c r="AK463" s="613" t="s">
        <v>193</v>
      </c>
      <c r="AL463" s="613" t="s">
        <v>193</v>
      </c>
      <c r="AM463" s="615" t="s">
        <v>193</v>
      </c>
      <c r="AN463" s="619" t="s">
        <v>193</v>
      </c>
      <c r="AO463" s="488" t="s">
        <v>141</v>
      </c>
      <c r="AP463" s="767"/>
      <c r="AQ463" s="767"/>
    </row>
    <row r="464" spans="1:43" s="230" customFormat="1" ht="75" customHeight="1" x14ac:dyDescent="0.25">
      <c r="A464" s="465" t="s">
        <v>1178</v>
      </c>
      <c r="B464" s="499" t="s">
        <v>240</v>
      </c>
      <c r="C464" s="486" t="s">
        <v>251</v>
      </c>
      <c r="D464" s="487" t="s">
        <v>192</v>
      </c>
      <c r="E464" s="488" t="s">
        <v>95</v>
      </c>
      <c r="F464" s="622">
        <v>45013</v>
      </c>
      <c r="G464" s="622">
        <v>45051</v>
      </c>
      <c r="H464" s="642"/>
      <c r="I464" s="648" t="s">
        <v>193</v>
      </c>
      <c r="J464" s="622">
        <f>Complete[[#This Row],[Sub/Open of Bids]]</f>
        <v>45202</v>
      </c>
      <c r="K464" s="622">
        <v>45202</v>
      </c>
      <c r="L464" s="643"/>
      <c r="M464" s="622" t="s">
        <v>193</v>
      </c>
      <c r="N464" s="622" t="s">
        <v>193</v>
      </c>
      <c r="O464" s="622">
        <v>45211</v>
      </c>
      <c r="P464" s="643"/>
      <c r="Q464" s="643"/>
      <c r="R464" s="643"/>
      <c r="S464" s="622">
        <v>45217</v>
      </c>
      <c r="T464" s="622">
        <v>45217</v>
      </c>
      <c r="U464" s="622">
        <v>45237</v>
      </c>
      <c r="V464" s="490"/>
      <c r="W464" s="793"/>
      <c r="X464" s="622"/>
      <c r="Y464" s="622"/>
      <c r="Z464" s="402" t="s">
        <v>175</v>
      </c>
      <c r="AA464" s="492">
        <f>IF(Complete[[#This Row],[Procurement Project]]="","",SUM(Complete[[#This Row],[MOOE]]+Complete[[#This Row],[CO]]))</f>
        <v>105000</v>
      </c>
      <c r="AB464" s="493">
        <v>105000</v>
      </c>
      <c r="AC464" s="494"/>
      <c r="AD464" s="492">
        <f>IF(Complete[[#This Row],[Procurement Project]]="","",SUM(Complete[[#This Row],[MOOE2]]+Complete[[#This Row],[CO3]]))</f>
        <v>103000</v>
      </c>
      <c r="AE464" s="495">
        <v>103000</v>
      </c>
      <c r="AF464" s="496"/>
      <c r="AG464" s="497"/>
      <c r="AH464" s="400" t="s">
        <v>758</v>
      </c>
      <c r="AI464" s="421" t="s">
        <v>193</v>
      </c>
      <c r="AJ464" s="421" t="s">
        <v>193</v>
      </c>
      <c r="AK464" s="421" t="s">
        <v>193</v>
      </c>
      <c r="AL464" s="421" t="s">
        <v>193</v>
      </c>
      <c r="AM464" s="420" t="s">
        <v>193</v>
      </c>
      <c r="AN464" s="423" t="s">
        <v>193</v>
      </c>
      <c r="AO464" s="319" t="s">
        <v>1403</v>
      </c>
      <c r="AP464" s="498"/>
      <c r="AQ464" s="498"/>
    </row>
    <row r="465" spans="1:43" s="230" customFormat="1" ht="75" customHeight="1" x14ac:dyDescent="0.25">
      <c r="A465" s="465" t="s">
        <v>1179</v>
      </c>
      <c r="B465" s="499" t="s">
        <v>410</v>
      </c>
      <c r="C465" s="486" t="s">
        <v>198</v>
      </c>
      <c r="D465" s="487" t="s">
        <v>192</v>
      </c>
      <c r="E465" s="488" t="s">
        <v>95</v>
      </c>
      <c r="F465" s="622" t="s">
        <v>193</v>
      </c>
      <c r="G465" s="622">
        <v>45152</v>
      </c>
      <c r="H465" s="642"/>
      <c r="I465" s="648" t="s">
        <v>193</v>
      </c>
      <c r="J465" s="622">
        <f>Complete[[#This Row],[Sub/Open of Bids]]</f>
        <v>45202</v>
      </c>
      <c r="K465" s="622">
        <v>45202</v>
      </c>
      <c r="L465" s="643"/>
      <c r="M465" s="622" t="s">
        <v>193</v>
      </c>
      <c r="N465" s="622" t="s">
        <v>193</v>
      </c>
      <c r="O465" s="622">
        <v>45211</v>
      </c>
      <c r="P465" s="643"/>
      <c r="Q465" s="643"/>
      <c r="R465" s="643"/>
      <c r="S465" s="622">
        <v>45215</v>
      </c>
      <c r="T465" s="622">
        <v>45215</v>
      </c>
      <c r="U465" s="622">
        <v>45216</v>
      </c>
      <c r="V465" s="490"/>
      <c r="W465" s="793"/>
      <c r="X465" s="622">
        <v>45267</v>
      </c>
      <c r="Y465" s="622">
        <f>Complete[[#This Row],[Delivery/ Completion]]</f>
        <v>45267</v>
      </c>
      <c r="Z465" s="402" t="s">
        <v>175</v>
      </c>
      <c r="AA465" s="492">
        <f>IF(Complete[[#This Row],[Procurement Project]]="","",SUM(Complete[[#This Row],[MOOE]]+Complete[[#This Row],[CO]]))</f>
        <v>619800</v>
      </c>
      <c r="AB465" s="493">
        <v>619800</v>
      </c>
      <c r="AC465" s="494"/>
      <c r="AD465" s="492">
        <f>IF(Complete[[#This Row],[Procurement Project]]="","",SUM(Complete[[#This Row],[MOOE2]]+Complete[[#This Row],[CO3]]))</f>
        <v>604500</v>
      </c>
      <c r="AE465" s="495">
        <v>604500</v>
      </c>
      <c r="AF465" s="496"/>
      <c r="AG465" s="497"/>
      <c r="AH465" s="400" t="s">
        <v>758</v>
      </c>
      <c r="AI465" s="421" t="s">
        <v>193</v>
      </c>
      <c r="AJ465" s="421" t="s">
        <v>193</v>
      </c>
      <c r="AK465" s="421" t="s">
        <v>193</v>
      </c>
      <c r="AL465" s="421" t="s">
        <v>193</v>
      </c>
      <c r="AM465" s="420" t="s">
        <v>193</v>
      </c>
      <c r="AN465" s="423" t="s">
        <v>193</v>
      </c>
      <c r="AO465" s="488" t="s">
        <v>141</v>
      </c>
      <c r="AP465" s="498"/>
      <c r="AQ465" s="498"/>
    </row>
    <row r="466" spans="1:43" s="230" customFormat="1" ht="75" customHeight="1" thickBot="1" x14ac:dyDescent="0.3">
      <c r="A466" s="465" t="s">
        <v>1180</v>
      </c>
      <c r="B466" s="499" t="s">
        <v>235</v>
      </c>
      <c r="C466" s="486" t="s">
        <v>213</v>
      </c>
      <c r="D466" s="487" t="s">
        <v>192</v>
      </c>
      <c r="E466" s="488" t="s">
        <v>93</v>
      </c>
      <c r="F466" s="622">
        <v>45202</v>
      </c>
      <c r="G466" s="622">
        <v>45205</v>
      </c>
      <c r="H466" s="642"/>
      <c r="I466" s="648" t="s">
        <v>193</v>
      </c>
      <c r="J466" s="622">
        <f>Complete[[#This Row],[Sub/Open of Bids]]</f>
        <v>45216</v>
      </c>
      <c r="K466" s="622">
        <v>45216</v>
      </c>
      <c r="L466" s="643"/>
      <c r="M466" s="622" t="s">
        <v>193</v>
      </c>
      <c r="N466" s="622" t="s">
        <v>193</v>
      </c>
      <c r="O466" s="622">
        <v>45226</v>
      </c>
      <c r="P466" s="643"/>
      <c r="Q466" s="643"/>
      <c r="R466" s="643"/>
      <c r="S466" s="622" t="s">
        <v>193</v>
      </c>
      <c r="T466" s="622">
        <v>45251</v>
      </c>
      <c r="U466" s="622">
        <v>45253</v>
      </c>
      <c r="V466" s="490"/>
      <c r="W466" s="793"/>
      <c r="X466" s="644">
        <v>45253</v>
      </c>
      <c r="Y466" s="622">
        <f>Complete[[#This Row],[Delivery/ Completion]]</f>
        <v>45253</v>
      </c>
      <c r="Z466" s="402" t="s">
        <v>175</v>
      </c>
      <c r="AA466" s="492">
        <f>IF(Complete[[#This Row],[Procurement Project]]="","",SUM(Complete[[#This Row],[MOOE]]+Complete[[#This Row],[CO]]))</f>
        <v>4500</v>
      </c>
      <c r="AB466" s="493">
        <v>4500</v>
      </c>
      <c r="AC466" s="494"/>
      <c r="AD466" s="492">
        <f>IF(Complete[[#This Row],[Procurement Project]]="","",SUM(Complete[[#This Row],[MOOE2]]+Complete[[#This Row],[CO3]]))</f>
        <v>4500</v>
      </c>
      <c r="AE466" s="495">
        <v>4500</v>
      </c>
      <c r="AF466" s="496"/>
      <c r="AG466" s="497"/>
      <c r="AH466" s="400" t="s">
        <v>758</v>
      </c>
      <c r="AI466" s="421" t="s">
        <v>193</v>
      </c>
      <c r="AJ466" s="421" t="s">
        <v>193</v>
      </c>
      <c r="AK466" s="421" t="s">
        <v>193</v>
      </c>
      <c r="AL466" s="421" t="s">
        <v>193</v>
      </c>
      <c r="AM466" s="420" t="s">
        <v>193</v>
      </c>
      <c r="AN466" s="423" t="s">
        <v>193</v>
      </c>
      <c r="AO466" s="488" t="s">
        <v>141</v>
      </c>
      <c r="AP466" s="498"/>
      <c r="AQ466" s="498"/>
    </row>
    <row r="467" spans="1:43" s="755" customFormat="1" ht="75" customHeight="1" thickBot="1" x14ac:dyDescent="0.3">
      <c r="A467" s="604" t="s">
        <v>1181</v>
      </c>
      <c r="B467" s="740"/>
      <c r="C467" s="741" t="s">
        <v>213</v>
      </c>
      <c r="D467" s="742" t="s">
        <v>192</v>
      </c>
      <c r="E467" s="743" t="s">
        <v>93</v>
      </c>
      <c r="F467" s="644">
        <v>44995</v>
      </c>
      <c r="G467" s="644">
        <v>45205</v>
      </c>
      <c r="H467" s="744"/>
      <c r="I467" s="654" t="s">
        <v>193</v>
      </c>
      <c r="J467" s="622">
        <f>Complete[[#This Row],[Sub/Open of Bids]]</f>
        <v>45216</v>
      </c>
      <c r="K467" s="644">
        <v>45216</v>
      </c>
      <c r="L467" s="745"/>
      <c r="M467" s="644" t="s">
        <v>193</v>
      </c>
      <c r="N467" s="644" t="s">
        <v>193</v>
      </c>
      <c r="O467" s="644">
        <v>45226</v>
      </c>
      <c r="P467" s="745"/>
      <c r="Q467" s="745"/>
      <c r="R467" s="745"/>
      <c r="S467" s="644" t="s">
        <v>193</v>
      </c>
      <c r="T467" s="644">
        <v>45251</v>
      </c>
      <c r="U467" s="747">
        <v>45253</v>
      </c>
      <c r="V467" s="748"/>
      <c r="W467" s="796"/>
      <c r="X467" s="785">
        <v>45253</v>
      </c>
      <c r="Y467" s="644">
        <f>Complete[[#This Row],[Delivery/ Completion]]</f>
        <v>45253</v>
      </c>
      <c r="Z467" s="620" t="s">
        <v>175</v>
      </c>
      <c r="AA467" s="749">
        <v>6960</v>
      </c>
      <c r="AB467" s="750">
        <v>6960</v>
      </c>
      <c r="AC467" s="751"/>
      <c r="AD467" s="749">
        <v>6960</v>
      </c>
      <c r="AE467" s="631">
        <v>6960</v>
      </c>
      <c r="AF467" s="752"/>
      <c r="AG467" s="753"/>
      <c r="AH467" s="616" t="s">
        <v>758</v>
      </c>
      <c r="AI467" s="612" t="s">
        <v>193</v>
      </c>
      <c r="AJ467" s="612" t="s">
        <v>193</v>
      </c>
      <c r="AK467" s="612" t="s">
        <v>193</v>
      </c>
      <c r="AL467" s="612" t="s">
        <v>193</v>
      </c>
      <c r="AM467" s="614" t="s">
        <v>193</v>
      </c>
      <c r="AN467" s="618" t="s">
        <v>193</v>
      </c>
      <c r="AO467" s="488" t="s">
        <v>141</v>
      </c>
      <c r="AP467" s="754"/>
      <c r="AQ467" s="754"/>
    </row>
    <row r="468" spans="1:43" s="784" customFormat="1" ht="75" customHeight="1" thickBot="1" x14ac:dyDescent="0.3">
      <c r="A468" s="693" t="s">
        <v>1182</v>
      </c>
      <c r="B468" s="768" t="s">
        <v>235</v>
      </c>
      <c r="C468" s="769" t="s">
        <v>213</v>
      </c>
      <c r="D468" s="770" t="s">
        <v>192</v>
      </c>
      <c r="E468" s="771" t="s">
        <v>93</v>
      </c>
      <c r="F468" s="697">
        <v>45202</v>
      </c>
      <c r="G468" s="697">
        <v>45205</v>
      </c>
      <c r="H468" s="698"/>
      <c r="I468" s="772" t="s">
        <v>193</v>
      </c>
      <c r="J468" s="622">
        <f>Complete[[#This Row],[Sub/Open of Bids]]</f>
        <v>45216</v>
      </c>
      <c r="K468" s="697">
        <v>45216</v>
      </c>
      <c r="L468" s="700"/>
      <c r="M468" s="697" t="s">
        <v>193</v>
      </c>
      <c r="N468" s="697" t="s">
        <v>193</v>
      </c>
      <c r="O468" s="697">
        <v>45226</v>
      </c>
      <c r="P468" s="700"/>
      <c r="Q468" s="700"/>
      <c r="R468" s="700"/>
      <c r="S468" s="697" t="s">
        <v>193</v>
      </c>
      <c r="T468" s="697">
        <v>45251</v>
      </c>
      <c r="U468" s="774">
        <v>45259</v>
      </c>
      <c r="V468" s="775"/>
      <c r="W468" s="797"/>
      <c r="X468" s="739">
        <v>45259</v>
      </c>
      <c r="Y468" s="697">
        <f>Complete[[#This Row],[Delivery/ Completion]]</f>
        <v>45259</v>
      </c>
      <c r="Z468" s="702" t="s">
        <v>175</v>
      </c>
      <c r="AA468" s="776">
        <f>IF(Complete[[#This Row],[Procurement Project]]="","",SUM(Complete[[#This Row],[MOOE]]+Complete[[#This Row],[CO]]))</f>
        <v>13260</v>
      </c>
      <c r="AB468" s="777">
        <v>13260</v>
      </c>
      <c r="AC468" s="778"/>
      <c r="AD468" s="776">
        <f>IF(Complete[[#This Row],[Procurement Project]]="","",SUM(Complete[[#This Row],[MOOE2]]+Complete[[#This Row],[CO3]]))</f>
        <v>13260</v>
      </c>
      <c r="AE468" s="779">
        <v>13260</v>
      </c>
      <c r="AF468" s="780"/>
      <c r="AG468" s="781"/>
      <c r="AH468" s="707" t="s">
        <v>758</v>
      </c>
      <c r="AI468" s="782" t="s">
        <v>193</v>
      </c>
      <c r="AJ468" s="782" t="s">
        <v>193</v>
      </c>
      <c r="AK468" s="782" t="s">
        <v>193</v>
      </c>
      <c r="AL468" s="782" t="s">
        <v>193</v>
      </c>
      <c r="AM468" s="708" t="s">
        <v>193</v>
      </c>
      <c r="AN468" s="709" t="s">
        <v>193</v>
      </c>
      <c r="AO468" s="488" t="s">
        <v>141</v>
      </c>
      <c r="AP468" s="783"/>
      <c r="AQ468" s="783"/>
    </row>
    <row r="469" spans="1:43" s="755" customFormat="1" ht="75" customHeight="1" thickBot="1" x14ac:dyDescent="0.3">
      <c r="A469" s="803" t="s">
        <v>1183</v>
      </c>
      <c r="B469" s="803" t="s">
        <v>235</v>
      </c>
      <c r="C469" s="804" t="s">
        <v>213</v>
      </c>
      <c r="D469" s="805" t="s">
        <v>192</v>
      </c>
      <c r="E469" s="806" t="s">
        <v>93</v>
      </c>
      <c r="F469" s="807">
        <v>45202</v>
      </c>
      <c r="G469" s="807">
        <v>45205</v>
      </c>
      <c r="H469" s="808"/>
      <c r="I469" s="809" t="s">
        <v>193</v>
      </c>
      <c r="J469" s="622">
        <f>Complete[[#This Row],[Sub/Open of Bids]]</f>
        <v>45216</v>
      </c>
      <c r="K469" s="807">
        <v>45216</v>
      </c>
      <c r="L469" s="810"/>
      <c r="M469" s="807" t="s">
        <v>193</v>
      </c>
      <c r="N469" s="807" t="s">
        <v>193</v>
      </c>
      <c r="O469" s="807">
        <v>45226</v>
      </c>
      <c r="P469" s="810"/>
      <c r="Q469" s="810"/>
      <c r="R469" s="810"/>
      <c r="S469" s="807" t="s">
        <v>193</v>
      </c>
      <c r="T469" s="807">
        <v>45243</v>
      </c>
      <c r="U469" s="801">
        <v>45246</v>
      </c>
      <c r="V469" s="811"/>
      <c r="W469" s="812"/>
      <c r="X469" s="801">
        <v>45246</v>
      </c>
      <c r="Y469" s="807">
        <f>Complete[[#This Row],[Delivery/ Completion]]</f>
        <v>45246</v>
      </c>
      <c r="Z469" s="813" t="s">
        <v>175</v>
      </c>
      <c r="AA469" s="814">
        <f>IF(Complete[[#This Row],[Procurement Project]]="","",SUM(Complete[[#This Row],[MOOE]]+Complete[[#This Row],[CO]]))</f>
        <v>16250</v>
      </c>
      <c r="AB469" s="815">
        <v>16250</v>
      </c>
      <c r="AC469" s="816"/>
      <c r="AD469" s="814">
        <f>IF(Complete[[#This Row],[Procurement Project]]="","",SUM(Complete[[#This Row],[MOOE2]]+Complete[[#This Row],[CO3]]))</f>
        <v>16250</v>
      </c>
      <c r="AE469" s="817">
        <v>16250</v>
      </c>
      <c r="AF469" s="818"/>
      <c r="AG469" s="819"/>
      <c r="AH469" s="820" t="s">
        <v>758</v>
      </c>
      <c r="AI469" s="821" t="s">
        <v>193</v>
      </c>
      <c r="AJ469" s="821" t="s">
        <v>193</v>
      </c>
      <c r="AK469" s="821" t="s">
        <v>193</v>
      </c>
      <c r="AL469" s="821" t="s">
        <v>193</v>
      </c>
      <c r="AM469" s="822" t="s">
        <v>193</v>
      </c>
      <c r="AN469" s="823" t="s">
        <v>193</v>
      </c>
      <c r="AO469" s="488" t="s">
        <v>141</v>
      </c>
      <c r="AP469" s="824"/>
      <c r="AQ469" s="824"/>
    </row>
    <row r="470" spans="1:43" s="784" customFormat="1" ht="75" customHeight="1" thickBot="1" x14ac:dyDescent="0.3">
      <c r="A470" s="693" t="s">
        <v>1184</v>
      </c>
      <c r="B470" s="693" t="s">
        <v>411</v>
      </c>
      <c r="C470" s="694" t="s">
        <v>234</v>
      </c>
      <c r="D470" s="770" t="s">
        <v>192</v>
      </c>
      <c r="E470" s="771" t="s">
        <v>91</v>
      </c>
      <c r="F470" s="697">
        <v>45202</v>
      </c>
      <c r="G470" s="697">
        <v>45205</v>
      </c>
      <c r="H470" s="698"/>
      <c r="I470" s="772" t="s">
        <v>193</v>
      </c>
      <c r="J470" s="622">
        <f>Complete[[#This Row],[Sub/Open of Bids]]</f>
        <v>45216</v>
      </c>
      <c r="K470" s="697">
        <v>45216</v>
      </c>
      <c r="L470" s="700"/>
      <c r="M470" s="697" t="s">
        <v>193</v>
      </c>
      <c r="N470" s="697" t="s">
        <v>193</v>
      </c>
      <c r="O470" s="697">
        <v>45226</v>
      </c>
      <c r="P470" s="700"/>
      <c r="Q470" s="700"/>
      <c r="R470" s="700"/>
      <c r="S470" s="697" t="s">
        <v>193</v>
      </c>
      <c r="T470" s="697">
        <v>45238</v>
      </c>
      <c r="U470" s="774">
        <v>45243</v>
      </c>
      <c r="V470" s="775"/>
      <c r="W470" s="797"/>
      <c r="X470" s="739">
        <v>45247</v>
      </c>
      <c r="Y470" s="697">
        <f>Complete[[#This Row],[Delivery/ Completion]]</f>
        <v>45247</v>
      </c>
      <c r="Z470" s="702" t="s">
        <v>175</v>
      </c>
      <c r="AA470" s="776">
        <f>IF(Complete[[#This Row],[Procurement Project]]="","",SUM(Complete[[#This Row],[MOOE]]+Complete[[#This Row],[CO]]))</f>
        <v>1352800</v>
      </c>
      <c r="AB470" s="777">
        <v>1352800</v>
      </c>
      <c r="AC470" s="778"/>
      <c r="AD470" s="776">
        <f>IF(Complete[[#This Row],[Procurement Project]]="","",SUM(Complete[[#This Row],[MOOE2]]+Complete[[#This Row],[CO3]]))</f>
        <v>1352800</v>
      </c>
      <c r="AE470" s="779">
        <v>1352800</v>
      </c>
      <c r="AF470" s="780"/>
      <c r="AG470" s="781"/>
      <c r="AH470" s="707" t="s">
        <v>758</v>
      </c>
      <c r="AI470" s="782" t="s">
        <v>193</v>
      </c>
      <c r="AJ470" s="782" t="s">
        <v>193</v>
      </c>
      <c r="AK470" s="782" t="s">
        <v>193</v>
      </c>
      <c r="AL470" s="782" t="s">
        <v>193</v>
      </c>
      <c r="AM470" s="708" t="s">
        <v>193</v>
      </c>
      <c r="AN470" s="709" t="s">
        <v>193</v>
      </c>
      <c r="AO470" s="488" t="s">
        <v>141</v>
      </c>
      <c r="AP470" s="783"/>
      <c r="AQ470" s="783"/>
    </row>
    <row r="471" spans="1:43" s="755" customFormat="1" ht="75" customHeight="1" thickBot="1" x14ac:dyDescent="0.3">
      <c r="A471" s="605" t="s">
        <v>1185</v>
      </c>
      <c r="B471" s="605" t="s">
        <v>386</v>
      </c>
      <c r="C471" s="607" t="s">
        <v>266</v>
      </c>
      <c r="D471" s="758" t="s">
        <v>192</v>
      </c>
      <c r="E471" s="759" t="s">
        <v>93</v>
      </c>
      <c r="F471" s="646">
        <v>45202</v>
      </c>
      <c r="G471" s="646">
        <v>45205</v>
      </c>
      <c r="H471" s="687"/>
      <c r="I471" s="655" t="s">
        <v>193</v>
      </c>
      <c r="J471" s="622">
        <f>Complete[[#This Row],[Sub/Open of Bids]]</f>
        <v>45216</v>
      </c>
      <c r="K471" s="646">
        <v>45216</v>
      </c>
      <c r="L471" s="688"/>
      <c r="M471" s="646" t="s">
        <v>193</v>
      </c>
      <c r="N471" s="646" t="s">
        <v>193</v>
      </c>
      <c r="O471" s="646">
        <v>45226</v>
      </c>
      <c r="P471" s="688"/>
      <c r="Q471" s="688"/>
      <c r="R471" s="688"/>
      <c r="S471" s="646" t="s">
        <v>193</v>
      </c>
      <c r="T471" s="646">
        <v>45251</v>
      </c>
      <c r="U471" s="825">
        <v>45259</v>
      </c>
      <c r="V471" s="826"/>
      <c r="W471" s="827"/>
      <c r="X471" s="802">
        <v>45259</v>
      </c>
      <c r="Y471" s="646">
        <f>Complete[[#This Row],[Delivery/ Completion]]</f>
        <v>45259</v>
      </c>
      <c r="Z471" s="621" t="s">
        <v>175</v>
      </c>
      <c r="AA471" s="762">
        <f>IF(Complete[[#This Row],[Procurement Project]]="","",SUM(Complete[[#This Row],[MOOE]]+Complete[[#This Row],[CO]]))</f>
        <v>15000</v>
      </c>
      <c r="AB471" s="763">
        <v>15000</v>
      </c>
      <c r="AC471" s="764"/>
      <c r="AD471" s="762">
        <f>IF(Complete[[#This Row],[Procurement Project]]="","",SUM(Complete[[#This Row],[MOOE2]]+Complete[[#This Row],[CO3]]))</f>
        <v>15000</v>
      </c>
      <c r="AE471" s="632">
        <v>15000</v>
      </c>
      <c r="AF471" s="765"/>
      <c r="AG471" s="766"/>
      <c r="AH471" s="617" t="s">
        <v>758</v>
      </c>
      <c r="AI471" s="613" t="s">
        <v>193</v>
      </c>
      <c r="AJ471" s="613" t="s">
        <v>193</v>
      </c>
      <c r="AK471" s="613" t="s">
        <v>193</v>
      </c>
      <c r="AL471" s="613" t="s">
        <v>193</v>
      </c>
      <c r="AM471" s="615" t="s">
        <v>193</v>
      </c>
      <c r="AN471" s="619" t="s">
        <v>193</v>
      </c>
      <c r="AO471" s="488" t="s">
        <v>141</v>
      </c>
      <c r="AP471" s="767"/>
      <c r="AQ471" s="767"/>
    </row>
    <row r="472" spans="1:43" s="230" customFormat="1" ht="75" customHeight="1" x14ac:dyDescent="0.25">
      <c r="A472" s="465" t="s">
        <v>1186</v>
      </c>
      <c r="B472" s="465" t="s">
        <v>235</v>
      </c>
      <c r="C472" s="466" t="s">
        <v>266</v>
      </c>
      <c r="D472" s="487" t="s">
        <v>192</v>
      </c>
      <c r="E472" s="488" t="s">
        <v>93</v>
      </c>
      <c r="F472" s="622">
        <v>45202</v>
      </c>
      <c r="G472" s="622">
        <v>45205</v>
      </c>
      <c r="H472" s="642"/>
      <c r="I472" s="648" t="s">
        <v>193</v>
      </c>
      <c r="J472" s="622">
        <f>Complete[[#This Row],[Sub/Open of Bids]]</f>
        <v>45216</v>
      </c>
      <c r="K472" s="622">
        <v>45216</v>
      </c>
      <c r="L472" s="643"/>
      <c r="M472" s="622" t="s">
        <v>193</v>
      </c>
      <c r="N472" s="622" t="s">
        <v>193</v>
      </c>
      <c r="O472" s="622">
        <v>45226</v>
      </c>
      <c r="P472" s="643"/>
      <c r="Q472" s="643"/>
      <c r="R472" s="643"/>
      <c r="S472" s="622" t="s">
        <v>193</v>
      </c>
      <c r="T472" s="622">
        <v>45244</v>
      </c>
      <c r="U472" s="646">
        <v>45244</v>
      </c>
      <c r="V472" s="761"/>
      <c r="W472" s="798"/>
      <c r="X472" s="646">
        <v>45244</v>
      </c>
      <c r="Y472" s="622">
        <f>Complete[[#This Row],[Delivery/ Completion]]</f>
        <v>45244</v>
      </c>
      <c r="Z472" s="402" t="s">
        <v>175</v>
      </c>
      <c r="AA472" s="492">
        <f>IF(Complete[[#This Row],[Procurement Project]]="","",SUM(Complete[[#This Row],[MOOE]]+Complete[[#This Row],[CO]]))</f>
        <v>29730</v>
      </c>
      <c r="AB472" s="493">
        <v>29730</v>
      </c>
      <c r="AC472" s="494"/>
      <c r="AD472" s="492">
        <f>IF(Complete[[#This Row],[Procurement Project]]="","",SUM(Complete[[#This Row],[MOOE2]]+Complete[[#This Row],[CO3]]))</f>
        <v>29730</v>
      </c>
      <c r="AE472" s="495">
        <v>29730</v>
      </c>
      <c r="AF472" s="496"/>
      <c r="AG472" s="497"/>
      <c r="AH472" s="400" t="s">
        <v>758</v>
      </c>
      <c r="AI472" s="421" t="s">
        <v>193</v>
      </c>
      <c r="AJ472" s="421" t="s">
        <v>193</v>
      </c>
      <c r="AK472" s="421" t="s">
        <v>193</v>
      </c>
      <c r="AL472" s="421" t="s">
        <v>193</v>
      </c>
      <c r="AM472" s="420" t="s">
        <v>193</v>
      </c>
      <c r="AN472" s="423" t="s">
        <v>193</v>
      </c>
      <c r="AO472" s="488" t="s">
        <v>141</v>
      </c>
      <c r="AP472" s="498"/>
      <c r="AQ472" s="498"/>
    </row>
    <row r="473" spans="1:43" s="230" customFormat="1" ht="75" customHeight="1" x14ac:dyDescent="0.25">
      <c r="A473" s="465" t="s">
        <v>1187</v>
      </c>
      <c r="B473" s="465" t="s">
        <v>412</v>
      </c>
      <c r="C473" s="466" t="s">
        <v>266</v>
      </c>
      <c r="D473" s="487" t="s">
        <v>192</v>
      </c>
      <c r="E473" s="488" t="s">
        <v>93</v>
      </c>
      <c r="F473" s="622">
        <v>45202</v>
      </c>
      <c r="G473" s="622">
        <v>45205</v>
      </c>
      <c r="H473" s="642"/>
      <c r="I473" s="648" t="s">
        <v>193</v>
      </c>
      <c r="J473" s="622">
        <f>Complete[[#This Row],[Sub/Open of Bids]]</f>
        <v>45216</v>
      </c>
      <c r="K473" s="622">
        <v>45216</v>
      </c>
      <c r="L473" s="643"/>
      <c r="M473" s="622" t="s">
        <v>193</v>
      </c>
      <c r="N473" s="622" t="s">
        <v>193</v>
      </c>
      <c r="O473" s="622">
        <v>45226</v>
      </c>
      <c r="P473" s="643"/>
      <c r="Q473" s="643"/>
      <c r="R473" s="643"/>
      <c r="S473" s="622" t="s">
        <v>193</v>
      </c>
      <c r="T473" s="622">
        <f>VLOOKUP(Complete[[#This Row],[Code
(PAP)]],[2]Sheet1!$A$2:$B$2590,2,FALSE)</f>
        <v>45251</v>
      </c>
      <c r="U473" s="622"/>
      <c r="V473" s="490"/>
      <c r="W473" s="793"/>
      <c r="X473" s="622"/>
      <c r="Y473" s="622">
        <f>Complete[[#This Row],[Delivery/ Completion]]</f>
        <v>0</v>
      </c>
      <c r="Z473" s="402" t="s">
        <v>175</v>
      </c>
      <c r="AA473" s="492">
        <f>IF(Complete[[#This Row],[Procurement Project]]="","",SUM(Complete[[#This Row],[MOOE]]+Complete[[#This Row],[CO]]))</f>
        <v>13450</v>
      </c>
      <c r="AB473" s="493">
        <v>13450</v>
      </c>
      <c r="AC473" s="494"/>
      <c r="AD473" s="492">
        <f>IF(Complete[[#This Row],[Procurement Project]]="","",SUM(Complete[[#This Row],[MOOE2]]+Complete[[#This Row],[CO3]]))</f>
        <v>13450</v>
      </c>
      <c r="AE473" s="495">
        <v>13450</v>
      </c>
      <c r="AF473" s="496"/>
      <c r="AG473" s="497"/>
      <c r="AH473" s="400" t="s">
        <v>758</v>
      </c>
      <c r="AI473" s="421" t="s">
        <v>193</v>
      </c>
      <c r="AJ473" s="421" t="s">
        <v>193</v>
      </c>
      <c r="AK473" s="421" t="s">
        <v>193</v>
      </c>
      <c r="AL473" s="421" t="s">
        <v>193</v>
      </c>
      <c r="AM473" s="420" t="s">
        <v>193</v>
      </c>
      <c r="AN473" s="423" t="s">
        <v>193</v>
      </c>
      <c r="AO473" s="488" t="s">
        <v>141</v>
      </c>
      <c r="AP473" s="498"/>
      <c r="AQ473" s="498"/>
    </row>
    <row r="474" spans="1:43" s="230" customFormat="1" ht="75" customHeight="1" x14ac:dyDescent="0.25">
      <c r="A474" s="465" t="s">
        <v>1188</v>
      </c>
      <c r="B474" s="465" t="s">
        <v>413</v>
      </c>
      <c r="C474" s="466" t="s">
        <v>266</v>
      </c>
      <c r="D474" s="487" t="s">
        <v>192</v>
      </c>
      <c r="E474" s="488" t="s">
        <v>93</v>
      </c>
      <c r="F474" s="622">
        <v>45202</v>
      </c>
      <c r="G474" s="622">
        <v>45205</v>
      </c>
      <c r="H474" s="642"/>
      <c r="I474" s="648" t="s">
        <v>193</v>
      </c>
      <c r="J474" s="622">
        <f>Complete[[#This Row],[Sub/Open of Bids]]</f>
        <v>45216</v>
      </c>
      <c r="K474" s="622">
        <v>45216</v>
      </c>
      <c r="L474" s="643"/>
      <c r="M474" s="622" t="s">
        <v>193</v>
      </c>
      <c r="N474" s="622" t="s">
        <v>193</v>
      </c>
      <c r="O474" s="622">
        <v>45226</v>
      </c>
      <c r="P474" s="643"/>
      <c r="Q474" s="643"/>
      <c r="R474" s="643"/>
      <c r="S474" s="622" t="s">
        <v>193</v>
      </c>
      <c r="T474" s="622">
        <v>45244</v>
      </c>
      <c r="U474" s="622">
        <v>45244</v>
      </c>
      <c r="V474" s="490"/>
      <c r="W474" s="793"/>
      <c r="X474" s="622">
        <v>45244</v>
      </c>
      <c r="Y474" s="622">
        <f>Complete[[#This Row],[Delivery/ Completion]]</f>
        <v>45244</v>
      </c>
      <c r="Z474" s="402" t="s">
        <v>175</v>
      </c>
      <c r="AA474" s="492">
        <f>IF(Complete[[#This Row],[Procurement Project]]="","",SUM(Complete[[#This Row],[MOOE]]+Complete[[#This Row],[CO]]))</f>
        <v>6476</v>
      </c>
      <c r="AB474" s="493">
        <v>6476</v>
      </c>
      <c r="AC474" s="494"/>
      <c r="AD474" s="492">
        <f>IF(Complete[[#This Row],[Procurement Project]]="","",SUM(Complete[[#This Row],[MOOE2]]+Complete[[#This Row],[CO3]]))</f>
        <v>6476</v>
      </c>
      <c r="AE474" s="495">
        <v>6476</v>
      </c>
      <c r="AF474" s="496"/>
      <c r="AG474" s="497"/>
      <c r="AH474" s="400" t="s">
        <v>758</v>
      </c>
      <c r="AI474" s="421" t="s">
        <v>193</v>
      </c>
      <c r="AJ474" s="421" t="s">
        <v>193</v>
      </c>
      <c r="AK474" s="421" t="s">
        <v>193</v>
      </c>
      <c r="AL474" s="421" t="s">
        <v>193</v>
      </c>
      <c r="AM474" s="420" t="s">
        <v>193</v>
      </c>
      <c r="AN474" s="423" t="s">
        <v>193</v>
      </c>
      <c r="AO474" s="488" t="s">
        <v>141</v>
      </c>
      <c r="AP474" s="498"/>
      <c r="AQ474" s="498"/>
    </row>
    <row r="475" spans="1:43" s="230" customFormat="1" ht="75" customHeight="1" thickBot="1" x14ac:dyDescent="0.3">
      <c r="A475" s="465" t="s">
        <v>1189</v>
      </c>
      <c r="B475" s="465" t="s">
        <v>414</v>
      </c>
      <c r="C475" s="466" t="s">
        <v>266</v>
      </c>
      <c r="D475" s="487" t="s">
        <v>192</v>
      </c>
      <c r="E475" s="488" t="s">
        <v>93</v>
      </c>
      <c r="F475" s="622">
        <v>45202</v>
      </c>
      <c r="G475" s="622">
        <v>45205</v>
      </c>
      <c r="H475" s="642"/>
      <c r="I475" s="648" t="s">
        <v>193</v>
      </c>
      <c r="J475" s="622">
        <f>Complete[[#This Row],[Sub/Open of Bids]]</f>
        <v>45216</v>
      </c>
      <c r="K475" s="622">
        <v>45216</v>
      </c>
      <c r="L475" s="643"/>
      <c r="M475" s="622" t="s">
        <v>193</v>
      </c>
      <c r="N475" s="622" t="s">
        <v>193</v>
      </c>
      <c r="O475" s="622">
        <v>45226</v>
      </c>
      <c r="P475" s="643"/>
      <c r="Q475" s="643"/>
      <c r="R475" s="643"/>
      <c r="S475" s="622" t="s">
        <v>193</v>
      </c>
      <c r="T475" s="622">
        <v>45244</v>
      </c>
      <c r="U475" s="622">
        <v>45244</v>
      </c>
      <c r="V475" s="490"/>
      <c r="W475" s="793"/>
      <c r="X475" s="644">
        <v>45244</v>
      </c>
      <c r="Y475" s="622">
        <f>Complete[[#This Row],[Delivery/ Completion]]</f>
        <v>45244</v>
      </c>
      <c r="Z475" s="402" t="s">
        <v>175</v>
      </c>
      <c r="AA475" s="492">
        <f>IF(Complete[[#This Row],[Procurement Project]]="","",SUM(Complete[[#This Row],[MOOE]]+Complete[[#This Row],[CO]]))</f>
        <v>13750</v>
      </c>
      <c r="AB475" s="493">
        <v>13750</v>
      </c>
      <c r="AC475" s="494"/>
      <c r="AD475" s="492">
        <f>IF(Complete[[#This Row],[Procurement Project]]="","",SUM(Complete[[#This Row],[MOOE2]]+Complete[[#This Row],[CO3]]))</f>
        <v>13750</v>
      </c>
      <c r="AE475" s="495">
        <v>13750</v>
      </c>
      <c r="AF475" s="496"/>
      <c r="AG475" s="497"/>
      <c r="AH475" s="400" t="s">
        <v>758</v>
      </c>
      <c r="AI475" s="421" t="s">
        <v>193</v>
      </c>
      <c r="AJ475" s="421" t="s">
        <v>193</v>
      </c>
      <c r="AK475" s="421" t="s">
        <v>193</v>
      </c>
      <c r="AL475" s="421" t="s">
        <v>193</v>
      </c>
      <c r="AM475" s="420" t="s">
        <v>193</v>
      </c>
      <c r="AN475" s="423" t="s">
        <v>193</v>
      </c>
      <c r="AO475" s="488" t="s">
        <v>141</v>
      </c>
      <c r="AP475" s="498"/>
      <c r="AQ475" s="498"/>
    </row>
    <row r="476" spans="1:43" s="230" customFormat="1" ht="75" customHeight="1" thickBot="1" x14ac:dyDescent="0.3">
      <c r="A476" s="465" t="s">
        <v>1190</v>
      </c>
      <c r="B476" s="465" t="s">
        <v>386</v>
      </c>
      <c r="C476" s="466" t="s">
        <v>266</v>
      </c>
      <c r="D476" s="487" t="s">
        <v>192</v>
      </c>
      <c r="E476" s="488" t="s">
        <v>93</v>
      </c>
      <c r="F476" s="622">
        <v>45202</v>
      </c>
      <c r="G476" s="622">
        <v>45205</v>
      </c>
      <c r="H476" s="642"/>
      <c r="I476" s="648" t="s">
        <v>193</v>
      </c>
      <c r="J476" s="622">
        <f>Complete[[#This Row],[Sub/Open of Bids]]</f>
        <v>45237</v>
      </c>
      <c r="K476" s="622">
        <v>45237</v>
      </c>
      <c r="L476" s="643"/>
      <c r="M476" s="622" t="s">
        <v>193</v>
      </c>
      <c r="N476" s="622" t="s">
        <v>193</v>
      </c>
      <c r="O476" s="622">
        <v>45226</v>
      </c>
      <c r="P476" s="643"/>
      <c r="Q476" s="643"/>
      <c r="R476" s="643"/>
      <c r="S476" s="622" t="s">
        <v>193</v>
      </c>
      <c r="T476" s="622">
        <v>45258</v>
      </c>
      <c r="U476" s="738">
        <v>45259</v>
      </c>
      <c r="V476" s="490"/>
      <c r="W476" s="793"/>
      <c r="X476" s="739">
        <v>45259</v>
      </c>
      <c r="Y476" s="622">
        <f>Complete[[#This Row],[Delivery/ Completion]]</f>
        <v>45259</v>
      </c>
      <c r="Z476" s="402" t="s">
        <v>175</v>
      </c>
      <c r="AA476" s="492">
        <f>IF(Complete[[#This Row],[Procurement Project]]="","",SUM(Complete[[#This Row],[MOOE]]+Complete[[#This Row],[CO]]))</f>
        <v>18450</v>
      </c>
      <c r="AB476" s="493">
        <v>18450</v>
      </c>
      <c r="AC476" s="494"/>
      <c r="AD476" s="492">
        <f>IF(Complete[[#This Row],[Procurement Project]]="","",SUM(Complete[[#This Row],[MOOE2]]+Complete[[#This Row],[CO3]]))</f>
        <v>18450</v>
      </c>
      <c r="AE476" s="495">
        <v>18450</v>
      </c>
      <c r="AF476" s="496"/>
      <c r="AG476" s="497"/>
      <c r="AH476" s="400" t="s">
        <v>758</v>
      </c>
      <c r="AI476" s="421" t="s">
        <v>193</v>
      </c>
      <c r="AJ476" s="421" t="s">
        <v>193</v>
      </c>
      <c r="AK476" s="421" t="s">
        <v>193</v>
      </c>
      <c r="AL476" s="421" t="s">
        <v>193</v>
      </c>
      <c r="AM476" s="420" t="s">
        <v>193</v>
      </c>
      <c r="AN476" s="423" t="s">
        <v>193</v>
      </c>
      <c r="AO476" s="488" t="s">
        <v>141</v>
      </c>
      <c r="AP476" s="498"/>
      <c r="AQ476" s="498"/>
    </row>
    <row r="477" spans="1:43" s="230" customFormat="1" ht="75" customHeight="1" x14ac:dyDescent="0.25">
      <c r="A477" s="465" t="s">
        <v>1191</v>
      </c>
      <c r="B477" s="465" t="s">
        <v>235</v>
      </c>
      <c r="C477" s="466" t="s">
        <v>198</v>
      </c>
      <c r="D477" s="487" t="s">
        <v>192</v>
      </c>
      <c r="E477" s="319" t="s">
        <v>93</v>
      </c>
      <c r="F477" s="622">
        <v>45202</v>
      </c>
      <c r="G477" s="622">
        <v>45205</v>
      </c>
      <c r="H477" s="642"/>
      <c r="I477" s="648" t="s">
        <v>193</v>
      </c>
      <c r="J477" s="622">
        <f>Complete[[#This Row],[Sub/Open of Bids]]</f>
        <v>45216</v>
      </c>
      <c r="K477" s="622">
        <v>45216</v>
      </c>
      <c r="L477" s="643"/>
      <c r="M477" s="622" t="s">
        <v>193</v>
      </c>
      <c r="N477" s="622" t="s">
        <v>193</v>
      </c>
      <c r="O477" s="622">
        <v>45226</v>
      </c>
      <c r="P477" s="643"/>
      <c r="Q477" s="643"/>
      <c r="R477" s="643"/>
      <c r="S477" s="622" t="s">
        <v>193</v>
      </c>
      <c r="T477" s="622">
        <v>45243</v>
      </c>
      <c r="U477" s="622">
        <v>45246</v>
      </c>
      <c r="V477" s="409"/>
      <c r="W477" s="788"/>
      <c r="X477" s="646">
        <v>45246</v>
      </c>
      <c r="Y477" s="622">
        <f>Complete[[#This Row],[Delivery/ Completion]]</f>
        <v>45246</v>
      </c>
      <c r="Z477" s="402" t="s">
        <v>175</v>
      </c>
      <c r="AA477" s="390">
        <f>IF(Complete[[#This Row],[Procurement Project]]="","",SUM(Complete[[#This Row],[MOOE]]+Complete[[#This Row],[CO]]))</f>
        <v>17120</v>
      </c>
      <c r="AB477" s="395">
        <v>17120</v>
      </c>
      <c r="AC477" s="396"/>
      <c r="AD477" s="390">
        <f>IF(Complete[[#This Row],[Procurement Project]]="","",SUM(Complete[[#This Row],[MOOE2]]+Complete[[#This Row],[CO3]]))</f>
        <v>17120</v>
      </c>
      <c r="AE477" s="397">
        <v>17120</v>
      </c>
      <c r="AF477" s="317"/>
      <c r="AG477" s="430"/>
      <c r="AH477" s="400" t="s">
        <v>758</v>
      </c>
      <c r="AI477" s="421" t="s">
        <v>193</v>
      </c>
      <c r="AJ477" s="421" t="s">
        <v>193</v>
      </c>
      <c r="AK477" s="421" t="s">
        <v>193</v>
      </c>
      <c r="AL477" s="421" t="s">
        <v>193</v>
      </c>
      <c r="AM477" s="420" t="s">
        <v>193</v>
      </c>
      <c r="AN477" s="423" t="s">
        <v>193</v>
      </c>
      <c r="AO477" s="488" t="s">
        <v>141</v>
      </c>
      <c r="AP477" s="411"/>
      <c r="AQ477" s="411"/>
    </row>
    <row r="478" spans="1:43" s="230" customFormat="1" ht="75" customHeight="1" thickBot="1" x14ac:dyDescent="0.3">
      <c r="A478" s="465" t="s">
        <v>1192</v>
      </c>
      <c r="B478" s="465" t="s">
        <v>235</v>
      </c>
      <c r="C478" s="466" t="s">
        <v>198</v>
      </c>
      <c r="D478" s="487" t="s">
        <v>192</v>
      </c>
      <c r="E478" s="319" t="s">
        <v>103</v>
      </c>
      <c r="F478" s="622">
        <v>45202</v>
      </c>
      <c r="G478" s="622">
        <v>45205</v>
      </c>
      <c r="H478" s="642"/>
      <c r="I478" s="648" t="s">
        <v>193</v>
      </c>
      <c r="J478" s="622">
        <f>Complete[[#This Row],[Sub/Open of Bids]]</f>
        <v>45216</v>
      </c>
      <c r="K478" s="622">
        <v>45216</v>
      </c>
      <c r="L478" s="643"/>
      <c r="M478" s="622" t="s">
        <v>193</v>
      </c>
      <c r="N478" s="622" t="s">
        <v>193</v>
      </c>
      <c r="O478" s="622">
        <v>45226</v>
      </c>
      <c r="P478" s="643"/>
      <c r="Q478" s="643"/>
      <c r="R478" s="643"/>
      <c r="S478" s="622">
        <v>45247</v>
      </c>
      <c r="T478" s="622">
        <v>45258</v>
      </c>
      <c r="U478" s="644">
        <v>45258</v>
      </c>
      <c r="V478" s="409"/>
      <c r="W478" s="788"/>
      <c r="X478" s="738">
        <v>45267</v>
      </c>
      <c r="Y478" s="622">
        <f>Complete[[#This Row],[Delivery/ Completion]]</f>
        <v>45267</v>
      </c>
      <c r="Z478" s="402" t="s">
        <v>175</v>
      </c>
      <c r="AA478" s="390">
        <f>IF(Complete[[#This Row],[Procurement Project]]="","",SUM(Complete[[#This Row],[MOOE]]+Complete[[#This Row],[CO]]))</f>
        <v>58353</v>
      </c>
      <c r="AB478" s="395">
        <v>58353</v>
      </c>
      <c r="AC478" s="396"/>
      <c r="AD478" s="390">
        <f>IF(Complete[[#This Row],[Procurement Project]]="","",SUM(Complete[[#This Row],[MOOE2]]+Complete[[#This Row],[CO3]]))</f>
        <v>58353</v>
      </c>
      <c r="AE478" s="397">
        <v>58353</v>
      </c>
      <c r="AF478" s="317"/>
      <c r="AG478" s="430"/>
      <c r="AH478" s="400" t="s">
        <v>758</v>
      </c>
      <c r="AI478" s="421" t="s">
        <v>193</v>
      </c>
      <c r="AJ478" s="421" t="s">
        <v>193</v>
      </c>
      <c r="AK478" s="421" t="s">
        <v>193</v>
      </c>
      <c r="AL478" s="421" t="s">
        <v>193</v>
      </c>
      <c r="AM478" s="420" t="s">
        <v>193</v>
      </c>
      <c r="AN478" s="423" t="s">
        <v>193</v>
      </c>
      <c r="AO478" s="488" t="s">
        <v>141</v>
      </c>
      <c r="AP478" s="411"/>
      <c r="AQ478" s="411"/>
    </row>
    <row r="479" spans="1:43" s="230" customFormat="1" ht="75" customHeight="1" thickBot="1" x14ac:dyDescent="0.3">
      <c r="A479" s="465" t="s">
        <v>1193</v>
      </c>
      <c r="B479" s="465" t="s">
        <v>258</v>
      </c>
      <c r="C479" s="466" t="s">
        <v>201</v>
      </c>
      <c r="D479" s="487" t="s">
        <v>192</v>
      </c>
      <c r="E479" s="319" t="s">
        <v>103</v>
      </c>
      <c r="F479" s="622">
        <v>45202</v>
      </c>
      <c r="G479" s="622">
        <v>45205</v>
      </c>
      <c r="H479" s="642"/>
      <c r="I479" s="648" t="s">
        <v>193</v>
      </c>
      <c r="J479" s="622">
        <f>Complete[[#This Row],[Sub/Open of Bids]]</f>
        <v>45216</v>
      </c>
      <c r="K479" s="622">
        <v>45216</v>
      </c>
      <c r="L479" s="643"/>
      <c r="M479" s="622" t="s">
        <v>193</v>
      </c>
      <c r="N479" s="622" t="s">
        <v>193</v>
      </c>
      <c r="O479" s="622">
        <v>45226</v>
      </c>
      <c r="P479" s="643"/>
      <c r="Q479" s="643"/>
      <c r="R479" s="643"/>
      <c r="S479" s="622" t="s">
        <v>193</v>
      </c>
      <c r="T479" s="738">
        <v>45271</v>
      </c>
      <c r="U479" s="739">
        <v>45273</v>
      </c>
      <c r="V479" s="409"/>
      <c r="W479" s="788"/>
      <c r="X479" s="739">
        <v>45282</v>
      </c>
      <c r="Y479" s="622">
        <f>Complete[[#This Row],[Delivery/ Completion]]</f>
        <v>45282</v>
      </c>
      <c r="Z479" s="402" t="s">
        <v>175</v>
      </c>
      <c r="AA479" s="390">
        <f>IF(Complete[[#This Row],[Procurement Project]]="","",SUM(Complete[[#This Row],[MOOE]]+Complete[[#This Row],[CO]]))</f>
        <v>17791</v>
      </c>
      <c r="AB479" s="395">
        <v>17791</v>
      </c>
      <c r="AC479" s="396"/>
      <c r="AD479" s="390">
        <f>IF(Complete[[#This Row],[Procurement Project]]="","",SUM(Complete[[#This Row],[MOOE2]]+Complete[[#This Row],[CO3]]))</f>
        <v>17650</v>
      </c>
      <c r="AE479" s="397">
        <v>17650</v>
      </c>
      <c r="AF479" s="317"/>
      <c r="AG479" s="430"/>
      <c r="AH479" s="400" t="s">
        <v>758</v>
      </c>
      <c r="AI479" s="421" t="s">
        <v>193</v>
      </c>
      <c r="AJ479" s="421" t="s">
        <v>193</v>
      </c>
      <c r="AK479" s="421" t="s">
        <v>193</v>
      </c>
      <c r="AL479" s="421" t="s">
        <v>193</v>
      </c>
      <c r="AM479" s="420" t="s">
        <v>193</v>
      </c>
      <c r="AN479" s="423" t="s">
        <v>193</v>
      </c>
      <c r="AO479" s="488" t="s">
        <v>141</v>
      </c>
      <c r="AP479" s="411"/>
      <c r="AQ479" s="411"/>
    </row>
    <row r="480" spans="1:43" s="230" customFormat="1" ht="75" customHeight="1" thickBot="1" x14ac:dyDescent="0.3">
      <c r="A480" s="465" t="s">
        <v>1194</v>
      </c>
      <c r="B480" s="465" t="s">
        <v>415</v>
      </c>
      <c r="C480" s="466" t="s">
        <v>251</v>
      </c>
      <c r="D480" s="487" t="s">
        <v>192</v>
      </c>
      <c r="E480" s="319" t="s">
        <v>89</v>
      </c>
      <c r="F480" s="622" t="s">
        <v>193</v>
      </c>
      <c r="G480" s="622">
        <v>45173</v>
      </c>
      <c r="H480" s="642"/>
      <c r="I480" s="648">
        <v>45188</v>
      </c>
      <c r="J480" s="622">
        <f>Complete[[#This Row],[Sub/Open of Bids]]</f>
        <v>45202</v>
      </c>
      <c r="K480" s="622">
        <v>45202</v>
      </c>
      <c r="L480" s="643"/>
      <c r="M480" s="622">
        <v>45202</v>
      </c>
      <c r="N480" s="622">
        <v>45205</v>
      </c>
      <c r="O480" s="622">
        <v>45212</v>
      </c>
      <c r="P480" s="643"/>
      <c r="Q480" s="643"/>
      <c r="R480" s="643"/>
      <c r="S480" s="622">
        <v>45216</v>
      </c>
      <c r="T480" s="622">
        <v>45222</v>
      </c>
      <c r="U480" s="738">
        <v>45223</v>
      </c>
      <c r="V480" s="409"/>
      <c r="W480" s="788"/>
      <c r="X480" s="739">
        <v>45254</v>
      </c>
      <c r="Y480" s="622">
        <f>Complete[[#This Row],[Delivery/ Completion]]</f>
        <v>45254</v>
      </c>
      <c r="Z480" s="402" t="s">
        <v>175</v>
      </c>
      <c r="AA480" s="390">
        <f>IF(Complete[[#This Row],[Procurement Project]]="","",SUM(Complete[[#This Row],[MOOE]]+Complete[[#This Row],[CO]]))</f>
        <v>1056400</v>
      </c>
      <c r="AB480" s="395">
        <v>1056400</v>
      </c>
      <c r="AC480" s="396"/>
      <c r="AD480" s="390">
        <f>IF(Complete[[#This Row],[Procurement Project]]="","",SUM(Complete[[#This Row],[MOOE2]]+Complete[[#This Row],[CO3]]))</f>
        <v>851300</v>
      </c>
      <c r="AE480" s="397">
        <v>851300</v>
      </c>
      <c r="AF480" s="317"/>
      <c r="AG480" s="430"/>
      <c r="AH480" s="400" t="s">
        <v>758</v>
      </c>
      <c r="AI480" s="485">
        <v>45191</v>
      </c>
      <c r="AJ480" s="485">
        <v>45211</v>
      </c>
      <c r="AK480" s="485">
        <v>45211</v>
      </c>
      <c r="AL480" s="485">
        <v>45211</v>
      </c>
      <c r="AM480" s="420" t="s">
        <v>193</v>
      </c>
      <c r="AN480" s="423" t="s">
        <v>193</v>
      </c>
      <c r="AO480" s="488" t="s">
        <v>141</v>
      </c>
      <c r="AP480" s="411"/>
      <c r="AQ480" s="411"/>
    </row>
    <row r="481" spans="1:43" s="230" customFormat="1" ht="75" customHeight="1" thickBot="1" x14ac:dyDescent="0.3">
      <c r="A481" s="465" t="s">
        <v>1195</v>
      </c>
      <c r="B481" s="465" t="s">
        <v>408</v>
      </c>
      <c r="C481" s="466" t="s">
        <v>365</v>
      </c>
      <c r="D481" s="487" t="s">
        <v>192</v>
      </c>
      <c r="E481" s="319" t="s">
        <v>89</v>
      </c>
      <c r="F481" s="622" t="s">
        <v>193</v>
      </c>
      <c r="G481" s="622">
        <v>45187</v>
      </c>
      <c r="H481" s="642"/>
      <c r="I481" s="648" t="s">
        <v>193</v>
      </c>
      <c r="J481" s="622">
        <f>Complete[[#This Row],[Sub/Open of Bids]]</f>
        <v>45202</v>
      </c>
      <c r="K481" s="622">
        <v>45202</v>
      </c>
      <c r="L481" s="643"/>
      <c r="M481" s="622">
        <v>45202</v>
      </c>
      <c r="N481" s="622">
        <v>45205</v>
      </c>
      <c r="O481" s="622">
        <v>45212</v>
      </c>
      <c r="P481" s="643"/>
      <c r="Q481" s="643"/>
      <c r="R481" s="643"/>
      <c r="S481" s="622">
        <v>45219</v>
      </c>
      <c r="T481" s="622">
        <v>45225</v>
      </c>
      <c r="U481" s="739">
        <v>45233</v>
      </c>
      <c r="V481" s="409"/>
      <c r="W481" s="788"/>
      <c r="X481" s="738">
        <v>45282</v>
      </c>
      <c r="Y481" s="622">
        <f>Complete[[#This Row],[Delivery/ Completion]]</f>
        <v>45282</v>
      </c>
      <c r="Z481" s="402" t="s">
        <v>175</v>
      </c>
      <c r="AA481" s="390">
        <f>IF(Complete[[#This Row],[Procurement Project]]="","",SUM(Complete[[#This Row],[MOOE]]+Complete[[#This Row],[CO]]))</f>
        <v>527029</v>
      </c>
      <c r="AB481" s="395">
        <v>527029</v>
      </c>
      <c r="AC481" s="396"/>
      <c r="AD481" s="390">
        <f>IF(Complete[[#This Row],[Procurement Project]]="","",SUM(Complete[[#This Row],[MOOE2]]+Complete[[#This Row],[CO3]]))</f>
        <v>476501</v>
      </c>
      <c r="AE481" s="397">
        <v>476501</v>
      </c>
      <c r="AF481" s="317"/>
      <c r="AG481" s="430"/>
      <c r="AH481" s="400" t="s">
        <v>758</v>
      </c>
      <c r="AI481" s="485">
        <v>45211</v>
      </c>
      <c r="AJ481" s="485">
        <v>45211</v>
      </c>
      <c r="AK481" s="485">
        <v>45211</v>
      </c>
      <c r="AL481" s="485">
        <v>45211</v>
      </c>
      <c r="AM481" s="420" t="s">
        <v>193</v>
      </c>
      <c r="AN481" s="423" t="s">
        <v>193</v>
      </c>
      <c r="AO481" s="488" t="s">
        <v>141</v>
      </c>
      <c r="AP481" s="411"/>
      <c r="AQ481" s="411"/>
    </row>
    <row r="482" spans="1:43" s="755" customFormat="1" ht="75" customHeight="1" thickBot="1" x14ac:dyDescent="0.3">
      <c r="A482" s="604" t="s">
        <v>1196</v>
      </c>
      <c r="B482" s="604" t="s">
        <v>416</v>
      </c>
      <c r="C482" s="606" t="s">
        <v>365</v>
      </c>
      <c r="D482" s="742" t="s">
        <v>192</v>
      </c>
      <c r="E482" s="610" t="s">
        <v>89</v>
      </c>
      <c r="F482" s="644" t="s">
        <v>193</v>
      </c>
      <c r="G482" s="644">
        <v>45187</v>
      </c>
      <c r="H482" s="744"/>
      <c r="I482" s="654" t="s">
        <v>193</v>
      </c>
      <c r="J482" s="622">
        <f>Complete[[#This Row],[Sub/Open of Bids]]</f>
        <v>45202</v>
      </c>
      <c r="K482" s="644">
        <v>45202</v>
      </c>
      <c r="L482" s="745"/>
      <c r="M482" s="644">
        <v>45202</v>
      </c>
      <c r="N482" s="644">
        <v>45205</v>
      </c>
      <c r="O482" s="644">
        <v>45212</v>
      </c>
      <c r="P482" s="745"/>
      <c r="Q482" s="745"/>
      <c r="R482" s="745"/>
      <c r="S482" s="644">
        <v>45222</v>
      </c>
      <c r="T482" s="644">
        <v>45225</v>
      </c>
      <c r="U482" s="747">
        <v>45233</v>
      </c>
      <c r="V482" s="828"/>
      <c r="W482" s="829"/>
      <c r="X482" s="785">
        <v>45266</v>
      </c>
      <c r="Y482" s="644">
        <f>Complete[[#This Row],[Delivery/ Completion]]</f>
        <v>45266</v>
      </c>
      <c r="Z482" s="620" t="s">
        <v>175</v>
      </c>
      <c r="AA482" s="633">
        <f>IF(Complete[[#This Row],[Procurement Project]]="","",SUM(Complete[[#This Row],[MOOE]]+Complete[[#This Row],[CO]]))</f>
        <v>472956</v>
      </c>
      <c r="AB482" s="830">
        <v>472956</v>
      </c>
      <c r="AC482" s="629"/>
      <c r="AD482" s="633">
        <f>IF(Complete[[#This Row],[Procurement Project]]="","",SUM(Complete[[#This Row],[MOOE2]]+Complete[[#This Row],[CO3]]))</f>
        <v>441086</v>
      </c>
      <c r="AE482" s="831">
        <v>441086</v>
      </c>
      <c r="AF482" s="671"/>
      <c r="AG482" s="832"/>
      <c r="AH482" s="616" t="s">
        <v>758</v>
      </c>
      <c r="AI482" s="485">
        <v>45211</v>
      </c>
      <c r="AJ482" s="485">
        <v>45211</v>
      </c>
      <c r="AK482" s="485">
        <v>45211</v>
      </c>
      <c r="AL482" s="485">
        <v>45211</v>
      </c>
      <c r="AM482" s="614" t="s">
        <v>193</v>
      </c>
      <c r="AN482" s="618" t="s">
        <v>193</v>
      </c>
      <c r="AO482" s="488" t="s">
        <v>141</v>
      </c>
      <c r="AP482" s="833"/>
      <c r="AQ482" s="833"/>
    </row>
    <row r="483" spans="1:43" s="784" customFormat="1" ht="75" customHeight="1" thickBot="1" x14ac:dyDescent="0.3">
      <c r="A483" s="693" t="s">
        <v>1198</v>
      </c>
      <c r="B483" s="693" t="s">
        <v>235</v>
      </c>
      <c r="C483" s="694" t="s">
        <v>212</v>
      </c>
      <c r="D483" s="770" t="s">
        <v>192</v>
      </c>
      <c r="E483" s="696" t="s">
        <v>91</v>
      </c>
      <c r="F483" s="697" t="s">
        <v>193</v>
      </c>
      <c r="G483" s="697">
        <v>45176</v>
      </c>
      <c r="H483" s="698"/>
      <c r="I483" s="772" t="s">
        <v>193</v>
      </c>
      <c r="J483" s="622">
        <f>Complete[[#This Row],[Sub/Open of Bids]]</f>
        <v>45208</v>
      </c>
      <c r="K483" s="697">
        <v>45208</v>
      </c>
      <c r="L483" s="700"/>
      <c r="M483" s="697" t="s">
        <v>193</v>
      </c>
      <c r="N483" s="697" t="s">
        <v>193</v>
      </c>
      <c r="O483" s="697">
        <v>45212</v>
      </c>
      <c r="P483" s="700"/>
      <c r="Q483" s="700"/>
      <c r="R483" s="700"/>
      <c r="S483" s="697" t="s">
        <v>193</v>
      </c>
      <c r="T483" s="697">
        <v>45225</v>
      </c>
      <c r="U483" s="774">
        <v>45238</v>
      </c>
      <c r="V483" s="701"/>
      <c r="W483" s="789"/>
      <c r="X483" s="739">
        <v>45245</v>
      </c>
      <c r="Y483" s="697">
        <f>Complete[[#This Row],[Delivery/ Completion]]</f>
        <v>45245</v>
      </c>
      <c r="Z483" s="702" t="s">
        <v>175</v>
      </c>
      <c r="AA483" s="703">
        <f>IF(Complete[[#This Row],[Procurement Project]]="","",SUM(Complete[[#This Row],[MOOE]]+Complete[[#This Row],[CO]]))</f>
        <v>12046</v>
      </c>
      <c r="AB483" s="837">
        <v>12046</v>
      </c>
      <c r="AC483" s="838"/>
      <c r="AD483" s="703">
        <f>IF(Complete[[#This Row],[Procurement Project]]="","",SUM(Complete[[#This Row],[MOOE2]]+Complete[[#This Row],[CO3]]))</f>
        <v>10950</v>
      </c>
      <c r="AE483" s="839">
        <v>10950</v>
      </c>
      <c r="AF483" s="705"/>
      <c r="AG483" s="840"/>
      <c r="AH483" s="707" t="s">
        <v>758</v>
      </c>
      <c r="AI483" s="782" t="s">
        <v>193</v>
      </c>
      <c r="AJ483" s="782" t="s">
        <v>193</v>
      </c>
      <c r="AK483" s="782" t="s">
        <v>193</v>
      </c>
      <c r="AL483" s="782" t="s">
        <v>193</v>
      </c>
      <c r="AM483" s="708" t="s">
        <v>193</v>
      </c>
      <c r="AN483" s="709" t="s">
        <v>193</v>
      </c>
      <c r="AO483" s="488" t="s">
        <v>141</v>
      </c>
      <c r="AP483" s="710"/>
      <c r="AQ483" s="710"/>
    </row>
    <row r="484" spans="1:43" s="755" customFormat="1" ht="75" customHeight="1" thickBot="1" x14ac:dyDescent="0.3">
      <c r="A484" s="803" t="s">
        <v>1199</v>
      </c>
      <c r="B484" s="803" t="s">
        <v>237</v>
      </c>
      <c r="C484" s="804" t="s">
        <v>198</v>
      </c>
      <c r="D484" s="805" t="s">
        <v>192</v>
      </c>
      <c r="E484" s="841" t="s">
        <v>94</v>
      </c>
      <c r="F484" s="807">
        <v>45118</v>
      </c>
      <c r="G484" s="807">
        <v>45124</v>
      </c>
      <c r="H484" s="808"/>
      <c r="I484" s="809" t="s">
        <v>193</v>
      </c>
      <c r="J484" s="622">
        <f>Complete[[#This Row],[Sub/Open of Bids]]</f>
        <v>45208</v>
      </c>
      <c r="K484" s="807">
        <v>45208</v>
      </c>
      <c r="L484" s="810"/>
      <c r="M484" s="807" t="s">
        <v>193</v>
      </c>
      <c r="N484" s="807" t="s">
        <v>193</v>
      </c>
      <c r="O484" s="807">
        <v>45212</v>
      </c>
      <c r="P484" s="810"/>
      <c r="Q484" s="810"/>
      <c r="R484" s="810"/>
      <c r="S484" s="807">
        <v>45219</v>
      </c>
      <c r="T484" s="807">
        <v>45226</v>
      </c>
      <c r="U484" s="747">
        <v>45240</v>
      </c>
      <c r="V484" s="842"/>
      <c r="W484" s="843"/>
      <c r="X484" s="785">
        <v>45250</v>
      </c>
      <c r="Y484" s="807">
        <f>Complete[[#This Row],[Delivery/ Completion]]</f>
        <v>45250</v>
      </c>
      <c r="Z484" s="813" t="s">
        <v>175</v>
      </c>
      <c r="AA484" s="844">
        <f>IF(Complete[[#This Row],[Procurement Project]]="","",SUM(Complete[[#This Row],[MOOE]]+Complete[[#This Row],[CO]]))</f>
        <v>79876</v>
      </c>
      <c r="AB484" s="845">
        <v>79876</v>
      </c>
      <c r="AC484" s="846"/>
      <c r="AD484" s="844">
        <f>IF(Complete[[#This Row],[Procurement Project]]="","",SUM(Complete[[#This Row],[MOOE2]]+Complete[[#This Row],[CO3]]))</f>
        <v>78357.5</v>
      </c>
      <c r="AE484" s="847">
        <v>78357.5</v>
      </c>
      <c r="AF484" s="848"/>
      <c r="AG484" s="849"/>
      <c r="AH484" s="820" t="s">
        <v>758</v>
      </c>
      <c r="AI484" s="821" t="s">
        <v>193</v>
      </c>
      <c r="AJ484" s="821" t="s">
        <v>193</v>
      </c>
      <c r="AK484" s="821" t="s">
        <v>193</v>
      </c>
      <c r="AL484" s="821" t="s">
        <v>193</v>
      </c>
      <c r="AM484" s="822" t="s">
        <v>193</v>
      </c>
      <c r="AN484" s="823" t="s">
        <v>193</v>
      </c>
      <c r="AO484" s="488" t="s">
        <v>141</v>
      </c>
      <c r="AP484" s="850"/>
      <c r="AQ484" s="850"/>
    </row>
    <row r="485" spans="1:43" s="784" customFormat="1" ht="75" customHeight="1" thickBot="1" x14ac:dyDescent="0.3">
      <c r="A485" s="693" t="s">
        <v>1200</v>
      </c>
      <c r="B485" s="693" t="s">
        <v>237</v>
      </c>
      <c r="C485" s="694" t="s">
        <v>198</v>
      </c>
      <c r="D485" s="770" t="s">
        <v>192</v>
      </c>
      <c r="E485" s="696" t="s">
        <v>94</v>
      </c>
      <c r="F485" s="697" t="s">
        <v>193</v>
      </c>
      <c r="G485" s="697">
        <v>45197</v>
      </c>
      <c r="H485" s="698"/>
      <c r="I485" s="772" t="s">
        <v>193</v>
      </c>
      <c r="J485" s="622">
        <f>Complete[[#This Row],[Sub/Open of Bids]]</f>
        <v>45208</v>
      </c>
      <c r="K485" s="697">
        <v>45208</v>
      </c>
      <c r="L485" s="700"/>
      <c r="M485" s="697" t="s">
        <v>193</v>
      </c>
      <c r="N485" s="697" t="s">
        <v>193</v>
      </c>
      <c r="O485" s="697">
        <v>45212</v>
      </c>
      <c r="P485" s="700"/>
      <c r="Q485" s="700"/>
      <c r="R485" s="700"/>
      <c r="S485" s="697" t="s">
        <v>193</v>
      </c>
      <c r="T485" s="697">
        <v>45225</v>
      </c>
      <c r="U485" s="774">
        <v>45236</v>
      </c>
      <c r="V485" s="701"/>
      <c r="W485" s="789"/>
      <c r="X485" s="739">
        <v>45240</v>
      </c>
      <c r="Y485" s="697">
        <f>Complete[[#This Row],[Delivery/ Completion]]</f>
        <v>45240</v>
      </c>
      <c r="Z485" s="702" t="s">
        <v>175</v>
      </c>
      <c r="AA485" s="703">
        <f>IF(Complete[[#This Row],[Procurement Project]]="","",SUM(Complete[[#This Row],[MOOE]]+Complete[[#This Row],[CO]]))</f>
        <v>21614</v>
      </c>
      <c r="AB485" s="837">
        <v>21614</v>
      </c>
      <c r="AC485" s="838"/>
      <c r="AD485" s="703">
        <f>IF(Complete[[#This Row],[Procurement Project]]="","",SUM(Complete[[#This Row],[MOOE2]]+Complete[[#This Row],[CO3]]))</f>
        <v>20918</v>
      </c>
      <c r="AE485" s="839">
        <v>20918</v>
      </c>
      <c r="AF485" s="705"/>
      <c r="AG485" s="840"/>
      <c r="AH485" s="707" t="s">
        <v>758</v>
      </c>
      <c r="AI485" s="782" t="s">
        <v>193</v>
      </c>
      <c r="AJ485" s="782" t="s">
        <v>193</v>
      </c>
      <c r="AK485" s="782" t="s">
        <v>193</v>
      </c>
      <c r="AL485" s="782" t="s">
        <v>193</v>
      </c>
      <c r="AM485" s="708" t="s">
        <v>193</v>
      </c>
      <c r="AN485" s="709" t="s">
        <v>193</v>
      </c>
      <c r="AO485" s="488" t="s">
        <v>141</v>
      </c>
      <c r="AP485" s="710"/>
      <c r="AQ485" s="710"/>
    </row>
    <row r="486" spans="1:43" s="755" customFormat="1" ht="75" customHeight="1" x14ac:dyDescent="0.25">
      <c r="A486" s="605" t="s">
        <v>1201</v>
      </c>
      <c r="B486" s="605" t="s">
        <v>223</v>
      </c>
      <c r="C486" s="607" t="s">
        <v>212</v>
      </c>
      <c r="D486" s="758" t="s">
        <v>192</v>
      </c>
      <c r="E486" s="611" t="s">
        <v>103</v>
      </c>
      <c r="F486" s="646">
        <v>45132</v>
      </c>
      <c r="G486" s="646">
        <v>45141</v>
      </c>
      <c r="H486" s="687"/>
      <c r="I486" s="655" t="s">
        <v>193</v>
      </c>
      <c r="J486" s="622">
        <f>Complete[[#This Row],[Sub/Open of Bids]]</f>
        <v>45208</v>
      </c>
      <c r="K486" s="646">
        <v>45208</v>
      </c>
      <c r="L486" s="688"/>
      <c r="M486" s="646" t="s">
        <v>193</v>
      </c>
      <c r="N486" s="646" t="s">
        <v>193</v>
      </c>
      <c r="O486" s="646">
        <v>45212</v>
      </c>
      <c r="P486" s="688"/>
      <c r="Q486" s="688"/>
      <c r="R486" s="688"/>
      <c r="S486" s="646">
        <v>45216</v>
      </c>
      <c r="T486" s="646">
        <v>45222</v>
      </c>
      <c r="U486" s="646"/>
      <c r="V486" s="689"/>
      <c r="W486" s="790"/>
      <c r="X486" s="646"/>
      <c r="Y486" s="646"/>
      <c r="Z486" s="621" t="s">
        <v>175</v>
      </c>
      <c r="AA486" s="634">
        <f>IF(Complete[[#This Row],[Procurement Project]]="","",SUM(Complete[[#This Row],[MOOE]]+Complete[[#This Row],[CO]]))</f>
        <v>70000</v>
      </c>
      <c r="AB486" s="834">
        <v>70000</v>
      </c>
      <c r="AC486" s="630"/>
      <c r="AD486" s="634">
        <f>IF(Complete[[#This Row],[Procurement Project]]="","",SUM(Complete[[#This Row],[MOOE2]]+Complete[[#This Row],[CO3]]))</f>
        <v>69080</v>
      </c>
      <c r="AE486" s="835">
        <v>69080</v>
      </c>
      <c r="AF486" s="672"/>
      <c r="AG486" s="836"/>
      <c r="AH486" s="617" t="s">
        <v>758</v>
      </c>
      <c r="AI486" s="613" t="s">
        <v>193</v>
      </c>
      <c r="AJ486" s="613" t="s">
        <v>193</v>
      </c>
      <c r="AK486" s="613" t="s">
        <v>193</v>
      </c>
      <c r="AL486" s="613" t="s">
        <v>193</v>
      </c>
      <c r="AM486" s="615" t="s">
        <v>193</v>
      </c>
      <c r="AN486" s="619" t="s">
        <v>193</v>
      </c>
      <c r="AO486" s="319" t="s">
        <v>1403</v>
      </c>
      <c r="AP486" s="691"/>
      <c r="AQ486" s="691"/>
    </row>
    <row r="487" spans="1:43" s="230" customFormat="1" ht="75" customHeight="1" x14ac:dyDescent="0.25">
      <c r="A487" s="465" t="s">
        <v>1202</v>
      </c>
      <c r="B487" s="465" t="s">
        <v>417</v>
      </c>
      <c r="C487" s="466" t="s">
        <v>212</v>
      </c>
      <c r="D487" s="487" t="s">
        <v>192</v>
      </c>
      <c r="E487" s="319" t="s">
        <v>103</v>
      </c>
      <c r="F487" s="622" t="s">
        <v>193</v>
      </c>
      <c r="G487" s="622">
        <v>45178</v>
      </c>
      <c r="H487" s="642"/>
      <c r="I487" s="648" t="s">
        <v>193</v>
      </c>
      <c r="J487" s="622">
        <f>Complete[[#This Row],[Sub/Open of Bids]]</f>
        <v>45208</v>
      </c>
      <c r="K487" s="622">
        <v>45208</v>
      </c>
      <c r="L487" s="643"/>
      <c r="M487" s="622" t="s">
        <v>193</v>
      </c>
      <c r="N487" s="622" t="s">
        <v>193</v>
      </c>
      <c r="O487" s="622">
        <v>45212</v>
      </c>
      <c r="P487" s="643"/>
      <c r="Q487" s="643"/>
      <c r="R487" s="643"/>
      <c r="S487" s="622">
        <v>45222</v>
      </c>
      <c r="T487" s="622">
        <v>45226</v>
      </c>
      <c r="U487" s="738">
        <v>45236</v>
      </c>
      <c r="V487" s="409"/>
      <c r="W487" s="788"/>
      <c r="X487" s="622"/>
      <c r="Y487" s="622"/>
      <c r="Z487" s="402" t="s">
        <v>175</v>
      </c>
      <c r="AA487" s="390">
        <f>IF(Complete[[#This Row],[Procurement Project]]="","",SUM(Complete[[#This Row],[MOOE]]+Complete[[#This Row],[CO]]))</f>
        <v>95000</v>
      </c>
      <c r="AB487" s="395">
        <v>95000</v>
      </c>
      <c r="AC487" s="396"/>
      <c r="AD487" s="390">
        <f>IF(Complete[[#This Row],[Procurement Project]]="","",SUM(Complete[[#This Row],[MOOE2]]+Complete[[#This Row],[CO3]]))</f>
        <v>94999.5</v>
      </c>
      <c r="AE487" s="397">
        <v>94999.5</v>
      </c>
      <c r="AF487" s="317"/>
      <c r="AG487" s="430"/>
      <c r="AH487" s="400" t="s">
        <v>758</v>
      </c>
      <c r="AI487" s="421" t="s">
        <v>193</v>
      </c>
      <c r="AJ487" s="421" t="s">
        <v>193</v>
      </c>
      <c r="AK487" s="421" t="s">
        <v>193</v>
      </c>
      <c r="AL487" s="421" t="s">
        <v>193</v>
      </c>
      <c r="AM487" s="420" t="s">
        <v>193</v>
      </c>
      <c r="AN487" s="423" t="s">
        <v>193</v>
      </c>
      <c r="AO487" s="319" t="s">
        <v>1403</v>
      </c>
      <c r="AP487" s="411"/>
      <c r="AQ487" s="411"/>
    </row>
    <row r="488" spans="1:43" s="230" customFormat="1" ht="75" customHeight="1" thickBot="1" x14ac:dyDescent="0.3">
      <c r="A488" s="465" t="s">
        <v>1043</v>
      </c>
      <c r="B488" s="465" t="s">
        <v>223</v>
      </c>
      <c r="C488" s="466" t="s">
        <v>260</v>
      </c>
      <c r="D488" s="487" t="s">
        <v>192</v>
      </c>
      <c r="E488" s="319" t="s">
        <v>103</v>
      </c>
      <c r="F488" s="622" t="s">
        <v>193</v>
      </c>
      <c r="G488" s="622">
        <v>45197</v>
      </c>
      <c r="H488" s="642"/>
      <c r="I488" s="648" t="s">
        <v>193</v>
      </c>
      <c r="J488" s="622">
        <f>Complete[[#This Row],[Sub/Open of Bids]]</f>
        <v>45208</v>
      </c>
      <c r="K488" s="622">
        <v>45208</v>
      </c>
      <c r="L488" s="643"/>
      <c r="M488" s="622" t="s">
        <v>193</v>
      </c>
      <c r="N488" s="622" t="s">
        <v>193</v>
      </c>
      <c r="O488" s="622">
        <v>45212</v>
      </c>
      <c r="P488" s="643"/>
      <c r="Q488" s="643"/>
      <c r="R488" s="643"/>
      <c r="S488" s="622">
        <v>45223</v>
      </c>
      <c r="T488" s="622">
        <v>45251</v>
      </c>
      <c r="U488" s="622">
        <v>45271</v>
      </c>
      <c r="V488" s="409"/>
      <c r="W488" s="788"/>
      <c r="X488" s="644">
        <v>45273</v>
      </c>
      <c r="Y488" s="622">
        <f>Complete[[#This Row],[Delivery/ Completion]]</f>
        <v>45273</v>
      </c>
      <c r="Z488" s="402" t="s">
        <v>175</v>
      </c>
      <c r="AA488" s="390">
        <f>IF(Complete[[#This Row],[Procurement Project]]="","",SUM(Complete[[#This Row],[MOOE]]+Complete[[#This Row],[CO]]))</f>
        <v>598650</v>
      </c>
      <c r="AB488" s="395">
        <v>598650</v>
      </c>
      <c r="AC488" s="396"/>
      <c r="AD488" s="390">
        <f>IF(Complete[[#This Row],[Procurement Project]]="","",SUM(Complete[[#This Row],[MOOE2]]+Complete[[#This Row],[CO3]]))</f>
        <v>597115</v>
      </c>
      <c r="AE488" s="397">
        <v>597115</v>
      </c>
      <c r="AF488" s="317"/>
      <c r="AG488" s="430"/>
      <c r="AH488" s="400" t="s">
        <v>758</v>
      </c>
      <c r="AI488" s="421" t="s">
        <v>193</v>
      </c>
      <c r="AJ488" s="421" t="s">
        <v>193</v>
      </c>
      <c r="AK488" s="421" t="s">
        <v>193</v>
      </c>
      <c r="AL488" s="421" t="s">
        <v>193</v>
      </c>
      <c r="AM488" s="420" t="s">
        <v>193</v>
      </c>
      <c r="AN488" s="423" t="s">
        <v>193</v>
      </c>
      <c r="AO488" s="319" t="s">
        <v>141</v>
      </c>
      <c r="AP488" s="411"/>
      <c r="AQ488" s="411"/>
    </row>
    <row r="489" spans="1:43" s="230" customFormat="1" ht="75" customHeight="1" thickBot="1" x14ac:dyDescent="0.3">
      <c r="A489" s="465" t="s">
        <v>1203</v>
      </c>
      <c r="B489" s="465" t="s">
        <v>288</v>
      </c>
      <c r="C489" s="466" t="s">
        <v>198</v>
      </c>
      <c r="D489" s="487" t="s">
        <v>192</v>
      </c>
      <c r="E489" s="319" t="s">
        <v>103</v>
      </c>
      <c r="F489" s="622" t="s">
        <v>193</v>
      </c>
      <c r="G489" s="622">
        <v>45197</v>
      </c>
      <c r="H489" s="642"/>
      <c r="I489" s="648" t="s">
        <v>193</v>
      </c>
      <c r="J489" s="622">
        <f>Complete[[#This Row],[Sub/Open of Bids]]</f>
        <v>45208</v>
      </c>
      <c r="K489" s="622">
        <v>45208</v>
      </c>
      <c r="L489" s="643"/>
      <c r="M489" s="622" t="s">
        <v>193</v>
      </c>
      <c r="N489" s="622" t="s">
        <v>193</v>
      </c>
      <c r="O489" s="622">
        <v>45212</v>
      </c>
      <c r="P489" s="643"/>
      <c r="Q489" s="643"/>
      <c r="R489" s="643"/>
      <c r="S489" s="622">
        <v>45219</v>
      </c>
      <c r="T489" s="622">
        <v>45225</v>
      </c>
      <c r="U489" s="738">
        <v>45236</v>
      </c>
      <c r="V489" s="409"/>
      <c r="W489" s="788"/>
      <c r="X489" s="739">
        <v>45244</v>
      </c>
      <c r="Y489" s="622">
        <f>Complete[[#This Row],[Delivery/ Completion]]</f>
        <v>45244</v>
      </c>
      <c r="Z489" s="402" t="s">
        <v>175</v>
      </c>
      <c r="AA489" s="390">
        <f>IF(Complete[[#This Row],[Procurement Project]]="","",SUM(Complete[[#This Row],[MOOE]]+Complete[[#This Row],[CO]]))</f>
        <v>64790</v>
      </c>
      <c r="AB489" s="395">
        <v>64790</v>
      </c>
      <c r="AC489" s="396"/>
      <c r="AD489" s="390">
        <f>IF(Complete[[#This Row],[Procurement Project]]="","",SUM(Complete[[#This Row],[MOOE2]]+Complete[[#This Row],[CO3]]))</f>
        <v>64550</v>
      </c>
      <c r="AE489" s="397">
        <v>64550</v>
      </c>
      <c r="AF489" s="317"/>
      <c r="AG489" s="430"/>
      <c r="AH489" s="400" t="s">
        <v>758</v>
      </c>
      <c r="AI489" s="421" t="s">
        <v>193</v>
      </c>
      <c r="AJ489" s="421" t="s">
        <v>193</v>
      </c>
      <c r="AK489" s="421" t="s">
        <v>193</v>
      </c>
      <c r="AL489" s="421" t="s">
        <v>193</v>
      </c>
      <c r="AM489" s="420" t="s">
        <v>193</v>
      </c>
      <c r="AN489" s="423" t="s">
        <v>193</v>
      </c>
      <c r="AO489" s="319" t="s">
        <v>141</v>
      </c>
      <c r="AP489" s="411"/>
      <c r="AQ489" s="411"/>
    </row>
    <row r="490" spans="1:43" s="230" customFormat="1" ht="75" customHeight="1" thickBot="1" x14ac:dyDescent="0.3">
      <c r="A490" s="465" t="s">
        <v>1204</v>
      </c>
      <c r="B490" s="465" t="s">
        <v>218</v>
      </c>
      <c r="C490" s="466" t="s">
        <v>198</v>
      </c>
      <c r="D490" s="408" t="s">
        <v>192</v>
      </c>
      <c r="E490" s="319" t="s">
        <v>103</v>
      </c>
      <c r="F490" s="622" t="s">
        <v>193</v>
      </c>
      <c r="G490" s="622">
        <v>45138</v>
      </c>
      <c r="H490" s="642"/>
      <c r="I490" s="648" t="s">
        <v>193</v>
      </c>
      <c r="J490" s="622">
        <f>Complete[[#This Row],[Sub/Open of Bids]]</f>
        <v>45208</v>
      </c>
      <c r="K490" s="622">
        <v>45208</v>
      </c>
      <c r="L490" s="643"/>
      <c r="M490" s="622" t="s">
        <v>193</v>
      </c>
      <c r="N490" s="622" t="s">
        <v>193</v>
      </c>
      <c r="O490" s="622">
        <v>45212</v>
      </c>
      <c r="P490" s="643"/>
      <c r="Q490" s="643"/>
      <c r="R490" s="643"/>
      <c r="S490" s="622">
        <v>45222</v>
      </c>
      <c r="T490" s="622">
        <v>45225</v>
      </c>
      <c r="U490" s="739">
        <v>45237</v>
      </c>
      <c r="V490" s="409"/>
      <c r="W490" s="788"/>
      <c r="X490" s="738">
        <v>45260</v>
      </c>
      <c r="Y490" s="622">
        <f>Complete[[#This Row],[Delivery/ Completion]]</f>
        <v>45260</v>
      </c>
      <c r="Z490" s="402" t="s">
        <v>175</v>
      </c>
      <c r="AA490" s="390">
        <f>IF(Complete[[#This Row],[Procurement Project]]="","",SUM(Complete[[#This Row],[MOOE]]+Complete[[#This Row],[CO]]))</f>
        <v>190988.7</v>
      </c>
      <c r="AB490" s="395">
        <v>190988.7</v>
      </c>
      <c r="AC490" s="396"/>
      <c r="AD490" s="390">
        <f>IF(Complete[[#This Row],[Procurement Project]]="","",SUM(Complete[[#This Row],[MOOE2]]+Complete[[#This Row],[CO3]]))</f>
        <v>190810</v>
      </c>
      <c r="AE490" s="397">
        <v>190810</v>
      </c>
      <c r="AF490" s="317"/>
      <c r="AG490" s="430"/>
      <c r="AH490" s="400" t="s">
        <v>758</v>
      </c>
      <c r="AI490" s="421" t="s">
        <v>193</v>
      </c>
      <c r="AJ490" s="421" t="s">
        <v>193</v>
      </c>
      <c r="AK490" s="421" t="s">
        <v>193</v>
      </c>
      <c r="AL490" s="421" t="s">
        <v>193</v>
      </c>
      <c r="AM490" s="420" t="s">
        <v>193</v>
      </c>
      <c r="AN490" s="423" t="s">
        <v>193</v>
      </c>
      <c r="AO490" s="319" t="s">
        <v>141</v>
      </c>
      <c r="AP490" s="411"/>
      <c r="AQ490" s="411"/>
    </row>
    <row r="491" spans="1:43" s="230" customFormat="1" ht="75" customHeight="1" x14ac:dyDescent="0.25">
      <c r="A491" s="465" t="s">
        <v>1205</v>
      </c>
      <c r="B491" s="465" t="s">
        <v>418</v>
      </c>
      <c r="C491" s="466" t="s">
        <v>201</v>
      </c>
      <c r="D491" s="408" t="s">
        <v>192</v>
      </c>
      <c r="E491" s="319" t="s">
        <v>103</v>
      </c>
      <c r="F491" s="622" t="s">
        <v>193</v>
      </c>
      <c r="G491" s="622">
        <v>45182</v>
      </c>
      <c r="H491" s="642"/>
      <c r="I491" s="648" t="s">
        <v>193</v>
      </c>
      <c r="J491" s="622">
        <f>Complete[[#This Row],[Sub/Open of Bids]]</f>
        <v>45208</v>
      </c>
      <c r="K491" s="622">
        <v>45208</v>
      </c>
      <c r="L491" s="643"/>
      <c r="M491" s="622" t="s">
        <v>193</v>
      </c>
      <c r="N491" s="622" t="s">
        <v>193</v>
      </c>
      <c r="O491" s="622">
        <v>45212</v>
      </c>
      <c r="P491" s="643"/>
      <c r="Q491" s="643"/>
      <c r="R491" s="643"/>
      <c r="S491" s="622">
        <v>45212</v>
      </c>
      <c r="T491" s="622">
        <v>45225</v>
      </c>
      <c r="U491" s="738">
        <v>45236</v>
      </c>
      <c r="V491" s="409"/>
      <c r="W491" s="788"/>
      <c r="X491" s="622"/>
      <c r="Y491" s="622"/>
      <c r="Z491" s="402" t="s">
        <v>175</v>
      </c>
      <c r="AA491" s="390">
        <f>IF(Complete[[#This Row],[Procurement Project]]="","",SUM(Complete[[#This Row],[MOOE]]+Complete[[#This Row],[CO]]))</f>
        <v>12740</v>
      </c>
      <c r="AB491" s="395">
        <v>12740</v>
      </c>
      <c r="AC491" s="396"/>
      <c r="AD491" s="390">
        <f>IF(Complete[[#This Row],[Procurement Project]]="","",SUM(Complete[[#This Row],[MOOE2]]+Complete[[#This Row],[CO3]]))</f>
        <v>9555</v>
      </c>
      <c r="AE491" s="397">
        <v>9555</v>
      </c>
      <c r="AF491" s="317"/>
      <c r="AG491" s="430"/>
      <c r="AH491" s="400" t="s">
        <v>758</v>
      </c>
      <c r="AI491" s="421" t="s">
        <v>193</v>
      </c>
      <c r="AJ491" s="421" t="s">
        <v>193</v>
      </c>
      <c r="AK491" s="421" t="s">
        <v>193</v>
      </c>
      <c r="AL491" s="421" t="s">
        <v>193</v>
      </c>
      <c r="AM491" s="420" t="s">
        <v>193</v>
      </c>
      <c r="AN491" s="423" t="s">
        <v>193</v>
      </c>
      <c r="AO491" s="319" t="s">
        <v>1403</v>
      </c>
      <c r="AP491" s="411"/>
      <c r="AQ491" s="411"/>
    </row>
    <row r="492" spans="1:43" s="230" customFormat="1" ht="75" customHeight="1" x14ac:dyDescent="0.25">
      <c r="A492" s="465" t="s">
        <v>1206</v>
      </c>
      <c r="B492" s="465" t="s">
        <v>223</v>
      </c>
      <c r="C492" s="466" t="s">
        <v>212</v>
      </c>
      <c r="D492" s="408" t="s">
        <v>192</v>
      </c>
      <c r="E492" s="319" t="s">
        <v>103</v>
      </c>
      <c r="F492" s="622" t="s">
        <v>193</v>
      </c>
      <c r="G492" s="622">
        <v>45168</v>
      </c>
      <c r="H492" s="642"/>
      <c r="I492" s="648" t="s">
        <v>193</v>
      </c>
      <c r="J492" s="622">
        <f>Complete[[#This Row],[Sub/Open of Bids]]</f>
        <v>45208</v>
      </c>
      <c r="K492" s="622">
        <v>45208</v>
      </c>
      <c r="L492" s="643"/>
      <c r="M492" s="622" t="s">
        <v>193</v>
      </c>
      <c r="N492" s="622" t="s">
        <v>193</v>
      </c>
      <c r="O492" s="622">
        <v>45212</v>
      </c>
      <c r="P492" s="643"/>
      <c r="Q492" s="643"/>
      <c r="R492" s="643"/>
      <c r="S492" s="622">
        <v>45208</v>
      </c>
      <c r="T492" s="622">
        <v>45225</v>
      </c>
      <c r="U492" s="622">
        <v>45236</v>
      </c>
      <c r="V492" s="409"/>
      <c r="W492" s="788"/>
      <c r="X492" s="738">
        <v>45289</v>
      </c>
      <c r="Y492" s="622">
        <f>Complete[[#This Row],[Delivery/ Completion]]</f>
        <v>45289</v>
      </c>
      <c r="Z492" s="402" t="s">
        <v>175</v>
      </c>
      <c r="AA492" s="390">
        <f>IF(Complete[[#This Row],[Procurement Project]]="","",SUM(Complete[[#This Row],[MOOE]]+Complete[[#This Row],[CO]]))</f>
        <v>9000</v>
      </c>
      <c r="AB492" s="395">
        <v>9000</v>
      </c>
      <c r="AC492" s="396"/>
      <c r="AD492" s="390">
        <f>IF(Complete[[#This Row],[Procurement Project]]="","",SUM(Complete[[#This Row],[MOOE2]]+Complete[[#This Row],[CO3]]))</f>
        <v>8880</v>
      </c>
      <c r="AE492" s="397">
        <v>8880</v>
      </c>
      <c r="AF492" s="317"/>
      <c r="AG492" s="430"/>
      <c r="AH492" s="400" t="s">
        <v>758</v>
      </c>
      <c r="AI492" s="421" t="s">
        <v>193</v>
      </c>
      <c r="AJ492" s="421" t="s">
        <v>193</v>
      </c>
      <c r="AK492" s="421" t="s">
        <v>193</v>
      </c>
      <c r="AL492" s="421" t="s">
        <v>193</v>
      </c>
      <c r="AM492" s="420" t="s">
        <v>193</v>
      </c>
      <c r="AN492" s="423" t="s">
        <v>193</v>
      </c>
      <c r="AO492" s="319" t="s">
        <v>141</v>
      </c>
      <c r="AP492" s="411"/>
      <c r="AQ492" s="411"/>
    </row>
    <row r="493" spans="1:43" s="230" customFormat="1" ht="75" customHeight="1" x14ac:dyDescent="0.25">
      <c r="A493" s="465" t="s">
        <v>1207</v>
      </c>
      <c r="B493" s="465" t="s">
        <v>419</v>
      </c>
      <c r="C493" s="466" t="s">
        <v>212</v>
      </c>
      <c r="D493" s="408" t="s">
        <v>192</v>
      </c>
      <c r="E493" s="319" t="s">
        <v>103</v>
      </c>
      <c r="F493" s="622" t="s">
        <v>193</v>
      </c>
      <c r="G493" s="622">
        <v>45197</v>
      </c>
      <c r="H493" s="642"/>
      <c r="I493" s="648" t="s">
        <v>193</v>
      </c>
      <c r="J493" s="622">
        <f>Complete[[#This Row],[Sub/Open of Bids]]</f>
        <v>45208</v>
      </c>
      <c r="K493" s="622">
        <v>45208</v>
      </c>
      <c r="L493" s="643"/>
      <c r="M493" s="622" t="s">
        <v>193</v>
      </c>
      <c r="N493" s="622" t="s">
        <v>193</v>
      </c>
      <c r="O493" s="622">
        <v>45212</v>
      </c>
      <c r="P493" s="643"/>
      <c r="Q493" s="643"/>
      <c r="R493" s="643"/>
      <c r="S493" s="622" t="s">
        <v>193</v>
      </c>
      <c r="T493" s="622">
        <v>45225</v>
      </c>
      <c r="U493" s="738">
        <v>45236</v>
      </c>
      <c r="V493" s="409"/>
      <c r="W493" s="788"/>
      <c r="X493" s="622"/>
      <c r="Y493" s="622"/>
      <c r="Z493" s="402" t="s">
        <v>175</v>
      </c>
      <c r="AA493" s="390">
        <f>IF(Complete[[#This Row],[Procurement Project]]="","",SUM(Complete[[#This Row],[MOOE]]+Complete[[#This Row],[CO]]))</f>
        <v>33630</v>
      </c>
      <c r="AB493" s="395">
        <v>33630</v>
      </c>
      <c r="AC493" s="396"/>
      <c r="AD493" s="390">
        <f>IF(Complete[[#This Row],[Procurement Project]]="","",SUM(Complete[[#This Row],[MOOE2]]+Complete[[#This Row],[CO3]]))</f>
        <v>33100</v>
      </c>
      <c r="AE493" s="397">
        <v>33100</v>
      </c>
      <c r="AF493" s="317"/>
      <c r="AG493" s="430"/>
      <c r="AH493" s="400" t="s">
        <v>758</v>
      </c>
      <c r="AI493" s="421" t="s">
        <v>193</v>
      </c>
      <c r="AJ493" s="421" t="s">
        <v>193</v>
      </c>
      <c r="AK493" s="421" t="s">
        <v>193</v>
      </c>
      <c r="AL493" s="421" t="s">
        <v>193</v>
      </c>
      <c r="AM493" s="420" t="s">
        <v>193</v>
      </c>
      <c r="AN493" s="423" t="s">
        <v>193</v>
      </c>
      <c r="AO493" s="319" t="s">
        <v>1403</v>
      </c>
      <c r="AP493" s="411"/>
      <c r="AQ493" s="411"/>
    </row>
    <row r="494" spans="1:43" s="230" customFormat="1" ht="75" customHeight="1" thickBot="1" x14ac:dyDescent="0.3">
      <c r="A494" s="465" t="s">
        <v>1208</v>
      </c>
      <c r="B494" s="465" t="s">
        <v>223</v>
      </c>
      <c r="C494" s="466" t="s">
        <v>198</v>
      </c>
      <c r="D494" s="408" t="s">
        <v>192</v>
      </c>
      <c r="E494" s="319" t="s">
        <v>95</v>
      </c>
      <c r="F494" s="622">
        <v>45104</v>
      </c>
      <c r="G494" s="622">
        <v>45176</v>
      </c>
      <c r="H494" s="642"/>
      <c r="I494" s="648" t="s">
        <v>193</v>
      </c>
      <c r="J494" s="622">
        <f>Complete[[#This Row],[Sub/Open of Bids]]</f>
        <v>45208</v>
      </c>
      <c r="K494" s="622">
        <v>45208</v>
      </c>
      <c r="L494" s="643"/>
      <c r="M494" s="622" t="s">
        <v>193</v>
      </c>
      <c r="N494" s="622" t="s">
        <v>193</v>
      </c>
      <c r="O494" s="622">
        <v>45212</v>
      </c>
      <c r="P494" s="643"/>
      <c r="Q494" s="643"/>
      <c r="R494" s="643"/>
      <c r="S494" s="622" t="s">
        <v>193</v>
      </c>
      <c r="T494" s="622">
        <v>45225</v>
      </c>
      <c r="U494" s="622">
        <v>45233</v>
      </c>
      <c r="V494" s="409"/>
      <c r="W494" s="788"/>
      <c r="X494" s="738">
        <v>45245</v>
      </c>
      <c r="Y494" s="622">
        <f>Complete[[#This Row],[Delivery/ Completion]]</f>
        <v>45245</v>
      </c>
      <c r="Z494" s="402" t="s">
        <v>175</v>
      </c>
      <c r="AA494" s="390">
        <f>IF(Complete[[#This Row],[Procurement Project]]="","",SUM(Complete[[#This Row],[MOOE]]+Complete[[#This Row],[CO]]))</f>
        <v>33630</v>
      </c>
      <c r="AB494" s="395">
        <v>33630</v>
      </c>
      <c r="AC494" s="396"/>
      <c r="AD494" s="390">
        <f>IF(Complete[[#This Row],[Procurement Project]]="","",SUM(Complete[[#This Row],[MOOE2]]+Complete[[#This Row],[CO3]]))</f>
        <v>33100</v>
      </c>
      <c r="AE494" s="397">
        <v>33100</v>
      </c>
      <c r="AF494" s="317"/>
      <c r="AG494" s="430"/>
      <c r="AH494" s="400" t="s">
        <v>758</v>
      </c>
      <c r="AI494" s="421" t="s">
        <v>193</v>
      </c>
      <c r="AJ494" s="421" t="s">
        <v>193</v>
      </c>
      <c r="AK494" s="421" t="s">
        <v>193</v>
      </c>
      <c r="AL494" s="421" t="s">
        <v>193</v>
      </c>
      <c r="AM494" s="420" t="s">
        <v>193</v>
      </c>
      <c r="AN494" s="423" t="s">
        <v>193</v>
      </c>
      <c r="AO494" s="319" t="s">
        <v>141</v>
      </c>
      <c r="AP494" s="411"/>
      <c r="AQ494" s="411"/>
    </row>
    <row r="495" spans="1:43" s="230" customFormat="1" ht="75" customHeight="1" thickBot="1" x14ac:dyDescent="0.3">
      <c r="A495" s="465" t="s">
        <v>1208</v>
      </c>
      <c r="B495" s="465" t="s">
        <v>223</v>
      </c>
      <c r="C495" s="466" t="s">
        <v>198</v>
      </c>
      <c r="D495" s="408" t="s">
        <v>192</v>
      </c>
      <c r="E495" s="319" t="s">
        <v>95</v>
      </c>
      <c r="F495" s="622">
        <v>45104</v>
      </c>
      <c r="G495" s="622">
        <v>45176</v>
      </c>
      <c r="H495" s="642"/>
      <c r="I495" s="648" t="s">
        <v>193</v>
      </c>
      <c r="J495" s="622">
        <f>Complete[[#This Row],[Sub/Open of Bids]]</f>
        <v>45208</v>
      </c>
      <c r="K495" s="622">
        <v>45208</v>
      </c>
      <c r="L495" s="643"/>
      <c r="M495" s="622" t="s">
        <v>193</v>
      </c>
      <c r="N495" s="622" t="s">
        <v>193</v>
      </c>
      <c r="O495" s="622">
        <v>45212</v>
      </c>
      <c r="P495" s="643"/>
      <c r="Q495" s="643"/>
      <c r="R495" s="643"/>
      <c r="S495" s="622">
        <v>45219</v>
      </c>
      <c r="T495" s="622">
        <v>45225</v>
      </c>
      <c r="U495" s="738">
        <v>45233</v>
      </c>
      <c r="V495" s="409"/>
      <c r="W495" s="788"/>
      <c r="X495" s="739">
        <v>45245</v>
      </c>
      <c r="Y495" s="622">
        <f>Complete[[#This Row],[Delivery/ Completion]]</f>
        <v>45245</v>
      </c>
      <c r="Z495" s="402" t="s">
        <v>175</v>
      </c>
      <c r="AA495" s="390">
        <f>IF(Complete[[#This Row],[Procurement Project]]="","",SUM(Complete[[#This Row],[MOOE]]+Complete[[#This Row],[CO]]))</f>
        <v>3426800</v>
      </c>
      <c r="AB495" s="395">
        <v>3426800</v>
      </c>
      <c r="AC495" s="396"/>
      <c r="AD495" s="390">
        <f>IF(Complete[[#This Row],[Procurement Project]]="","",SUM(Complete[[#This Row],[MOOE2]]+Complete[[#This Row],[CO3]]))</f>
        <v>3426800</v>
      </c>
      <c r="AE495" s="397">
        <v>3426800</v>
      </c>
      <c r="AF495" s="317"/>
      <c r="AG495" s="430"/>
      <c r="AH495" s="400" t="s">
        <v>758</v>
      </c>
      <c r="AI495" s="421" t="s">
        <v>193</v>
      </c>
      <c r="AJ495" s="421" t="s">
        <v>193</v>
      </c>
      <c r="AK495" s="421" t="s">
        <v>193</v>
      </c>
      <c r="AL495" s="421" t="s">
        <v>193</v>
      </c>
      <c r="AM495" s="420" t="s">
        <v>193</v>
      </c>
      <c r="AN495" s="423" t="s">
        <v>193</v>
      </c>
      <c r="AO495" s="319" t="s">
        <v>141</v>
      </c>
      <c r="AP495" s="411"/>
      <c r="AQ495" s="411"/>
    </row>
    <row r="496" spans="1:43" s="230" customFormat="1" ht="75" customHeight="1" x14ac:dyDescent="0.25">
      <c r="A496" s="465" t="s">
        <v>1209</v>
      </c>
      <c r="B496" s="465" t="s">
        <v>420</v>
      </c>
      <c r="C496" s="466" t="s">
        <v>266</v>
      </c>
      <c r="D496" s="408" t="s">
        <v>192</v>
      </c>
      <c r="E496" s="319" t="s">
        <v>89</v>
      </c>
      <c r="F496" s="622" t="s">
        <v>193</v>
      </c>
      <c r="G496" s="622">
        <v>45167</v>
      </c>
      <c r="H496" s="642"/>
      <c r="I496" s="648" t="s">
        <v>193</v>
      </c>
      <c r="J496" s="622">
        <f>Complete[[#This Row],[Sub/Open of Bids]]</f>
        <v>45188</v>
      </c>
      <c r="K496" s="622">
        <v>45188</v>
      </c>
      <c r="L496" s="643"/>
      <c r="M496" s="622">
        <v>45188</v>
      </c>
      <c r="N496" s="622">
        <v>45198</v>
      </c>
      <c r="O496" s="622">
        <v>45202</v>
      </c>
      <c r="P496" s="643"/>
      <c r="Q496" s="643"/>
      <c r="R496" s="643"/>
      <c r="S496" s="622">
        <v>45217</v>
      </c>
      <c r="T496" s="622">
        <v>45225</v>
      </c>
      <c r="U496" s="738">
        <v>45246</v>
      </c>
      <c r="V496" s="409"/>
      <c r="W496" s="788"/>
      <c r="X496" s="646"/>
      <c r="Y496" s="622"/>
      <c r="Z496" s="402" t="s">
        <v>175</v>
      </c>
      <c r="AA496" s="390">
        <f>IF(Complete[[#This Row],[Procurement Project]]="","",SUM(Complete[[#This Row],[MOOE]]+Complete[[#This Row],[CO]]))</f>
        <v>486989</v>
      </c>
      <c r="AB496" s="395">
        <v>486989</v>
      </c>
      <c r="AC496" s="396"/>
      <c r="AD496" s="390">
        <f>IF(Complete[[#This Row],[Procurement Project]]="","",SUM(Complete[[#This Row],[MOOE2]]+Complete[[#This Row],[CO3]]))</f>
        <v>479799</v>
      </c>
      <c r="AE496" s="397">
        <v>479799</v>
      </c>
      <c r="AF496" s="317"/>
      <c r="AG496" s="430"/>
      <c r="AH496" s="400" t="s">
        <v>758</v>
      </c>
      <c r="AI496" s="421" t="s">
        <v>193</v>
      </c>
      <c r="AJ496" s="485">
        <v>45191</v>
      </c>
      <c r="AK496" s="485">
        <v>45191</v>
      </c>
      <c r="AL496" s="485">
        <v>45191</v>
      </c>
      <c r="AM496" s="420" t="s">
        <v>193</v>
      </c>
      <c r="AN496" s="423" t="s">
        <v>193</v>
      </c>
      <c r="AO496" s="319" t="s">
        <v>1403</v>
      </c>
      <c r="AP496" s="411"/>
      <c r="AQ496" s="411"/>
    </row>
    <row r="497" spans="1:43" s="230" customFormat="1" ht="75" customHeight="1" thickBot="1" x14ac:dyDescent="0.3">
      <c r="A497" s="465" t="s">
        <v>990</v>
      </c>
      <c r="B497" s="465" t="s">
        <v>421</v>
      </c>
      <c r="C497" s="466" t="s">
        <v>232</v>
      </c>
      <c r="D497" s="408" t="s">
        <v>192</v>
      </c>
      <c r="E497" s="319" t="s">
        <v>89</v>
      </c>
      <c r="F497" s="622" t="s">
        <v>193</v>
      </c>
      <c r="G497" s="622">
        <v>45167</v>
      </c>
      <c r="H497" s="642"/>
      <c r="I497" s="648" t="s">
        <v>193</v>
      </c>
      <c r="J497" s="622">
        <f>Complete[[#This Row],[Sub/Open of Bids]]</f>
        <v>45188</v>
      </c>
      <c r="K497" s="622">
        <v>45188</v>
      </c>
      <c r="L497" s="643"/>
      <c r="M497" s="622">
        <v>45188</v>
      </c>
      <c r="N497" s="622">
        <v>45198</v>
      </c>
      <c r="O497" s="622">
        <v>45208</v>
      </c>
      <c r="P497" s="643"/>
      <c r="Q497" s="643"/>
      <c r="R497" s="643"/>
      <c r="S497" s="622">
        <v>45208</v>
      </c>
      <c r="T497" s="622">
        <v>45212</v>
      </c>
      <c r="U497" s="622">
        <v>45223</v>
      </c>
      <c r="V497" s="409"/>
      <c r="W497" s="788"/>
      <c r="X497" s="738">
        <v>45282</v>
      </c>
      <c r="Y497" s="622">
        <f>Complete[[#This Row],[Delivery/ Completion]]</f>
        <v>45282</v>
      </c>
      <c r="Z497" s="402" t="s">
        <v>175</v>
      </c>
      <c r="AA497" s="390">
        <f>IF(Complete[[#This Row],[Procurement Project]]="","",SUM(Complete[[#This Row],[MOOE]]+Complete[[#This Row],[CO]]))</f>
        <v>352400</v>
      </c>
      <c r="AB497" s="395">
        <v>352400</v>
      </c>
      <c r="AC497" s="396"/>
      <c r="AD497" s="390">
        <f>IF(Complete[[#This Row],[Procurement Project]]="","",SUM(Complete[[#This Row],[MOOE2]]+Complete[[#This Row],[CO3]]))</f>
        <v>261991.5</v>
      </c>
      <c r="AE497" s="397">
        <v>261991.5</v>
      </c>
      <c r="AF497" s="317"/>
      <c r="AG497" s="430"/>
      <c r="AH497" s="400" t="s">
        <v>758</v>
      </c>
      <c r="AI497" s="421" t="s">
        <v>193</v>
      </c>
      <c r="AJ497" s="485">
        <v>45191</v>
      </c>
      <c r="AK497" s="485">
        <v>45191</v>
      </c>
      <c r="AL497" s="485">
        <v>45191</v>
      </c>
      <c r="AM497" s="420" t="s">
        <v>193</v>
      </c>
      <c r="AN497" s="423" t="s">
        <v>193</v>
      </c>
      <c r="AO497" s="319" t="s">
        <v>141</v>
      </c>
      <c r="AP497" s="411"/>
      <c r="AQ497" s="411"/>
    </row>
    <row r="498" spans="1:43" s="230" customFormat="1" ht="75" customHeight="1" thickBot="1" x14ac:dyDescent="0.3">
      <c r="A498" s="465" t="s">
        <v>988</v>
      </c>
      <c r="B498" s="465" t="s">
        <v>247</v>
      </c>
      <c r="C498" s="466" t="s">
        <v>199</v>
      </c>
      <c r="D498" s="408" t="s">
        <v>192</v>
      </c>
      <c r="E498" s="319" t="s">
        <v>89</v>
      </c>
      <c r="F498" s="622" t="s">
        <v>193</v>
      </c>
      <c r="G498" s="622">
        <v>45167</v>
      </c>
      <c r="H498" s="642"/>
      <c r="I498" s="648" t="s">
        <v>193</v>
      </c>
      <c r="J498" s="622">
        <f>Complete[[#This Row],[Sub/Open of Bids]]</f>
        <v>45188</v>
      </c>
      <c r="K498" s="622">
        <v>45188</v>
      </c>
      <c r="L498" s="643"/>
      <c r="M498" s="622">
        <v>45188</v>
      </c>
      <c r="N498" s="622">
        <v>45198</v>
      </c>
      <c r="O498" s="622">
        <v>45211</v>
      </c>
      <c r="P498" s="643"/>
      <c r="Q498" s="643"/>
      <c r="R498" s="643"/>
      <c r="S498" s="622">
        <v>45212</v>
      </c>
      <c r="T498" s="622">
        <v>45215</v>
      </c>
      <c r="U498" s="738">
        <v>45223</v>
      </c>
      <c r="V498" s="409"/>
      <c r="W498" s="788"/>
      <c r="X498" s="739">
        <v>45226</v>
      </c>
      <c r="Y498" s="622">
        <f>Complete[[#This Row],[Delivery/ Completion]]</f>
        <v>45226</v>
      </c>
      <c r="Z498" s="402" t="s">
        <v>175</v>
      </c>
      <c r="AA498" s="390">
        <f>IF(Complete[[#This Row],[Procurement Project]]="","",SUM(Complete[[#This Row],[MOOE]]+Complete[[#This Row],[CO]]))</f>
        <v>352070</v>
      </c>
      <c r="AB498" s="395">
        <v>352070</v>
      </c>
      <c r="AC498" s="396"/>
      <c r="AD498" s="390">
        <f>IF(Complete[[#This Row],[Procurement Project]]="","",SUM(Complete[[#This Row],[MOOE2]]+Complete[[#This Row],[CO3]]))</f>
        <v>347658</v>
      </c>
      <c r="AE498" s="397">
        <v>347658</v>
      </c>
      <c r="AF498" s="317"/>
      <c r="AG498" s="430"/>
      <c r="AH498" s="400" t="s">
        <v>758</v>
      </c>
      <c r="AI498" s="421" t="s">
        <v>193</v>
      </c>
      <c r="AJ498" s="485">
        <v>45191</v>
      </c>
      <c r="AK498" s="485">
        <v>45191</v>
      </c>
      <c r="AL498" s="485">
        <v>45191</v>
      </c>
      <c r="AM498" s="420" t="s">
        <v>193</v>
      </c>
      <c r="AN498" s="423" t="s">
        <v>193</v>
      </c>
      <c r="AO498" s="319" t="s">
        <v>141</v>
      </c>
      <c r="AP498" s="411"/>
      <c r="AQ498" s="411"/>
    </row>
    <row r="499" spans="1:43" s="230" customFormat="1" ht="75" customHeight="1" thickBot="1" x14ac:dyDescent="0.3">
      <c r="A499" s="465" t="s">
        <v>1210</v>
      </c>
      <c r="B499" s="465" t="s">
        <v>422</v>
      </c>
      <c r="C499" s="466" t="s">
        <v>198</v>
      </c>
      <c r="D499" s="408" t="s">
        <v>192</v>
      </c>
      <c r="E499" s="319" t="s">
        <v>103</v>
      </c>
      <c r="F499" s="622">
        <v>45216</v>
      </c>
      <c r="G499" s="622">
        <v>45222</v>
      </c>
      <c r="H499" s="642"/>
      <c r="I499" s="648" t="s">
        <v>193</v>
      </c>
      <c r="J499" s="622">
        <f>Complete[[#This Row],[Sub/Open of Bids]]</f>
        <v>45245</v>
      </c>
      <c r="K499" s="622">
        <v>45245</v>
      </c>
      <c r="L499" s="643"/>
      <c r="M499" s="622" t="s">
        <v>193</v>
      </c>
      <c r="N499" s="622" t="s">
        <v>193</v>
      </c>
      <c r="O499" s="622">
        <v>45254</v>
      </c>
      <c r="P499" s="643"/>
      <c r="Q499" s="643"/>
      <c r="R499" s="643"/>
      <c r="S499" s="622" t="s">
        <v>193</v>
      </c>
      <c r="T499" s="622">
        <v>45264</v>
      </c>
      <c r="U499" s="739">
        <v>45266</v>
      </c>
      <c r="V499" s="409"/>
      <c r="W499" s="788"/>
      <c r="X499" s="739">
        <v>45273</v>
      </c>
      <c r="Y499" s="622">
        <f>Complete[[#This Row],[Delivery/ Completion]]</f>
        <v>45273</v>
      </c>
      <c r="Z499" s="402" t="s">
        <v>175</v>
      </c>
      <c r="AA499" s="390">
        <f>IF(Complete[[#This Row],[Procurement Project]]="","",SUM(Complete[[#This Row],[MOOE]]+Complete[[#This Row],[CO]]))</f>
        <v>9900</v>
      </c>
      <c r="AB499" s="395">
        <v>9900</v>
      </c>
      <c r="AC499" s="396"/>
      <c r="AD499" s="390">
        <f>IF(Complete[[#This Row],[Procurement Project]]="","",SUM(Complete[[#This Row],[MOOE2]]+Complete[[#This Row],[CO3]]))</f>
        <v>9892</v>
      </c>
      <c r="AE499" s="397">
        <v>9892</v>
      </c>
      <c r="AF499" s="317"/>
      <c r="AG499" s="430"/>
      <c r="AH499" s="400" t="s">
        <v>758</v>
      </c>
      <c r="AI499" s="421" t="s">
        <v>193</v>
      </c>
      <c r="AJ499" s="421" t="s">
        <v>193</v>
      </c>
      <c r="AK499" s="421" t="s">
        <v>193</v>
      </c>
      <c r="AL499" s="421" t="s">
        <v>193</v>
      </c>
      <c r="AM499" s="420" t="s">
        <v>193</v>
      </c>
      <c r="AN499" s="423" t="s">
        <v>193</v>
      </c>
      <c r="AO499" s="319" t="s">
        <v>141</v>
      </c>
      <c r="AP499" s="411"/>
      <c r="AQ499" s="411"/>
    </row>
    <row r="500" spans="1:43" s="230" customFormat="1" ht="75" customHeight="1" x14ac:dyDescent="0.25">
      <c r="A500" s="465" t="s">
        <v>1211</v>
      </c>
      <c r="B500" s="465" t="s">
        <v>258</v>
      </c>
      <c r="C500" s="466" t="s">
        <v>198</v>
      </c>
      <c r="D500" s="487" t="s">
        <v>192</v>
      </c>
      <c r="E500" s="319" t="s">
        <v>103</v>
      </c>
      <c r="F500" s="622">
        <v>45216</v>
      </c>
      <c r="G500" s="622">
        <v>45222</v>
      </c>
      <c r="H500" s="642"/>
      <c r="I500" s="648" t="s">
        <v>193</v>
      </c>
      <c r="J500" s="622">
        <f>Complete[[#This Row],[Sub/Open of Bids]]</f>
        <v>45259</v>
      </c>
      <c r="K500" s="622">
        <v>45259</v>
      </c>
      <c r="L500" s="643"/>
      <c r="M500" s="622" t="s">
        <v>193</v>
      </c>
      <c r="N500" s="622" t="s">
        <v>193</v>
      </c>
      <c r="O500" s="622">
        <v>45267</v>
      </c>
      <c r="P500" s="643"/>
      <c r="Q500" s="643"/>
      <c r="R500" s="643"/>
      <c r="S500" s="622">
        <v>45271</v>
      </c>
      <c r="T500" s="622">
        <v>45287</v>
      </c>
      <c r="U500" s="646"/>
      <c r="V500" s="409"/>
      <c r="W500" s="788"/>
      <c r="X500" s="646"/>
      <c r="Y500" s="622"/>
      <c r="Z500" s="402" t="s">
        <v>175</v>
      </c>
      <c r="AA500" s="390">
        <f>IF(Complete[[#This Row],[Procurement Project]]="","",SUM(Complete[[#This Row],[MOOE]]+Complete[[#This Row],[CO]]))</f>
        <v>159023</v>
      </c>
      <c r="AB500" s="395"/>
      <c r="AC500" s="396">
        <v>159023</v>
      </c>
      <c r="AD500" s="390">
        <f>IF(Complete[[#This Row],[Procurement Project]]="","",SUM(Complete[[#This Row],[MOOE2]]+Complete[[#This Row],[CO3]]))</f>
        <v>159023</v>
      </c>
      <c r="AE500" s="397"/>
      <c r="AF500" s="317">
        <v>159023</v>
      </c>
      <c r="AG500" s="430"/>
      <c r="AH500" s="400" t="s">
        <v>758</v>
      </c>
      <c r="AI500" s="421" t="s">
        <v>193</v>
      </c>
      <c r="AJ500" s="421" t="s">
        <v>193</v>
      </c>
      <c r="AK500" s="421" t="s">
        <v>193</v>
      </c>
      <c r="AL500" s="421" t="s">
        <v>193</v>
      </c>
      <c r="AM500" s="420" t="s">
        <v>193</v>
      </c>
      <c r="AN500" s="423" t="s">
        <v>193</v>
      </c>
      <c r="AO500" s="319" t="s">
        <v>1403</v>
      </c>
      <c r="AP500" s="411"/>
      <c r="AQ500" s="411"/>
    </row>
    <row r="501" spans="1:43" s="230" customFormat="1" ht="75" customHeight="1" x14ac:dyDescent="0.25">
      <c r="A501" s="465" t="s">
        <v>1212</v>
      </c>
      <c r="B501" s="465" t="s">
        <v>423</v>
      </c>
      <c r="C501" s="466" t="s">
        <v>198</v>
      </c>
      <c r="D501" s="487" t="s">
        <v>192</v>
      </c>
      <c r="E501" s="319" t="s">
        <v>103</v>
      </c>
      <c r="F501" s="622">
        <v>45216</v>
      </c>
      <c r="G501" s="622">
        <v>45222</v>
      </c>
      <c r="H501" s="642"/>
      <c r="I501" s="648" t="s">
        <v>193</v>
      </c>
      <c r="J501" s="622">
        <f>Complete[[#This Row],[Sub/Open of Bids]]</f>
        <v>45245</v>
      </c>
      <c r="K501" s="622">
        <v>45245</v>
      </c>
      <c r="L501" s="643"/>
      <c r="M501" s="622" t="s">
        <v>193</v>
      </c>
      <c r="N501" s="622" t="s">
        <v>193</v>
      </c>
      <c r="O501" s="622">
        <v>45254</v>
      </c>
      <c r="P501" s="643"/>
      <c r="Q501" s="643"/>
      <c r="R501" s="643"/>
      <c r="S501" s="622"/>
      <c r="T501" s="622">
        <f>VLOOKUP(Complete[[#This Row],[Code
(PAP)]],[2]Sheet1!$A$2:$B$2590,2,FALSE)</f>
        <v>45260</v>
      </c>
      <c r="U501" s="622">
        <f>VLOOKUP(Complete[[#This Row],[Code
(PAP)]],[2]Sheet1!$A$2:$B$2590,2,FALSE)</f>
        <v>45260</v>
      </c>
      <c r="V501" s="409"/>
      <c r="W501" s="788"/>
      <c r="X501" s="622"/>
      <c r="Y501" s="622"/>
      <c r="Z501" s="402" t="s">
        <v>175</v>
      </c>
      <c r="AA501" s="390">
        <f>IF(Complete[[#This Row],[Procurement Project]]="","",SUM(Complete[[#This Row],[MOOE]]+Complete[[#This Row],[CO]]))</f>
        <v>108850.5</v>
      </c>
      <c r="AB501" s="395">
        <v>108850.5</v>
      </c>
      <c r="AC501" s="396"/>
      <c r="AD501" s="390">
        <f>IF(Complete[[#This Row],[Procurement Project]]="","",SUM(Complete[[#This Row],[MOOE2]]+Complete[[#This Row],[CO3]]))</f>
        <v>108835</v>
      </c>
      <c r="AE501" s="397">
        <v>108835</v>
      </c>
      <c r="AF501" s="317"/>
      <c r="AG501" s="430"/>
      <c r="AH501" s="400" t="s">
        <v>758</v>
      </c>
      <c r="AI501" s="421" t="s">
        <v>193</v>
      </c>
      <c r="AJ501" s="421" t="s">
        <v>193</v>
      </c>
      <c r="AK501" s="421" t="s">
        <v>193</v>
      </c>
      <c r="AL501" s="421" t="s">
        <v>193</v>
      </c>
      <c r="AM501" s="420" t="s">
        <v>193</v>
      </c>
      <c r="AN501" s="423" t="s">
        <v>193</v>
      </c>
      <c r="AO501" s="319" t="s">
        <v>1403</v>
      </c>
      <c r="AP501" s="411"/>
      <c r="AQ501" s="411"/>
    </row>
    <row r="502" spans="1:43" s="230" customFormat="1" ht="75" customHeight="1" x14ac:dyDescent="0.25">
      <c r="A502" s="465" t="s">
        <v>1213</v>
      </c>
      <c r="B502" s="465" t="s">
        <v>424</v>
      </c>
      <c r="C502" s="466" t="s">
        <v>198</v>
      </c>
      <c r="D502" s="487" t="s">
        <v>192</v>
      </c>
      <c r="E502" s="319" t="s">
        <v>103</v>
      </c>
      <c r="F502" s="622">
        <v>45216</v>
      </c>
      <c r="G502" s="622">
        <v>45222</v>
      </c>
      <c r="H502" s="642"/>
      <c r="I502" s="648" t="s">
        <v>193</v>
      </c>
      <c r="J502" s="622">
        <f>Complete[[#This Row],[Sub/Open of Bids]]</f>
        <v>45245</v>
      </c>
      <c r="K502" s="622">
        <v>45245</v>
      </c>
      <c r="L502" s="643"/>
      <c r="M502" s="622" t="s">
        <v>193</v>
      </c>
      <c r="N502" s="622" t="s">
        <v>193</v>
      </c>
      <c r="O502" s="622">
        <v>45254</v>
      </c>
      <c r="P502" s="643"/>
      <c r="Q502" s="643"/>
      <c r="R502" s="643"/>
      <c r="S502" s="622" t="s">
        <v>193</v>
      </c>
      <c r="T502" s="622">
        <v>45260</v>
      </c>
      <c r="U502" s="622">
        <v>45264</v>
      </c>
      <c r="V502" s="409"/>
      <c r="W502" s="788"/>
      <c r="X502" s="622">
        <v>45273</v>
      </c>
      <c r="Y502" s="622">
        <f>Complete[[#This Row],[Delivery/ Completion]]</f>
        <v>45273</v>
      </c>
      <c r="Z502" s="402" t="s">
        <v>175</v>
      </c>
      <c r="AA502" s="390">
        <f>IF(Complete[[#This Row],[Procurement Project]]="","",SUM(Complete[[#This Row],[MOOE]]+Complete[[#This Row],[CO]]))</f>
        <v>8085</v>
      </c>
      <c r="AB502" s="395">
        <v>8085</v>
      </c>
      <c r="AC502" s="396"/>
      <c r="AD502" s="390">
        <f>IF(Complete[[#This Row],[Procurement Project]]="","",SUM(Complete[[#This Row],[MOOE2]]+Complete[[#This Row],[CO3]]))</f>
        <v>8080</v>
      </c>
      <c r="AE502" s="397">
        <v>8080</v>
      </c>
      <c r="AF502" s="317"/>
      <c r="AG502" s="430"/>
      <c r="AH502" s="400" t="s">
        <v>758</v>
      </c>
      <c r="AI502" s="421" t="s">
        <v>193</v>
      </c>
      <c r="AJ502" s="421" t="s">
        <v>193</v>
      </c>
      <c r="AK502" s="421" t="s">
        <v>193</v>
      </c>
      <c r="AL502" s="421" t="s">
        <v>193</v>
      </c>
      <c r="AM502" s="420" t="s">
        <v>193</v>
      </c>
      <c r="AN502" s="423" t="s">
        <v>193</v>
      </c>
      <c r="AO502" s="319" t="s">
        <v>141</v>
      </c>
      <c r="AP502" s="411"/>
      <c r="AQ502" s="411"/>
    </row>
    <row r="503" spans="1:43" s="230" customFormat="1" ht="75" customHeight="1" x14ac:dyDescent="0.25">
      <c r="A503" s="465" t="s">
        <v>1214</v>
      </c>
      <c r="B503" s="465" t="s">
        <v>425</v>
      </c>
      <c r="C503" s="466" t="s">
        <v>266</v>
      </c>
      <c r="D503" s="487" t="s">
        <v>192</v>
      </c>
      <c r="E503" s="319" t="s">
        <v>93</v>
      </c>
      <c r="F503" s="622">
        <v>45216</v>
      </c>
      <c r="G503" s="622">
        <v>45222</v>
      </c>
      <c r="H503" s="642"/>
      <c r="I503" s="648" t="s">
        <v>193</v>
      </c>
      <c r="J503" s="622">
        <f>Complete[[#This Row],[Sub/Open of Bids]]</f>
        <v>45237</v>
      </c>
      <c r="K503" s="622">
        <v>45237</v>
      </c>
      <c r="L503" s="643"/>
      <c r="M503" s="622" t="s">
        <v>193</v>
      </c>
      <c r="N503" s="622" t="s">
        <v>193</v>
      </c>
      <c r="O503" s="622">
        <v>45245</v>
      </c>
      <c r="P503" s="643"/>
      <c r="Q503" s="643"/>
      <c r="R503" s="643"/>
      <c r="S503" s="622" t="s">
        <v>193</v>
      </c>
      <c r="T503" s="622">
        <v>45258</v>
      </c>
      <c r="U503" s="622">
        <v>45273</v>
      </c>
      <c r="V503" s="409"/>
      <c r="W503" s="788"/>
      <c r="X503" s="738">
        <v>45273</v>
      </c>
      <c r="Y503" s="622">
        <f>Complete[[#This Row],[Delivery/ Completion]]</f>
        <v>45273</v>
      </c>
      <c r="Z503" s="402" t="s">
        <v>175</v>
      </c>
      <c r="AA503" s="390">
        <f>IF(Complete[[#This Row],[Procurement Project]]="","",SUM(Complete[[#This Row],[MOOE]]+Complete[[#This Row],[CO]]))</f>
        <v>385</v>
      </c>
      <c r="AB503" s="395">
        <v>385</v>
      </c>
      <c r="AC503" s="396"/>
      <c r="AD503" s="390">
        <f>IF(Complete[[#This Row],[Procurement Project]]="","",SUM(Complete[[#This Row],[MOOE2]]+Complete[[#This Row],[CO3]]))</f>
        <v>385</v>
      </c>
      <c r="AE503" s="397">
        <v>385</v>
      </c>
      <c r="AF503" s="317"/>
      <c r="AG503" s="430"/>
      <c r="AH503" s="400" t="s">
        <v>758</v>
      </c>
      <c r="AI503" s="421" t="s">
        <v>193</v>
      </c>
      <c r="AJ503" s="421" t="s">
        <v>193</v>
      </c>
      <c r="AK503" s="421" t="s">
        <v>193</v>
      </c>
      <c r="AL503" s="421" t="s">
        <v>193</v>
      </c>
      <c r="AM503" s="420" t="s">
        <v>193</v>
      </c>
      <c r="AN503" s="423" t="s">
        <v>193</v>
      </c>
      <c r="AO503" s="319" t="s">
        <v>141</v>
      </c>
      <c r="AP503" s="411"/>
      <c r="AQ503" s="411"/>
    </row>
    <row r="504" spans="1:43" s="230" customFormat="1" ht="75" customHeight="1" x14ac:dyDescent="0.25">
      <c r="A504" s="465" t="s">
        <v>927</v>
      </c>
      <c r="B504" s="465" t="s">
        <v>426</v>
      </c>
      <c r="C504" s="466" t="s">
        <v>266</v>
      </c>
      <c r="D504" s="487" t="s">
        <v>192</v>
      </c>
      <c r="E504" s="319" t="s">
        <v>93</v>
      </c>
      <c r="F504" s="622">
        <v>45216</v>
      </c>
      <c r="G504" s="622">
        <v>45222</v>
      </c>
      <c r="H504" s="642"/>
      <c r="I504" s="648" t="s">
        <v>193</v>
      </c>
      <c r="J504" s="622">
        <f>Complete[[#This Row],[Sub/Open of Bids]]</f>
        <v>45237</v>
      </c>
      <c r="K504" s="622">
        <v>45237</v>
      </c>
      <c r="L504" s="643"/>
      <c r="M504" s="622" t="s">
        <v>193</v>
      </c>
      <c r="N504" s="622" t="s">
        <v>193</v>
      </c>
      <c r="O504" s="622">
        <v>45245</v>
      </c>
      <c r="P504" s="643"/>
      <c r="Q504" s="643"/>
      <c r="R504" s="643"/>
      <c r="S504" s="622" t="s">
        <v>193</v>
      </c>
      <c r="T504" s="622">
        <v>45272</v>
      </c>
      <c r="U504" s="622">
        <v>45282</v>
      </c>
      <c r="V504" s="409"/>
      <c r="W504" s="788"/>
      <c r="X504" s="622">
        <v>45282</v>
      </c>
      <c r="Y504" s="622">
        <f>Complete[[#This Row],[Delivery/ Completion]]</f>
        <v>45282</v>
      </c>
      <c r="Z504" s="402" t="s">
        <v>175</v>
      </c>
      <c r="AA504" s="390">
        <f>IF(Complete[[#This Row],[Procurement Project]]="","",SUM(Complete[[#This Row],[MOOE]]+Complete[[#This Row],[CO]]))</f>
        <v>330</v>
      </c>
      <c r="AB504" s="395">
        <v>330</v>
      </c>
      <c r="AC504" s="396"/>
      <c r="AD504" s="390">
        <f>IF(Complete[[#This Row],[Procurement Project]]="","",SUM(Complete[[#This Row],[MOOE2]]+Complete[[#This Row],[CO3]]))</f>
        <v>330</v>
      </c>
      <c r="AE504" s="397">
        <v>330</v>
      </c>
      <c r="AF504" s="317"/>
      <c r="AG504" s="430"/>
      <c r="AH504" s="400" t="s">
        <v>758</v>
      </c>
      <c r="AI504" s="421" t="s">
        <v>193</v>
      </c>
      <c r="AJ504" s="421" t="s">
        <v>193</v>
      </c>
      <c r="AK504" s="421" t="s">
        <v>193</v>
      </c>
      <c r="AL504" s="421" t="s">
        <v>193</v>
      </c>
      <c r="AM504" s="420" t="s">
        <v>193</v>
      </c>
      <c r="AN504" s="423" t="s">
        <v>193</v>
      </c>
      <c r="AO504" s="319" t="s">
        <v>141</v>
      </c>
      <c r="AP504" s="411"/>
      <c r="AQ504" s="411"/>
    </row>
    <row r="505" spans="1:43" s="230" customFormat="1" ht="75" customHeight="1" thickBot="1" x14ac:dyDescent="0.3">
      <c r="A505" s="465" t="s">
        <v>928</v>
      </c>
      <c r="B505" s="465" t="s">
        <v>427</v>
      </c>
      <c r="C505" s="466" t="s">
        <v>266</v>
      </c>
      <c r="D505" s="487" t="s">
        <v>192</v>
      </c>
      <c r="E505" s="319" t="s">
        <v>93</v>
      </c>
      <c r="F505" s="622">
        <v>45216</v>
      </c>
      <c r="G505" s="622">
        <v>45222</v>
      </c>
      <c r="H505" s="642"/>
      <c r="I505" s="648" t="s">
        <v>193</v>
      </c>
      <c r="J505" s="622">
        <f>Complete[[#This Row],[Sub/Open of Bids]]</f>
        <v>45237</v>
      </c>
      <c r="K505" s="622">
        <v>45237</v>
      </c>
      <c r="L505" s="643"/>
      <c r="M505" s="622" t="s">
        <v>193</v>
      </c>
      <c r="N505" s="622" t="s">
        <v>193</v>
      </c>
      <c r="O505" s="622">
        <v>45245</v>
      </c>
      <c r="P505" s="643"/>
      <c r="Q505" s="643"/>
      <c r="R505" s="643"/>
      <c r="S505" s="622" t="s">
        <v>193</v>
      </c>
      <c r="T505" s="622">
        <v>45260</v>
      </c>
      <c r="U505" s="622">
        <v>45273</v>
      </c>
      <c r="V505" s="409"/>
      <c r="W505" s="788"/>
      <c r="X505" s="738">
        <v>45273</v>
      </c>
      <c r="Y505" s="622">
        <f>Complete[[#This Row],[Delivery/ Completion]]</f>
        <v>45273</v>
      </c>
      <c r="Z505" s="402" t="s">
        <v>175</v>
      </c>
      <c r="AA505" s="390">
        <f>IF(Complete[[#This Row],[Procurement Project]]="","",SUM(Complete[[#This Row],[MOOE]]+Complete[[#This Row],[CO]]))</f>
        <v>660</v>
      </c>
      <c r="AB505" s="395">
        <v>660</v>
      </c>
      <c r="AC505" s="396"/>
      <c r="AD505" s="390">
        <f>IF(Complete[[#This Row],[Procurement Project]]="","",SUM(Complete[[#This Row],[MOOE2]]+Complete[[#This Row],[CO3]]))</f>
        <v>660</v>
      </c>
      <c r="AE505" s="397">
        <v>660</v>
      </c>
      <c r="AF505" s="317"/>
      <c r="AG505" s="430"/>
      <c r="AH505" s="400" t="s">
        <v>758</v>
      </c>
      <c r="AI505" s="421" t="s">
        <v>193</v>
      </c>
      <c r="AJ505" s="421" t="s">
        <v>193</v>
      </c>
      <c r="AK505" s="421" t="s">
        <v>193</v>
      </c>
      <c r="AL505" s="421" t="s">
        <v>193</v>
      </c>
      <c r="AM505" s="420" t="s">
        <v>193</v>
      </c>
      <c r="AN505" s="423" t="s">
        <v>193</v>
      </c>
      <c r="AO505" s="319" t="s">
        <v>141</v>
      </c>
      <c r="AP505" s="411"/>
      <c r="AQ505" s="411"/>
    </row>
    <row r="506" spans="1:43" s="230" customFormat="1" ht="75" customHeight="1" thickBot="1" x14ac:dyDescent="0.3">
      <c r="A506" s="465" t="s">
        <v>1215</v>
      </c>
      <c r="B506" s="465" t="s">
        <v>428</v>
      </c>
      <c r="C506" s="466" t="s">
        <v>429</v>
      </c>
      <c r="D506" s="487" t="s">
        <v>192</v>
      </c>
      <c r="E506" s="319" t="s">
        <v>91</v>
      </c>
      <c r="F506" s="622">
        <v>45216</v>
      </c>
      <c r="G506" s="622">
        <v>45222</v>
      </c>
      <c r="H506" s="642"/>
      <c r="I506" s="648" t="s">
        <v>193</v>
      </c>
      <c r="J506" s="622">
        <f>Complete[[#This Row],[Sub/Open of Bids]]</f>
        <v>45237</v>
      </c>
      <c r="K506" s="622">
        <v>45237</v>
      </c>
      <c r="L506" s="643"/>
      <c r="M506" s="622" t="s">
        <v>193</v>
      </c>
      <c r="N506" s="622" t="s">
        <v>193</v>
      </c>
      <c r="O506" s="622">
        <v>45245</v>
      </c>
      <c r="P506" s="643"/>
      <c r="Q506" s="643"/>
      <c r="R506" s="643"/>
      <c r="S506" s="622" t="s">
        <v>193</v>
      </c>
      <c r="T506" s="622">
        <v>45258</v>
      </c>
      <c r="U506" s="622">
        <v>45266</v>
      </c>
      <c r="V506" s="409"/>
      <c r="W506" s="788"/>
      <c r="X506" s="739">
        <v>45266</v>
      </c>
      <c r="Y506" s="622">
        <f>Complete[[#This Row],[Delivery/ Completion]]</f>
        <v>45266</v>
      </c>
      <c r="Z506" s="402" t="s">
        <v>175</v>
      </c>
      <c r="AA506" s="390">
        <f>IF(Complete[[#This Row],[Procurement Project]]="","",SUM(Complete[[#This Row],[MOOE]]+Complete[[#This Row],[CO]]))</f>
        <v>1100</v>
      </c>
      <c r="AB506" s="395">
        <v>1100</v>
      </c>
      <c r="AC506" s="396"/>
      <c r="AD506" s="390">
        <f>IF(Complete[[#This Row],[Procurement Project]]="","",SUM(Complete[[#This Row],[MOOE2]]+Complete[[#This Row],[CO3]]))</f>
        <v>1100</v>
      </c>
      <c r="AE506" s="397">
        <v>1100</v>
      </c>
      <c r="AF506" s="317"/>
      <c r="AG506" s="430"/>
      <c r="AH506" s="400" t="s">
        <v>758</v>
      </c>
      <c r="AI506" s="421" t="s">
        <v>193</v>
      </c>
      <c r="AJ506" s="421" t="s">
        <v>193</v>
      </c>
      <c r="AK506" s="421" t="s">
        <v>193</v>
      </c>
      <c r="AL506" s="421" t="s">
        <v>193</v>
      </c>
      <c r="AM506" s="420" t="s">
        <v>193</v>
      </c>
      <c r="AN506" s="423" t="s">
        <v>193</v>
      </c>
      <c r="AO506" s="319" t="s">
        <v>141</v>
      </c>
      <c r="AP506" s="411"/>
      <c r="AQ506" s="411"/>
    </row>
    <row r="507" spans="1:43" s="230" customFormat="1" ht="75" customHeight="1" thickBot="1" x14ac:dyDescent="0.3">
      <c r="A507" s="465" t="s">
        <v>1216</v>
      </c>
      <c r="B507" s="465" t="s">
        <v>237</v>
      </c>
      <c r="C507" s="466" t="s">
        <v>248</v>
      </c>
      <c r="D507" s="487" t="s">
        <v>192</v>
      </c>
      <c r="E507" s="319" t="s">
        <v>94</v>
      </c>
      <c r="F507" s="622">
        <v>45216</v>
      </c>
      <c r="G507" s="622">
        <v>45222</v>
      </c>
      <c r="H507" s="642"/>
      <c r="I507" s="648" t="s">
        <v>193</v>
      </c>
      <c r="J507" s="622">
        <f>Complete[[#This Row],[Sub/Open of Bids]]</f>
        <v>45245</v>
      </c>
      <c r="K507" s="622">
        <v>45245</v>
      </c>
      <c r="L507" s="643"/>
      <c r="M507" s="622" t="s">
        <v>193</v>
      </c>
      <c r="N507" s="622" t="s">
        <v>193</v>
      </c>
      <c r="O507" s="622">
        <v>45254</v>
      </c>
      <c r="P507" s="643"/>
      <c r="Q507" s="643"/>
      <c r="R507" s="643"/>
      <c r="S507" s="622" t="s">
        <v>193</v>
      </c>
      <c r="T507" s="622">
        <v>45264</v>
      </c>
      <c r="U507" s="738">
        <v>45267</v>
      </c>
      <c r="V507" s="409"/>
      <c r="W507" s="788"/>
      <c r="X507" s="739">
        <v>45267</v>
      </c>
      <c r="Y507" s="622">
        <f>Complete[[#This Row],[Delivery/ Completion]]</f>
        <v>45267</v>
      </c>
      <c r="Z507" s="402" t="s">
        <v>175</v>
      </c>
      <c r="AA507" s="390">
        <f>IF(Complete[[#This Row],[Procurement Project]]="","",SUM(Complete[[#This Row],[MOOE]]+Complete[[#This Row],[CO]]))</f>
        <v>6532</v>
      </c>
      <c r="AB507" s="395">
        <v>6532</v>
      </c>
      <c r="AC507" s="396"/>
      <c r="AD507" s="390">
        <f>IF(Complete[[#This Row],[Procurement Project]]="","",SUM(Complete[[#This Row],[MOOE2]]+Complete[[#This Row],[CO3]]))</f>
        <v>6310</v>
      </c>
      <c r="AE507" s="397">
        <v>6310</v>
      </c>
      <c r="AF507" s="317"/>
      <c r="AG507" s="430"/>
      <c r="AH507" s="400" t="s">
        <v>758</v>
      </c>
      <c r="AI507" s="421" t="s">
        <v>193</v>
      </c>
      <c r="AJ507" s="421" t="s">
        <v>193</v>
      </c>
      <c r="AK507" s="421" t="s">
        <v>193</v>
      </c>
      <c r="AL507" s="421" t="s">
        <v>193</v>
      </c>
      <c r="AM507" s="420" t="s">
        <v>193</v>
      </c>
      <c r="AN507" s="423" t="s">
        <v>193</v>
      </c>
      <c r="AO507" s="319" t="s">
        <v>141</v>
      </c>
      <c r="AP507" s="411"/>
      <c r="AQ507" s="411"/>
    </row>
    <row r="508" spans="1:43" s="230" customFormat="1" ht="75" customHeight="1" x14ac:dyDescent="0.25">
      <c r="A508" s="465" t="s">
        <v>1217</v>
      </c>
      <c r="B508" s="465" t="s">
        <v>430</v>
      </c>
      <c r="C508" s="466" t="s">
        <v>248</v>
      </c>
      <c r="D508" s="487" t="s">
        <v>192</v>
      </c>
      <c r="E508" s="319" t="s">
        <v>91</v>
      </c>
      <c r="F508" s="622">
        <v>45216</v>
      </c>
      <c r="G508" s="622">
        <v>45222</v>
      </c>
      <c r="H508" s="642"/>
      <c r="I508" s="648" t="s">
        <v>193</v>
      </c>
      <c r="J508" s="622">
        <f>Complete[[#This Row],[Sub/Open of Bids]]</f>
        <v>45245</v>
      </c>
      <c r="K508" s="622">
        <v>45245</v>
      </c>
      <c r="L508" s="643"/>
      <c r="M508" s="622" t="s">
        <v>193</v>
      </c>
      <c r="N508" s="622" t="s">
        <v>193</v>
      </c>
      <c r="O508" s="622">
        <v>45254</v>
      </c>
      <c r="P508" s="643"/>
      <c r="Q508" s="643"/>
      <c r="R508" s="643"/>
      <c r="S508" s="622" t="s">
        <v>193</v>
      </c>
      <c r="T508" s="622">
        <v>45264</v>
      </c>
      <c r="U508" s="622"/>
      <c r="V508" s="409"/>
      <c r="W508" s="788"/>
      <c r="X508" s="646"/>
      <c r="Y508" s="622"/>
      <c r="Z508" s="402" t="s">
        <v>175</v>
      </c>
      <c r="AA508" s="390">
        <f>IF(Complete[[#This Row],[Procurement Project]]="","",SUM(Complete[[#This Row],[MOOE]]+Complete[[#This Row],[CO]]))</f>
        <v>48840</v>
      </c>
      <c r="AB508" s="395">
        <v>48840</v>
      </c>
      <c r="AC508" s="396"/>
      <c r="AD508" s="390">
        <f>IF(Complete[[#This Row],[Procurement Project]]="","",SUM(Complete[[#This Row],[MOOE2]]+Complete[[#This Row],[CO3]]))</f>
        <v>32960</v>
      </c>
      <c r="AE508" s="397">
        <v>32960</v>
      </c>
      <c r="AF508" s="317"/>
      <c r="AG508" s="430"/>
      <c r="AH508" s="400" t="s">
        <v>758</v>
      </c>
      <c r="AI508" s="421" t="s">
        <v>193</v>
      </c>
      <c r="AJ508" s="421" t="s">
        <v>193</v>
      </c>
      <c r="AK508" s="421" t="s">
        <v>193</v>
      </c>
      <c r="AL508" s="421" t="s">
        <v>193</v>
      </c>
      <c r="AM508" s="420" t="s">
        <v>193</v>
      </c>
      <c r="AN508" s="423" t="s">
        <v>193</v>
      </c>
      <c r="AO508" s="319" t="s">
        <v>1403</v>
      </c>
      <c r="AP508" s="411"/>
      <c r="AQ508" s="411"/>
    </row>
    <row r="509" spans="1:43" s="230" customFormat="1" ht="75" customHeight="1" thickBot="1" x14ac:dyDescent="0.3">
      <c r="A509" s="465" t="s">
        <v>1218</v>
      </c>
      <c r="B509" s="465" t="s">
        <v>237</v>
      </c>
      <c r="C509" s="466" t="s">
        <v>232</v>
      </c>
      <c r="D509" s="487" t="s">
        <v>192</v>
      </c>
      <c r="E509" s="319" t="s">
        <v>94</v>
      </c>
      <c r="F509" s="622">
        <v>45216</v>
      </c>
      <c r="G509" s="622">
        <v>45222</v>
      </c>
      <c r="H509" s="642"/>
      <c r="I509" s="648" t="s">
        <v>193</v>
      </c>
      <c r="J509" s="622">
        <f>Complete[[#This Row],[Sub/Open of Bids]]</f>
        <v>45245</v>
      </c>
      <c r="K509" s="622">
        <v>45245</v>
      </c>
      <c r="L509" s="643"/>
      <c r="M509" s="622" t="s">
        <v>193</v>
      </c>
      <c r="N509" s="622" t="s">
        <v>193</v>
      </c>
      <c r="O509" s="622">
        <v>45252</v>
      </c>
      <c r="P509" s="643"/>
      <c r="Q509" s="643"/>
      <c r="R509" s="643"/>
      <c r="S509" s="622">
        <v>45252</v>
      </c>
      <c r="T509" s="622">
        <v>45260</v>
      </c>
      <c r="U509" s="622">
        <v>45267</v>
      </c>
      <c r="V509" s="409"/>
      <c r="W509" s="788"/>
      <c r="X509" s="738">
        <v>45279</v>
      </c>
      <c r="Y509" s="622">
        <f>Complete[[#This Row],[Delivery/ Completion]]</f>
        <v>45279</v>
      </c>
      <c r="Z509" s="402" t="s">
        <v>175</v>
      </c>
      <c r="AA509" s="390">
        <f>IF(Complete[[#This Row],[Procurement Project]]="","",SUM(Complete[[#This Row],[MOOE]]+Complete[[#This Row],[CO]]))</f>
        <v>89500</v>
      </c>
      <c r="AB509" s="395">
        <v>89500</v>
      </c>
      <c r="AC509" s="396"/>
      <c r="AD509" s="390">
        <f>IF(Complete[[#This Row],[Procurement Project]]="","",SUM(Complete[[#This Row],[MOOE2]]+Complete[[#This Row],[CO3]]))</f>
        <v>87885</v>
      </c>
      <c r="AE509" s="397">
        <v>87885</v>
      </c>
      <c r="AF509" s="317"/>
      <c r="AG509" s="430"/>
      <c r="AH509" s="400" t="s">
        <v>758</v>
      </c>
      <c r="AI509" s="421" t="s">
        <v>193</v>
      </c>
      <c r="AJ509" s="421" t="s">
        <v>193</v>
      </c>
      <c r="AK509" s="421" t="s">
        <v>193</v>
      </c>
      <c r="AL509" s="421" t="s">
        <v>193</v>
      </c>
      <c r="AM509" s="420" t="s">
        <v>193</v>
      </c>
      <c r="AN509" s="423" t="s">
        <v>193</v>
      </c>
      <c r="AO509" s="319" t="s">
        <v>141</v>
      </c>
      <c r="AP509" s="411"/>
      <c r="AQ509" s="411"/>
    </row>
    <row r="510" spans="1:43" s="230" customFormat="1" ht="75" customHeight="1" thickBot="1" x14ac:dyDescent="0.3">
      <c r="A510" s="465" t="s">
        <v>1219</v>
      </c>
      <c r="B510" s="465" t="s">
        <v>257</v>
      </c>
      <c r="C510" s="466" t="s">
        <v>304</v>
      </c>
      <c r="D510" s="487" t="s">
        <v>192</v>
      </c>
      <c r="E510" s="319" t="s">
        <v>103</v>
      </c>
      <c r="F510" s="622">
        <v>45216</v>
      </c>
      <c r="G510" s="622">
        <v>45222</v>
      </c>
      <c r="H510" s="642"/>
      <c r="I510" s="648" t="s">
        <v>193</v>
      </c>
      <c r="J510" s="622">
        <f>Complete[[#This Row],[Sub/Open of Bids]]</f>
        <v>45245</v>
      </c>
      <c r="K510" s="622">
        <v>45245</v>
      </c>
      <c r="L510" s="643"/>
      <c r="M510" s="622" t="s">
        <v>193</v>
      </c>
      <c r="N510" s="622" t="s">
        <v>193</v>
      </c>
      <c r="O510" s="622">
        <v>45254</v>
      </c>
      <c r="P510" s="643"/>
      <c r="Q510" s="643"/>
      <c r="R510" s="643"/>
      <c r="S510" s="622" t="s">
        <v>193</v>
      </c>
      <c r="T510" s="622">
        <v>45260</v>
      </c>
      <c r="U510" s="622">
        <v>45267</v>
      </c>
      <c r="V510" s="409"/>
      <c r="W510" s="788"/>
      <c r="X510" s="739">
        <v>45273</v>
      </c>
      <c r="Y510" s="622">
        <f>Complete[[#This Row],[Delivery/ Completion]]</f>
        <v>45273</v>
      </c>
      <c r="Z510" s="402" t="s">
        <v>175</v>
      </c>
      <c r="AA510" s="390">
        <f>IF(Complete[[#This Row],[Procurement Project]]="","",SUM(Complete[[#This Row],[MOOE]]+Complete[[#This Row],[CO]]))</f>
        <v>46654</v>
      </c>
      <c r="AB510" s="395">
        <v>46654</v>
      </c>
      <c r="AC510" s="396"/>
      <c r="AD510" s="390">
        <f>IF(Complete[[#This Row],[Procurement Project]]="","",SUM(Complete[[#This Row],[MOOE2]]+Complete[[#This Row],[CO3]]))</f>
        <v>44792</v>
      </c>
      <c r="AE510" s="397">
        <v>44792</v>
      </c>
      <c r="AF510" s="317"/>
      <c r="AG510" s="430"/>
      <c r="AH510" s="400" t="s">
        <v>758</v>
      </c>
      <c r="AI510" s="421" t="s">
        <v>193</v>
      </c>
      <c r="AJ510" s="421" t="s">
        <v>193</v>
      </c>
      <c r="AK510" s="421" t="s">
        <v>193</v>
      </c>
      <c r="AL510" s="421" t="s">
        <v>193</v>
      </c>
      <c r="AM510" s="420" t="s">
        <v>193</v>
      </c>
      <c r="AN510" s="423" t="s">
        <v>193</v>
      </c>
      <c r="AO510" s="319" t="s">
        <v>141</v>
      </c>
      <c r="AP510" s="411"/>
      <c r="AQ510" s="411"/>
    </row>
    <row r="511" spans="1:43" s="230" customFormat="1" ht="75" customHeight="1" x14ac:dyDescent="0.25">
      <c r="A511" s="465" t="s">
        <v>1220</v>
      </c>
      <c r="B511" s="465" t="s">
        <v>431</v>
      </c>
      <c r="C511" s="466" t="s">
        <v>318</v>
      </c>
      <c r="D511" s="487" t="s">
        <v>192</v>
      </c>
      <c r="E511" s="319" t="s">
        <v>89</v>
      </c>
      <c r="F511" s="622">
        <v>45216</v>
      </c>
      <c r="G511" s="622">
        <v>45229</v>
      </c>
      <c r="H511" s="642"/>
      <c r="I511" s="648" t="s">
        <v>193</v>
      </c>
      <c r="J511" s="622">
        <f>Complete[[#This Row],[Sub/Open of Bids]]</f>
        <v>45237</v>
      </c>
      <c r="K511" s="622">
        <v>45237</v>
      </c>
      <c r="L511" s="643"/>
      <c r="M511" s="622">
        <v>45237</v>
      </c>
      <c r="N511" s="622">
        <v>45244</v>
      </c>
      <c r="O511" s="622">
        <v>45252</v>
      </c>
      <c r="P511" s="643"/>
      <c r="Q511" s="643"/>
      <c r="R511" s="643"/>
      <c r="S511" s="622">
        <v>45252</v>
      </c>
      <c r="T511" s="622">
        <v>45260</v>
      </c>
      <c r="U511" s="738">
        <v>45265</v>
      </c>
      <c r="V511" s="409"/>
      <c r="W511" s="788"/>
      <c r="X511" s="646"/>
      <c r="Y511" s="622"/>
      <c r="Z511" s="402" t="s">
        <v>175</v>
      </c>
      <c r="AA511" s="390">
        <f>IF(Complete[[#This Row],[Procurement Project]]="","",SUM(Complete[[#This Row],[MOOE]]+Complete[[#This Row],[CO]]))</f>
        <v>200000</v>
      </c>
      <c r="AB511" s="395">
        <v>200000</v>
      </c>
      <c r="AC511" s="396"/>
      <c r="AD511" s="390">
        <f>IF(Complete[[#This Row],[Procurement Project]]="","",SUM(Complete[[#This Row],[MOOE2]]+Complete[[#This Row],[CO3]]))</f>
        <v>179288</v>
      </c>
      <c r="AE511" s="397">
        <v>179288</v>
      </c>
      <c r="AF511" s="317"/>
      <c r="AG511" s="430"/>
      <c r="AH511" s="400" t="s">
        <v>758</v>
      </c>
      <c r="AI511" s="421" t="s">
        <v>193</v>
      </c>
      <c r="AJ511" s="421" t="s">
        <v>193</v>
      </c>
      <c r="AK511" s="421" t="s">
        <v>193</v>
      </c>
      <c r="AL511" s="421" t="s">
        <v>193</v>
      </c>
      <c r="AM511" s="420" t="s">
        <v>193</v>
      </c>
      <c r="AN511" s="423" t="s">
        <v>193</v>
      </c>
      <c r="AO511" s="319" t="s">
        <v>1403</v>
      </c>
      <c r="AP511" s="411"/>
      <c r="AQ511" s="411"/>
    </row>
    <row r="512" spans="1:43" s="230" customFormat="1" ht="75" customHeight="1" x14ac:dyDescent="0.25">
      <c r="A512" s="465" t="s">
        <v>1221</v>
      </c>
      <c r="B512" s="465" t="s">
        <v>237</v>
      </c>
      <c r="C512" s="466" t="s">
        <v>199</v>
      </c>
      <c r="D512" s="487" t="s">
        <v>192</v>
      </c>
      <c r="E512" s="319" t="s">
        <v>94</v>
      </c>
      <c r="F512" s="622" t="s">
        <v>193</v>
      </c>
      <c r="G512" s="622">
        <v>45215</v>
      </c>
      <c r="H512" s="642"/>
      <c r="I512" s="648" t="s">
        <v>193</v>
      </c>
      <c r="J512" s="622">
        <f>Complete[[#This Row],[Sub/Open of Bids]]</f>
        <v>45237</v>
      </c>
      <c r="K512" s="622">
        <v>45237</v>
      </c>
      <c r="L512" s="643"/>
      <c r="M512" s="622" t="s">
        <v>193</v>
      </c>
      <c r="N512" s="622" t="s">
        <v>193</v>
      </c>
      <c r="O512" s="622">
        <v>45245</v>
      </c>
      <c r="P512" s="643"/>
      <c r="Q512" s="643"/>
      <c r="R512" s="643"/>
      <c r="S512" s="622" t="s">
        <v>193</v>
      </c>
      <c r="T512" s="622">
        <v>45252</v>
      </c>
      <c r="U512" s="622">
        <v>45260</v>
      </c>
      <c r="V512" s="409"/>
      <c r="W512" s="788"/>
      <c r="X512" s="622">
        <v>45264</v>
      </c>
      <c r="Y512" s="622">
        <f>Complete[[#This Row],[Delivery/ Completion]]</f>
        <v>45264</v>
      </c>
      <c r="Z512" s="402" t="s">
        <v>175</v>
      </c>
      <c r="AA512" s="390">
        <f>IF(Complete[[#This Row],[Procurement Project]]="","",SUM(Complete[[#This Row],[MOOE]]+Complete[[#This Row],[CO]]))</f>
        <v>6947</v>
      </c>
      <c r="AB512" s="395">
        <v>6947</v>
      </c>
      <c r="AC512" s="396"/>
      <c r="AD512" s="390">
        <f>IF(Complete[[#This Row],[Procurement Project]]="","",SUM(Complete[[#This Row],[MOOE2]]+Complete[[#This Row],[CO3]]))</f>
        <v>6581</v>
      </c>
      <c r="AE512" s="397">
        <v>6581</v>
      </c>
      <c r="AF512" s="317"/>
      <c r="AG512" s="430"/>
      <c r="AH512" s="400" t="s">
        <v>758</v>
      </c>
      <c r="AI512" s="421" t="s">
        <v>193</v>
      </c>
      <c r="AJ512" s="421" t="s">
        <v>193</v>
      </c>
      <c r="AK512" s="421" t="s">
        <v>193</v>
      </c>
      <c r="AL512" s="421" t="s">
        <v>193</v>
      </c>
      <c r="AM512" s="420" t="s">
        <v>193</v>
      </c>
      <c r="AN512" s="423" t="s">
        <v>193</v>
      </c>
      <c r="AO512" s="319" t="s">
        <v>141</v>
      </c>
      <c r="AP512" s="411"/>
      <c r="AQ512" s="411"/>
    </row>
    <row r="513" spans="1:43" s="230" customFormat="1" ht="75" customHeight="1" x14ac:dyDescent="0.25">
      <c r="A513" s="465" t="s">
        <v>1222</v>
      </c>
      <c r="B513" s="465" t="s">
        <v>432</v>
      </c>
      <c r="C513" s="466" t="s">
        <v>198</v>
      </c>
      <c r="D513" s="487" t="s">
        <v>192</v>
      </c>
      <c r="E513" s="319" t="s">
        <v>89</v>
      </c>
      <c r="F513" s="622">
        <v>45146</v>
      </c>
      <c r="G513" s="622">
        <v>45152</v>
      </c>
      <c r="H513" s="642"/>
      <c r="I513" s="648" t="s">
        <v>193</v>
      </c>
      <c r="J513" s="622">
        <f>Complete[[#This Row],[Sub/Open of Bids]]</f>
        <v>45160</v>
      </c>
      <c r="K513" s="622">
        <v>45160</v>
      </c>
      <c r="L513" s="643"/>
      <c r="M513" s="622">
        <v>45160</v>
      </c>
      <c r="N513" s="622">
        <v>45211</v>
      </c>
      <c r="O513" s="622">
        <v>45226</v>
      </c>
      <c r="P513" s="643"/>
      <c r="Q513" s="643"/>
      <c r="R513" s="643"/>
      <c r="S513" s="622">
        <v>45236</v>
      </c>
      <c r="T513" s="622">
        <v>45243</v>
      </c>
      <c r="U513" s="622"/>
      <c r="V513" s="409"/>
      <c r="W513" s="788"/>
      <c r="X513" s="622"/>
      <c r="Y513" s="622"/>
      <c r="Z513" s="402" t="s">
        <v>175</v>
      </c>
      <c r="AA513" s="390">
        <f>IF(Complete[[#This Row],[Procurement Project]]="","",SUM(Complete[[#This Row],[MOOE]]+Complete[[#This Row],[CO]]))</f>
        <v>500000</v>
      </c>
      <c r="AB513" s="395">
        <v>500000</v>
      </c>
      <c r="AC513" s="396"/>
      <c r="AD513" s="390">
        <f>IF(Complete[[#This Row],[Procurement Project]]="","",SUM(Complete[[#This Row],[MOOE2]]+Complete[[#This Row],[CO3]]))</f>
        <v>498000</v>
      </c>
      <c r="AE513" s="397">
        <v>498000</v>
      </c>
      <c r="AF513" s="317"/>
      <c r="AG513" s="430"/>
      <c r="AH513" s="400" t="s">
        <v>758</v>
      </c>
      <c r="AI513" s="421" t="s">
        <v>193</v>
      </c>
      <c r="AJ513" s="622">
        <v>45156</v>
      </c>
      <c r="AK513" s="622">
        <v>45156</v>
      </c>
      <c r="AL513" s="622">
        <v>45156</v>
      </c>
      <c r="AM513" s="420" t="s">
        <v>193</v>
      </c>
      <c r="AN513" s="423" t="s">
        <v>193</v>
      </c>
      <c r="AO513" s="319" t="s">
        <v>1403</v>
      </c>
      <c r="AP513" s="411"/>
      <c r="AQ513" s="411"/>
    </row>
    <row r="514" spans="1:43" s="230" customFormat="1" ht="75" customHeight="1" x14ac:dyDescent="0.25">
      <c r="A514" s="465" t="s">
        <v>1223</v>
      </c>
      <c r="B514" s="465" t="s">
        <v>258</v>
      </c>
      <c r="C514" s="466" t="s">
        <v>213</v>
      </c>
      <c r="D514" s="487" t="s">
        <v>192</v>
      </c>
      <c r="E514" s="319" t="s">
        <v>89</v>
      </c>
      <c r="F514" s="622" t="s">
        <v>193</v>
      </c>
      <c r="G514" s="622">
        <v>45173</v>
      </c>
      <c r="H514" s="642"/>
      <c r="I514" s="648" t="s">
        <v>193</v>
      </c>
      <c r="J514" s="622">
        <f>Complete[[#This Row],[Sub/Open of Bids]]</f>
        <v>45188</v>
      </c>
      <c r="K514" s="622">
        <v>45188</v>
      </c>
      <c r="L514" s="643"/>
      <c r="M514" s="622">
        <v>45188</v>
      </c>
      <c r="N514" s="622">
        <v>45211</v>
      </c>
      <c r="O514" s="622">
        <v>45226</v>
      </c>
      <c r="P514" s="643"/>
      <c r="Q514" s="643"/>
      <c r="R514" s="643"/>
      <c r="S514" s="622">
        <v>45238</v>
      </c>
      <c r="T514" s="622">
        <v>45251</v>
      </c>
      <c r="U514" s="622">
        <v>45253</v>
      </c>
      <c r="V514" s="409"/>
      <c r="W514" s="788"/>
      <c r="X514" s="622">
        <v>45265</v>
      </c>
      <c r="Y514" s="622">
        <f>Complete[[#This Row],[Delivery/ Completion]]</f>
        <v>45265</v>
      </c>
      <c r="Z514" s="402" t="s">
        <v>175</v>
      </c>
      <c r="AA514" s="390">
        <f>IF(Complete[[#This Row],[Procurement Project]]="","",SUM(Complete[[#This Row],[MOOE]]+Complete[[#This Row],[CO]]))</f>
        <v>353915</v>
      </c>
      <c r="AB514" s="395">
        <v>353915</v>
      </c>
      <c r="AC514" s="396"/>
      <c r="AD514" s="390">
        <f>IF(Complete[[#This Row],[Procurement Project]]="","",SUM(Complete[[#This Row],[MOOE2]]+Complete[[#This Row],[CO3]]))</f>
        <v>323009</v>
      </c>
      <c r="AE514" s="397">
        <v>323009</v>
      </c>
      <c r="AF514" s="317"/>
      <c r="AG514" s="430"/>
      <c r="AH514" s="400" t="s">
        <v>758</v>
      </c>
      <c r="AI514" s="421" t="s">
        <v>193</v>
      </c>
      <c r="AJ514" s="622">
        <v>45191</v>
      </c>
      <c r="AK514" s="622">
        <v>45191</v>
      </c>
      <c r="AL514" s="622">
        <v>45191</v>
      </c>
      <c r="AM514" s="420" t="s">
        <v>193</v>
      </c>
      <c r="AN514" s="423" t="s">
        <v>193</v>
      </c>
      <c r="AO514" s="319" t="s">
        <v>141</v>
      </c>
      <c r="AP514" s="411"/>
      <c r="AQ514" s="411"/>
    </row>
    <row r="515" spans="1:43" s="230" customFormat="1" ht="75" customHeight="1" x14ac:dyDescent="0.25">
      <c r="A515" s="465" t="s">
        <v>1224</v>
      </c>
      <c r="B515" s="465" t="s">
        <v>258</v>
      </c>
      <c r="C515" s="466" t="s">
        <v>365</v>
      </c>
      <c r="D515" s="487" t="s">
        <v>192</v>
      </c>
      <c r="E515" s="319" t="s">
        <v>89</v>
      </c>
      <c r="F515" s="622" t="s">
        <v>193</v>
      </c>
      <c r="G515" s="622">
        <v>45187</v>
      </c>
      <c r="H515" s="642"/>
      <c r="I515" s="648" t="s">
        <v>193</v>
      </c>
      <c r="J515" s="622">
        <f>Complete[[#This Row],[Sub/Open of Bids]]</f>
        <v>45202</v>
      </c>
      <c r="K515" s="622">
        <v>45202</v>
      </c>
      <c r="L515" s="643"/>
      <c r="M515" s="622">
        <v>45202</v>
      </c>
      <c r="N515" s="622">
        <v>45211</v>
      </c>
      <c r="O515" s="622">
        <v>45226</v>
      </c>
      <c r="P515" s="643"/>
      <c r="Q515" s="643"/>
      <c r="R515" s="643"/>
      <c r="S515" s="622">
        <v>45238</v>
      </c>
      <c r="T515" s="622">
        <v>45243</v>
      </c>
      <c r="U515" s="622">
        <v>45246</v>
      </c>
      <c r="V515" s="409"/>
      <c r="W515" s="788"/>
      <c r="X515" s="622">
        <v>45265</v>
      </c>
      <c r="Y515" s="622">
        <f>Complete[[#This Row],[Delivery/ Completion]]</f>
        <v>45265</v>
      </c>
      <c r="Z515" s="402" t="s">
        <v>175</v>
      </c>
      <c r="AA515" s="390">
        <f>IF(Complete[[#This Row],[Procurement Project]]="","",SUM(Complete[[#This Row],[MOOE]]+Complete[[#This Row],[CO]]))</f>
        <v>236638.74</v>
      </c>
      <c r="AB515" s="395">
        <v>236638.74</v>
      </c>
      <c r="AC515" s="396"/>
      <c r="AD515" s="390">
        <f>IF(Complete[[#This Row],[Procurement Project]]="","",SUM(Complete[[#This Row],[MOOE2]]+Complete[[#This Row],[CO3]]))</f>
        <v>226109.95</v>
      </c>
      <c r="AE515" s="397">
        <v>226109.95</v>
      </c>
      <c r="AF515" s="317"/>
      <c r="AG515" s="430"/>
      <c r="AH515" s="400" t="s">
        <v>758</v>
      </c>
      <c r="AI515" s="421" t="s">
        <v>193</v>
      </c>
      <c r="AJ515" s="622">
        <v>45211</v>
      </c>
      <c r="AK515" s="622">
        <v>45211</v>
      </c>
      <c r="AL515" s="622">
        <v>45211</v>
      </c>
      <c r="AM515" s="420" t="s">
        <v>193</v>
      </c>
      <c r="AN515" s="423" t="s">
        <v>193</v>
      </c>
      <c r="AO515" s="319" t="s">
        <v>141</v>
      </c>
      <c r="AP515" s="411"/>
      <c r="AQ515" s="411"/>
    </row>
    <row r="516" spans="1:43" s="230" customFormat="1" ht="75" customHeight="1" x14ac:dyDescent="0.25">
      <c r="A516" s="465" t="s">
        <v>1225</v>
      </c>
      <c r="B516" s="465" t="s">
        <v>433</v>
      </c>
      <c r="C516" s="466" t="s">
        <v>198</v>
      </c>
      <c r="D516" s="487" t="s">
        <v>192</v>
      </c>
      <c r="E516" s="319" t="s">
        <v>89</v>
      </c>
      <c r="F516" s="622" t="s">
        <v>193</v>
      </c>
      <c r="G516" s="622">
        <v>45187</v>
      </c>
      <c r="H516" s="642"/>
      <c r="I516" s="648" t="s">
        <v>193</v>
      </c>
      <c r="J516" s="622">
        <f>Complete[[#This Row],[Sub/Open of Bids]]</f>
        <v>45202</v>
      </c>
      <c r="K516" s="622">
        <v>45202</v>
      </c>
      <c r="L516" s="643"/>
      <c r="M516" s="622">
        <v>45202</v>
      </c>
      <c r="N516" s="622">
        <v>45211</v>
      </c>
      <c r="O516" s="622">
        <v>45226</v>
      </c>
      <c r="P516" s="643"/>
      <c r="Q516" s="643"/>
      <c r="R516" s="643"/>
      <c r="S516" s="622">
        <v>45238</v>
      </c>
      <c r="T516" s="622">
        <v>45251</v>
      </c>
      <c r="U516" s="622">
        <v>45253</v>
      </c>
      <c r="V516" s="409"/>
      <c r="W516" s="788"/>
      <c r="X516" s="622">
        <v>45280</v>
      </c>
      <c r="Y516" s="622">
        <f>Complete[[#This Row],[Delivery/ Completion]]</f>
        <v>45280</v>
      </c>
      <c r="Z516" s="402" t="s">
        <v>175</v>
      </c>
      <c r="AA516" s="390">
        <f>IF(Complete[[#This Row],[Procurement Project]]="","",SUM(Complete[[#This Row],[MOOE]]+Complete[[#This Row],[CO]]))</f>
        <v>363420</v>
      </c>
      <c r="AB516" s="395">
        <v>363420</v>
      </c>
      <c r="AC516" s="396"/>
      <c r="AD516" s="390">
        <f>IF(Complete[[#This Row],[Procurement Project]]="","",SUM(Complete[[#This Row],[MOOE2]]+Complete[[#This Row],[CO3]]))</f>
        <v>301650</v>
      </c>
      <c r="AE516" s="397">
        <v>301650</v>
      </c>
      <c r="AF516" s="317"/>
      <c r="AG516" s="430"/>
      <c r="AH516" s="400" t="s">
        <v>758</v>
      </c>
      <c r="AI516" s="421" t="s">
        <v>193</v>
      </c>
      <c r="AJ516" s="622">
        <v>45211</v>
      </c>
      <c r="AK516" s="622">
        <v>45211</v>
      </c>
      <c r="AL516" s="622">
        <v>45211</v>
      </c>
      <c r="AM516" s="420" t="s">
        <v>193</v>
      </c>
      <c r="AN516" s="423" t="s">
        <v>193</v>
      </c>
      <c r="AO516" s="319" t="s">
        <v>141</v>
      </c>
      <c r="AP516" s="411"/>
      <c r="AQ516" s="411"/>
    </row>
    <row r="517" spans="1:43" s="230" customFormat="1" ht="75" customHeight="1" thickBot="1" x14ac:dyDescent="0.3">
      <c r="A517" s="465" t="s">
        <v>1226</v>
      </c>
      <c r="B517" s="465" t="s">
        <v>237</v>
      </c>
      <c r="C517" s="466" t="s">
        <v>234</v>
      </c>
      <c r="D517" s="487" t="s">
        <v>192</v>
      </c>
      <c r="E517" s="319" t="s">
        <v>94</v>
      </c>
      <c r="F517" s="622" t="s">
        <v>193</v>
      </c>
      <c r="G517" s="622">
        <v>45197</v>
      </c>
      <c r="H517" s="642"/>
      <c r="I517" s="648" t="s">
        <v>193</v>
      </c>
      <c r="J517" s="622">
        <f>Complete[[#This Row],[Sub/Open of Bids]]</f>
        <v>45216</v>
      </c>
      <c r="K517" s="622">
        <v>45216</v>
      </c>
      <c r="L517" s="643"/>
      <c r="M517" s="622" t="s">
        <v>193</v>
      </c>
      <c r="N517" s="622" t="s">
        <v>193</v>
      </c>
      <c r="O517" s="622">
        <v>45226</v>
      </c>
      <c r="P517" s="643"/>
      <c r="Q517" s="643"/>
      <c r="R517" s="643"/>
      <c r="S517" s="622">
        <v>45239</v>
      </c>
      <c r="T517" s="622">
        <v>45251</v>
      </c>
      <c r="U517" s="622">
        <v>45254</v>
      </c>
      <c r="V517" s="409"/>
      <c r="W517" s="788"/>
      <c r="X517" s="644">
        <v>45265</v>
      </c>
      <c r="Y517" s="622">
        <f>Complete[[#This Row],[Delivery/ Completion]]</f>
        <v>45265</v>
      </c>
      <c r="Z517" s="402" t="s">
        <v>175</v>
      </c>
      <c r="AA517" s="390">
        <f>IF(Complete[[#This Row],[Procurement Project]]="","",SUM(Complete[[#This Row],[MOOE]]+Complete[[#This Row],[CO]]))</f>
        <v>316889</v>
      </c>
      <c r="AB517" s="395">
        <v>316889</v>
      </c>
      <c r="AC517" s="396"/>
      <c r="AD517" s="390">
        <f>IF(Complete[[#This Row],[Procurement Project]]="","",SUM(Complete[[#This Row],[MOOE2]]+Complete[[#This Row],[CO3]]))</f>
        <v>309640</v>
      </c>
      <c r="AE517" s="397">
        <v>309640</v>
      </c>
      <c r="AF517" s="317"/>
      <c r="AG517" s="430"/>
      <c r="AH517" s="400" t="s">
        <v>758</v>
      </c>
      <c r="AI517" s="421" t="s">
        <v>193</v>
      </c>
      <c r="AJ517" s="421" t="s">
        <v>193</v>
      </c>
      <c r="AK517" s="421" t="s">
        <v>193</v>
      </c>
      <c r="AL517" s="421" t="s">
        <v>193</v>
      </c>
      <c r="AM517" s="420" t="s">
        <v>193</v>
      </c>
      <c r="AN517" s="423" t="s">
        <v>193</v>
      </c>
      <c r="AO517" s="319" t="s">
        <v>141</v>
      </c>
      <c r="AP517" s="411"/>
      <c r="AQ517" s="411"/>
    </row>
    <row r="518" spans="1:43" s="230" customFormat="1" ht="75" customHeight="1" thickBot="1" x14ac:dyDescent="0.3">
      <c r="A518" s="465" t="s">
        <v>1227</v>
      </c>
      <c r="B518" s="465" t="s">
        <v>238</v>
      </c>
      <c r="C518" s="466" t="s">
        <v>232</v>
      </c>
      <c r="D518" s="487" t="s">
        <v>192</v>
      </c>
      <c r="E518" s="319" t="s">
        <v>103</v>
      </c>
      <c r="F518" s="622" t="s">
        <v>193</v>
      </c>
      <c r="G518" s="622">
        <v>45170</v>
      </c>
      <c r="H518" s="642"/>
      <c r="I518" s="648" t="s">
        <v>193</v>
      </c>
      <c r="J518" s="622">
        <f>Complete[[#This Row],[Sub/Open of Bids]]</f>
        <v>45216</v>
      </c>
      <c r="K518" s="622">
        <v>45216</v>
      </c>
      <c r="L518" s="643"/>
      <c r="M518" s="622" t="s">
        <v>193</v>
      </c>
      <c r="N518" s="622" t="s">
        <v>193</v>
      </c>
      <c r="O518" s="622">
        <v>45226</v>
      </c>
      <c r="P518" s="643"/>
      <c r="Q518" s="643"/>
      <c r="R518" s="643"/>
      <c r="S518" s="622">
        <v>45238</v>
      </c>
      <c r="T518" s="622">
        <v>45243</v>
      </c>
      <c r="U518" s="738">
        <v>45244</v>
      </c>
      <c r="V518" s="409"/>
      <c r="W518" s="788"/>
      <c r="X518" s="739">
        <v>45250</v>
      </c>
      <c r="Y518" s="622">
        <f>Complete[[#This Row],[Delivery/ Completion]]</f>
        <v>45250</v>
      </c>
      <c r="Z518" s="402" t="s">
        <v>175</v>
      </c>
      <c r="AA518" s="390">
        <f>IF(Complete[[#This Row],[Procurement Project]]="","",SUM(Complete[[#This Row],[MOOE]]+Complete[[#This Row],[CO]]))</f>
        <v>124664</v>
      </c>
      <c r="AB518" s="395">
        <v>124664</v>
      </c>
      <c r="AC518" s="396"/>
      <c r="AD518" s="390">
        <f>IF(Complete[[#This Row],[Procurement Project]]="","",SUM(Complete[[#This Row],[MOOE2]]+Complete[[#This Row],[CO3]]))</f>
        <v>124313</v>
      </c>
      <c r="AE518" s="397">
        <v>124313</v>
      </c>
      <c r="AF518" s="317"/>
      <c r="AG518" s="430"/>
      <c r="AH518" s="400" t="s">
        <v>758</v>
      </c>
      <c r="AI518" s="421" t="s">
        <v>193</v>
      </c>
      <c r="AJ518" s="421" t="s">
        <v>193</v>
      </c>
      <c r="AK518" s="421" t="s">
        <v>193</v>
      </c>
      <c r="AL518" s="421" t="s">
        <v>193</v>
      </c>
      <c r="AM518" s="420" t="s">
        <v>193</v>
      </c>
      <c r="AN518" s="423" t="s">
        <v>193</v>
      </c>
      <c r="AO518" s="319" t="s">
        <v>141</v>
      </c>
      <c r="AP518" s="411"/>
      <c r="AQ518" s="411"/>
    </row>
    <row r="519" spans="1:43" s="230" customFormat="1" ht="75" customHeight="1" x14ac:dyDescent="0.25">
      <c r="A519" s="465" t="s">
        <v>1228</v>
      </c>
      <c r="B519" s="465" t="s">
        <v>257</v>
      </c>
      <c r="C519" s="466" t="s">
        <v>199</v>
      </c>
      <c r="D519" s="487" t="s">
        <v>192</v>
      </c>
      <c r="E519" s="319" t="s">
        <v>103</v>
      </c>
      <c r="F519" s="622" t="s">
        <v>193</v>
      </c>
      <c r="G519" s="622">
        <v>45175</v>
      </c>
      <c r="H519" s="642"/>
      <c r="I519" s="648" t="s">
        <v>193</v>
      </c>
      <c r="J519" s="622">
        <f>Complete[[#This Row],[Sub/Open of Bids]]</f>
        <v>45216</v>
      </c>
      <c r="K519" s="622">
        <v>45216</v>
      </c>
      <c r="L519" s="643"/>
      <c r="M519" s="622" t="s">
        <v>193</v>
      </c>
      <c r="N519" s="622" t="s">
        <v>193</v>
      </c>
      <c r="O519" s="622">
        <v>45226</v>
      </c>
      <c r="P519" s="643"/>
      <c r="Q519" s="643"/>
      <c r="R519" s="643"/>
      <c r="S519" s="622">
        <v>45239</v>
      </c>
      <c r="T519" s="622">
        <v>45251</v>
      </c>
      <c r="U519" s="622">
        <v>45254</v>
      </c>
      <c r="V519" s="409"/>
      <c r="W519" s="788"/>
      <c r="X519" s="646">
        <v>45264</v>
      </c>
      <c r="Y519" s="622">
        <f>Complete[[#This Row],[Delivery/ Completion]]</f>
        <v>45264</v>
      </c>
      <c r="Z519" s="402" t="s">
        <v>175</v>
      </c>
      <c r="AA519" s="390">
        <f>IF(Complete[[#This Row],[Procurement Project]]="","",SUM(Complete[[#This Row],[MOOE]]+Complete[[#This Row],[CO]]))</f>
        <v>100875</v>
      </c>
      <c r="AB519" s="395">
        <v>100875</v>
      </c>
      <c r="AC519" s="396"/>
      <c r="AD519" s="390">
        <f>IF(Complete[[#This Row],[Procurement Project]]="","",SUM(Complete[[#This Row],[MOOE2]]+Complete[[#This Row],[CO3]]))</f>
        <v>99135</v>
      </c>
      <c r="AE519" s="397">
        <v>99135</v>
      </c>
      <c r="AF519" s="317"/>
      <c r="AG519" s="430"/>
      <c r="AH519" s="400" t="s">
        <v>758</v>
      </c>
      <c r="AI519" s="421" t="s">
        <v>193</v>
      </c>
      <c r="AJ519" s="421" t="s">
        <v>193</v>
      </c>
      <c r="AK519" s="421" t="s">
        <v>193</v>
      </c>
      <c r="AL519" s="421" t="s">
        <v>193</v>
      </c>
      <c r="AM519" s="420" t="s">
        <v>193</v>
      </c>
      <c r="AN519" s="423" t="s">
        <v>193</v>
      </c>
      <c r="AO519" s="319" t="s">
        <v>141</v>
      </c>
      <c r="AP519" s="411"/>
      <c r="AQ519" s="411"/>
    </row>
    <row r="520" spans="1:43" s="230" customFormat="1" ht="75" customHeight="1" thickBot="1" x14ac:dyDescent="0.3">
      <c r="A520" s="465" t="s">
        <v>1229</v>
      </c>
      <c r="B520" s="465" t="s">
        <v>253</v>
      </c>
      <c r="C520" s="466" t="s">
        <v>232</v>
      </c>
      <c r="D520" s="487" t="s">
        <v>192</v>
      </c>
      <c r="E520" s="319" t="s">
        <v>103</v>
      </c>
      <c r="F520" s="622" t="s">
        <v>193</v>
      </c>
      <c r="G520" s="622">
        <v>45155</v>
      </c>
      <c r="H520" s="642"/>
      <c r="I520" s="648" t="s">
        <v>193</v>
      </c>
      <c r="J520" s="622">
        <f>Complete[[#This Row],[Sub/Open of Bids]]</f>
        <v>45216</v>
      </c>
      <c r="K520" s="622">
        <v>45216</v>
      </c>
      <c r="L520" s="643"/>
      <c r="M520" s="622" t="s">
        <v>193</v>
      </c>
      <c r="N520" s="622" t="s">
        <v>193</v>
      </c>
      <c r="O520" s="622">
        <v>45225</v>
      </c>
      <c r="P520" s="643"/>
      <c r="Q520" s="643"/>
      <c r="R520" s="643"/>
      <c r="S520" s="622">
        <v>45226</v>
      </c>
      <c r="T520" s="622">
        <v>45251</v>
      </c>
      <c r="U520" s="622">
        <v>45253</v>
      </c>
      <c r="V520" s="409"/>
      <c r="W520" s="788"/>
      <c r="X520" s="644">
        <v>45260</v>
      </c>
      <c r="Y520" s="622">
        <f>Complete[[#This Row],[Delivery/ Completion]]</f>
        <v>45260</v>
      </c>
      <c r="Z520" s="402" t="s">
        <v>175</v>
      </c>
      <c r="AA520" s="390">
        <f>IF(Complete[[#This Row],[Procurement Project]]="","",SUM(Complete[[#This Row],[MOOE]]+Complete[[#This Row],[CO]]))</f>
        <v>227100</v>
      </c>
      <c r="AB520" s="395">
        <v>227100</v>
      </c>
      <c r="AC520" s="396"/>
      <c r="AD520" s="390">
        <f>IF(Complete[[#This Row],[Procurement Project]]="","",SUM(Complete[[#This Row],[MOOE2]]+Complete[[#This Row],[CO3]]))</f>
        <v>213800</v>
      </c>
      <c r="AE520" s="397">
        <v>213800</v>
      </c>
      <c r="AF520" s="317"/>
      <c r="AG520" s="430"/>
      <c r="AH520" s="400" t="s">
        <v>758</v>
      </c>
      <c r="AI520" s="421" t="s">
        <v>193</v>
      </c>
      <c r="AJ520" s="421" t="s">
        <v>193</v>
      </c>
      <c r="AK520" s="421" t="s">
        <v>193</v>
      </c>
      <c r="AL520" s="421" t="s">
        <v>193</v>
      </c>
      <c r="AM520" s="420" t="s">
        <v>193</v>
      </c>
      <c r="AN520" s="423" t="s">
        <v>193</v>
      </c>
      <c r="AO520" s="319" t="s">
        <v>141</v>
      </c>
      <c r="AP520" s="411"/>
      <c r="AQ520" s="411"/>
    </row>
    <row r="521" spans="1:43" s="230" customFormat="1" ht="75" customHeight="1" thickBot="1" x14ac:dyDescent="0.3">
      <c r="A521" s="465" t="s">
        <v>1230</v>
      </c>
      <c r="B521" s="465" t="s">
        <v>434</v>
      </c>
      <c r="C521" s="466" t="s">
        <v>232</v>
      </c>
      <c r="D521" s="408" t="s">
        <v>192</v>
      </c>
      <c r="E521" s="319" t="s">
        <v>103</v>
      </c>
      <c r="F521" s="622" t="s">
        <v>193</v>
      </c>
      <c r="G521" s="622">
        <v>45141</v>
      </c>
      <c r="H521" s="642"/>
      <c r="I521" s="648" t="s">
        <v>193</v>
      </c>
      <c r="J521" s="622">
        <f>Complete[[#This Row],[Sub/Open of Bids]]</f>
        <v>45216</v>
      </c>
      <c r="K521" s="622">
        <v>45216</v>
      </c>
      <c r="L521" s="643"/>
      <c r="M521" s="622" t="s">
        <v>193</v>
      </c>
      <c r="N521" s="622" t="s">
        <v>193</v>
      </c>
      <c r="O521" s="622">
        <v>45226</v>
      </c>
      <c r="P521" s="643"/>
      <c r="Q521" s="643"/>
      <c r="R521" s="643"/>
      <c r="S521" s="622" t="s">
        <v>193</v>
      </c>
      <c r="T521" s="622">
        <v>45246</v>
      </c>
      <c r="U521" s="738">
        <v>45259</v>
      </c>
      <c r="V521" s="409"/>
      <c r="W521" s="788"/>
      <c r="X521" s="739">
        <v>45280</v>
      </c>
      <c r="Y521" s="622">
        <f>Complete[[#This Row],[Delivery/ Completion]]</f>
        <v>45280</v>
      </c>
      <c r="Z521" s="402" t="s">
        <v>175</v>
      </c>
      <c r="AA521" s="390">
        <f>IF(Complete[[#This Row],[Procurement Project]]="","",SUM(Complete[[#This Row],[MOOE]]+Complete[[#This Row],[CO]]))</f>
        <v>26995</v>
      </c>
      <c r="AB521" s="395">
        <v>26995</v>
      </c>
      <c r="AC521" s="396"/>
      <c r="AD521" s="390">
        <f>IF(Complete[[#This Row],[Procurement Project]]="","",SUM(Complete[[#This Row],[MOOE2]]+Complete[[#This Row],[CO3]]))</f>
        <v>26995</v>
      </c>
      <c r="AE521" s="397">
        <v>26995</v>
      </c>
      <c r="AF521" s="317"/>
      <c r="AG521" s="430"/>
      <c r="AH521" s="400" t="s">
        <v>758</v>
      </c>
      <c r="AI521" s="421" t="s">
        <v>193</v>
      </c>
      <c r="AJ521" s="421" t="s">
        <v>193</v>
      </c>
      <c r="AK521" s="421" t="s">
        <v>193</v>
      </c>
      <c r="AL521" s="421" t="s">
        <v>193</v>
      </c>
      <c r="AM521" s="420" t="s">
        <v>193</v>
      </c>
      <c r="AN521" s="423" t="s">
        <v>193</v>
      </c>
      <c r="AO521" s="319" t="s">
        <v>141</v>
      </c>
      <c r="AP521" s="411"/>
      <c r="AQ521" s="411"/>
    </row>
    <row r="522" spans="1:43" s="230" customFormat="1" ht="75" customHeight="1" x14ac:dyDescent="0.25">
      <c r="A522" s="465" t="s">
        <v>1231</v>
      </c>
      <c r="B522" s="465" t="s">
        <v>435</v>
      </c>
      <c r="C522" s="466" t="s">
        <v>232</v>
      </c>
      <c r="D522" s="408" t="s">
        <v>192</v>
      </c>
      <c r="E522" s="319" t="s">
        <v>103</v>
      </c>
      <c r="F522" s="622" t="s">
        <v>193</v>
      </c>
      <c r="G522" s="622">
        <v>45170</v>
      </c>
      <c r="H522" s="642"/>
      <c r="I522" s="648" t="s">
        <v>193</v>
      </c>
      <c r="J522" s="622">
        <f>Complete[[#This Row],[Sub/Open of Bids]]</f>
        <v>45216</v>
      </c>
      <c r="K522" s="622">
        <v>45216</v>
      </c>
      <c r="L522" s="643"/>
      <c r="M522" s="622" t="s">
        <v>193</v>
      </c>
      <c r="N522" s="622" t="s">
        <v>193</v>
      </c>
      <c r="O522" s="622">
        <v>45226</v>
      </c>
      <c r="P522" s="643"/>
      <c r="Q522" s="643"/>
      <c r="R522" s="643"/>
      <c r="S522" s="622">
        <v>45229</v>
      </c>
      <c r="T522" s="622">
        <v>45251</v>
      </c>
      <c r="U522" s="622">
        <v>45258</v>
      </c>
      <c r="V522" s="409"/>
      <c r="W522" s="788"/>
      <c r="X522" s="646">
        <v>45260</v>
      </c>
      <c r="Y522" s="622">
        <f>Complete[[#This Row],[Delivery/ Completion]]</f>
        <v>45260</v>
      </c>
      <c r="Z522" s="402" t="s">
        <v>175</v>
      </c>
      <c r="AA522" s="390">
        <f>IF(Complete[[#This Row],[Procurement Project]]="","",SUM(Complete[[#This Row],[MOOE]]+Complete[[#This Row],[CO]]))</f>
        <v>144700</v>
      </c>
      <c r="AB522" s="395">
        <v>144700</v>
      </c>
      <c r="AC522" s="396"/>
      <c r="AD522" s="390">
        <f>IF(Complete[[#This Row],[Procurement Project]]="","",SUM(Complete[[#This Row],[MOOE2]]+Complete[[#This Row],[CO3]]))</f>
        <v>144700</v>
      </c>
      <c r="AE522" s="397">
        <v>144700</v>
      </c>
      <c r="AF522" s="317"/>
      <c r="AG522" s="430"/>
      <c r="AH522" s="400" t="s">
        <v>758</v>
      </c>
      <c r="AI522" s="421" t="s">
        <v>193</v>
      </c>
      <c r="AJ522" s="421" t="s">
        <v>193</v>
      </c>
      <c r="AK522" s="421" t="s">
        <v>193</v>
      </c>
      <c r="AL522" s="421" t="s">
        <v>193</v>
      </c>
      <c r="AM522" s="420" t="s">
        <v>193</v>
      </c>
      <c r="AN522" s="423" t="s">
        <v>193</v>
      </c>
      <c r="AO522" s="319" t="s">
        <v>141</v>
      </c>
      <c r="AP522" s="411"/>
      <c r="AQ522" s="411"/>
    </row>
    <row r="523" spans="1:43" s="230" customFormat="1" ht="75" customHeight="1" x14ac:dyDescent="0.25">
      <c r="A523" s="465" t="s">
        <v>1232</v>
      </c>
      <c r="B523" s="465" t="s">
        <v>331</v>
      </c>
      <c r="C523" s="466" t="s">
        <v>251</v>
      </c>
      <c r="D523" s="408" t="s">
        <v>192</v>
      </c>
      <c r="E523" s="319" t="s">
        <v>95</v>
      </c>
      <c r="F523" s="622" t="s">
        <v>193</v>
      </c>
      <c r="G523" s="622">
        <v>45170</v>
      </c>
      <c r="H523" s="642"/>
      <c r="I523" s="648" t="s">
        <v>193</v>
      </c>
      <c r="J523" s="622">
        <f>Complete[[#This Row],[Sub/Open of Bids]]</f>
        <v>45216</v>
      </c>
      <c r="K523" s="622">
        <v>45216</v>
      </c>
      <c r="L523" s="643"/>
      <c r="M523" s="622" t="s">
        <v>193</v>
      </c>
      <c r="N523" s="622" t="s">
        <v>193</v>
      </c>
      <c r="O523" s="622">
        <v>45226</v>
      </c>
      <c r="P523" s="643"/>
      <c r="Q523" s="643"/>
      <c r="R523" s="643"/>
      <c r="S523" s="622">
        <v>45226</v>
      </c>
      <c r="T523" s="622">
        <v>45251</v>
      </c>
      <c r="U523" s="622"/>
      <c r="V523" s="409"/>
      <c r="W523" s="788"/>
      <c r="X523" s="622"/>
      <c r="Y523" s="622"/>
      <c r="Z523" s="402" t="s">
        <v>175</v>
      </c>
      <c r="AA523" s="390">
        <f>IF(Complete[[#This Row],[Procurement Project]]="","",SUM(Complete[[#This Row],[MOOE]]+Complete[[#This Row],[CO]]))</f>
        <v>513190.86</v>
      </c>
      <c r="AB523" s="395">
        <v>513190.86</v>
      </c>
      <c r="AC523" s="396"/>
      <c r="AD523" s="390">
        <f>IF(Complete[[#This Row],[Procurement Project]]="","",SUM(Complete[[#This Row],[MOOE2]]+Complete[[#This Row],[CO3]]))</f>
        <v>513190.86</v>
      </c>
      <c r="AE523" s="397">
        <v>513190.86</v>
      </c>
      <c r="AF523" s="317"/>
      <c r="AG523" s="430"/>
      <c r="AH523" s="400" t="s">
        <v>758</v>
      </c>
      <c r="AI523" s="421" t="s">
        <v>193</v>
      </c>
      <c r="AJ523" s="421" t="s">
        <v>193</v>
      </c>
      <c r="AK523" s="421" t="s">
        <v>193</v>
      </c>
      <c r="AL523" s="421" t="s">
        <v>193</v>
      </c>
      <c r="AM523" s="420" t="s">
        <v>193</v>
      </c>
      <c r="AN523" s="423" t="s">
        <v>193</v>
      </c>
      <c r="AO523" s="319" t="s">
        <v>1403</v>
      </c>
      <c r="AP523" s="411"/>
      <c r="AQ523" s="411"/>
    </row>
    <row r="524" spans="1:43" s="230" customFormat="1" ht="75" customHeight="1" thickBot="1" x14ac:dyDescent="0.3">
      <c r="A524" s="465" t="s">
        <v>1233</v>
      </c>
      <c r="B524" s="465" t="s">
        <v>235</v>
      </c>
      <c r="C524" s="466" t="s">
        <v>213</v>
      </c>
      <c r="D524" s="408" t="s">
        <v>192</v>
      </c>
      <c r="E524" s="319" t="s">
        <v>93</v>
      </c>
      <c r="F524" s="622">
        <v>45237</v>
      </c>
      <c r="G524" s="622">
        <v>45243</v>
      </c>
      <c r="H524" s="642"/>
      <c r="I524" s="648" t="s">
        <v>193</v>
      </c>
      <c r="J524" s="622">
        <f>Complete[[#This Row],[Sub/Open of Bids]]</f>
        <v>45245</v>
      </c>
      <c r="K524" s="622">
        <v>45245</v>
      </c>
      <c r="L524" s="643"/>
      <c r="M524" s="622" t="s">
        <v>193</v>
      </c>
      <c r="N524" s="622" t="s">
        <v>193</v>
      </c>
      <c r="O524" s="622">
        <v>45254</v>
      </c>
      <c r="P524" s="643"/>
      <c r="Q524" s="643"/>
      <c r="R524" s="643"/>
      <c r="S524" s="622" t="s">
        <v>193</v>
      </c>
      <c r="T524" s="622">
        <v>45273</v>
      </c>
      <c r="U524" s="622">
        <v>45273</v>
      </c>
      <c r="V524" s="409"/>
      <c r="W524" s="788"/>
      <c r="X524" s="644">
        <v>45273</v>
      </c>
      <c r="Y524" s="622">
        <f>Complete[[#This Row],[Delivery/ Completion]]</f>
        <v>45273</v>
      </c>
      <c r="Z524" s="402" t="s">
        <v>175</v>
      </c>
      <c r="AA524" s="390">
        <f>IF(Complete[[#This Row],[Procurement Project]]="","",SUM(Complete[[#This Row],[MOOE]]+Complete[[#This Row],[CO]]))</f>
        <v>11350</v>
      </c>
      <c r="AB524" s="395">
        <v>11350</v>
      </c>
      <c r="AC524" s="396"/>
      <c r="AD524" s="390">
        <f>IF(Complete[[#This Row],[Procurement Project]]="","",SUM(Complete[[#This Row],[MOOE2]]+Complete[[#This Row],[CO3]]))</f>
        <v>11350</v>
      </c>
      <c r="AE524" s="397">
        <v>11350</v>
      </c>
      <c r="AF524" s="317"/>
      <c r="AG524" s="430"/>
      <c r="AH524" s="400" t="s">
        <v>758</v>
      </c>
      <c r="AI524" s="421" t="s">
        <v>193</v>
      </c>
      <c r="AJ524" s="421" t="s">
        <v>193</v>
      </c>
      <c r="AK524" s="421" t="s">
        <v>193</v>
      </c>
      <c r="AL524" s="421" t="s">
        <v>193</v>
      </c>
      <c r="AM524" s="420" t="s">
        <v>193</v>
      </c>
      <c r="AN524" s="423" t="s">
        <v>193</v>
      </c>
      <c r="AO524" s="319" t="s">
        <v>141</v>
      </c>
      <c r="AP524" s="411"/>
      <c r="AQ524" s="411"/>
    </row>
    <row r="525" spans="1:43" s="230" customFormat="1" ht="75" customHeight="1" thickBot="1" x14ac:dyDescent="0.3">
      <c r="A525" s="465" t="s">
        <v>1234</v>
      </c>
      <c r="B525" s="465" t="s">
        <v>392</v>
      </c>
      <c r="C525" s="466" t="s">
        <v>213</v>
      </c>
      <c r="D525" s="408" t="s">
        <v>192</v>
      </c>
      <c r="E525" s="319" t="s">
        <v>93</v>
      </c>
      <c r="F525" s="622">
        <v>45237</v>
      </c>
      <c r="G525" s="622">
        <v>45243</v>
      </c>
      <c r="H525" s="642"/>
      <c r="I525" s="648" t="s">
        <v>193</v>
      </c>
      <c r="J525" s="622">
        <f>Complete[[#This Row],[Sub/Open of Bids]]</f>
        <v>45245</v>
      </c>
      <c r="K525" s="622">
        <v>45245</v>
      </c>
      <c r="L525" s="643"/>
      <c r="M525" s="622" t="s">
        <v>193</v>
      </c>
      <c r="N525" s="622" t="s">
        <v>193</v>
      </c>
      <c r="O525" s="622">
        <v>45254</v>
      </c>
      <c r="P525" s="643"/>
      <c r="Q525" s="643"/>
      <c r="R525" s="643"/>
      <c r="S525" s="622" t="s">
        <v>193</v>
      </c>
      <c r="T525" s="622">
        <v>45273</v>
      </c>
      <c r="U525" s="738">
        <v>45278</v>
      </c>
      <c r="V525" s="409"/>
      <c r="W525" s="788"/>
      <c r="X525" s="739">
        <v>45278</v>
      </c>
      <c r="Y525" s="622">
        <f>Complete[[#This Row],[Delivery/ Completion]]</f>
        <v>45278</v>
      </c>
      <c r="Z525" s="402" t="s">
        <v>175</v>
      </c>
      <c r="AA525" s="390">
        <f>IF(Complete[[#This Row],[Procurement Project]]="","",SUM(Complete[[#This Row],[MOOE]]+Complete[[#This Row],[CO]]))</f>
        <v>40424</v>
      </c>
      <c r="AB525" s="395">
        <v>40424</v>
      </c>
      <c r="AC525" s="396"/>
      <c r="AD525" s="390">
        <f>IF(Complete[[#This Row],[Procurement Project]]="","",SUM(Complete[[#This Row],[MOOE2]]+Complete[[#This Row],[CO3]]))</f>
        <v>40424</v>
      </c>
      <c r="AE525" s="397">
        <v>40424</v>
      </c>
      <c r="AF525" s="317"/>
      <c r="AG525" s="430"/>
      <c r="AH525" s="400" t="s">
        <v>758</v>
      </c>
      <c r="AI525" s="421" t="s">
        <v>193</v>
      </c>
      <c r="AJ525" s="421" t="s">
        <v>193</v>
      </c>
      <c r="AK525" s="421" t="s">
        <v>193</v>
      </c>
      <c r="AL525" s="421" t="s">
        <v>193</v>
      </c>
      <c r="AM525" s="420" t="s">
        <v>193</v>
      </c>
      <c r="AN525" s="423" t="s">
        <v>193</v>
      </c>
      <c r="AO525" s="319" t="s">
        <v>141</v>
      </c>
      <c r="AP525" s="411"/>
      <c r="AQ525" s="411"/>
    </row>
    <row r="526" spans="1:43" s="230" customFormat="1" ht="75" customHeight="1" x14ac:dyDescent="0.25">
      <c r="A526" s="465" t="s">
        <v>1235</v>
      </c>
      <c r="B526" s="465" t="s">
        <v>274</v>
      </c>
      <c r="C526" s="466" t="s">
        <v>213</v>
      </c>
      <c r="D526" s="408" t="s">
        <v>192</v>
      </c>
      <c r="E526" s="319" t="s">
        <v>93</v>
      </c>
      <c r="F526" s="622">
        <v>45237</v>
      </c>
      <c r="G526" s="622">
        <v>45243</v>
      </c>
      <c r="H526" s="642"/>
      <c r="I526" s="648" t="s">
        <v>193</v>
      </c>
      <c r="J526" s="622">
        <f>Complete[[#This Row],[Sub/Open of Bids]]</f>
        <v>45245</v>
      </c>
      <c r="K526" s="622">
        <v>45245</v>
      </c>
      <c r="L526" s="643"/>
      <c r="M526" s="622" t="s">
        <v>193</v>
      </c>
      <c r="N526" s="622" t="s">
        <v>193</v>
      </c>
      <c r="O526" s="622">
        <v>45254</v>
      </c>
      <c r="P526" s="643"/>
      <c r="Q526" s="643"/>
      <c r="R526" s="643"/>
      <c r="S526" s="622" t="s">
        <v>193</v>
      </c>
      <c r="T526" s="622">
        <v>45272</v>
      </c>
      <c r="U526" s="622">
        <v>45273</v>
      </c>
      <c r="V526" s="409"/>
      <c r="W526" s="788"/>
      <c r="X526" s="646">
        <v>45274</v>
      </c>
      <c r="Y526" s="622">
        <f>Complete[[#This Row],[Delivery/ Completion]]</f>
        <v>45274</v>
      </c>
      <c r="Z526" s="402" t="s">
        <v>175</v>
      </c>
      <c r="AA526" s="390">
        <f>IF(Complete[[#This Row],[Procurement Project]]="","",SUM(Complete[[#This Row],[MOOE]]+Complete[[#This Row],[CO]]))</f>
        <v>13100</v>
      </c>
      <c r="AB526" s="395">
        <v>13100</v>
      </c>
      <c r="AC526" s="396"/>
      <c r="AD526" s="390">
        <f>IF(Complete[[#This Row],[Procurement Project]]="","",SUM(Complete[[#This Row],[MOOE2]]+Complete[[#This Row],[CO3]]))</f>
        <v>13100</v>
      </c>
      <c r="AE526" s="397">
        <v>13100</v>
      </c>
      <c r="AF526" s="317"/>
      <c r="AG526" s="430"/>
      <c r="AH526" s="400" t="s">
        <v>758</v>
      </c>
      <c r="AI526" s="421" t="s">
        <v>193</v>
      </c>
      <c r="AJ526" s="421" t="s">
        <v>193</v>
      </c>
      <c r="AK526" s="421" t="s">
        <v>193</v>
      </c>
      <c r="AL526" s="421" t="s">
        <v>193</v>
      </c>
      <c r="AM526" s="420" t="s">
        <v>193</v>
      </c>
      <c r="AN526" s="423" t="s">
        <v>193</v>
      </c>
      <c r="AO526" s="319" t="s">
        <v>141</v>
      </c>
      <c r="AP526" s="411"/>
      <c r="AQ526" s="411"/>
    </row>
    <row r="527" spans="1:43" s="230" customFormat="1" ht="75" customHeight="1" x14ac:dyDescent="0.25">
      <c r="A527" s="465" t="s">
        <v>1236</v>
      </c>
      <c r="B527" s="465" t="s">
        <v>436</v>
      </c>
      <c r="C527" s="466" t="s">
        <v>213</v>
      </c>
      <c r="D527" s="408" t="s">
        <v>192</v>
      </c>
      <c r="E527" s="319" t="s">
        <v>93</v>
      </c>
      <c r="F527" s="622">
        <v>45237</v>
      </c>
      <c r="G527" s="622">
        <v>45243</v>
      </c>
      <c r="H527" s="642"/>
      <c r="I527" s="648" t="s">
        <v>193</v>
      </c>
      <c r="J527" s="622">
        <f>Complete[[#This Row],[Sub/Open of Bids]]</f>
        <v>45245</v>
      </c>
      <c r="K527" s="622">
        <v>45245</v>
      </c>
      <c r="L527" s="643"/>
      <c r="M527" s="622" t="s">
        <v>193</v>
      </c>
      <c r="N527" s="622" t="s">
        <v>193</v>
      </c>
      <c r="O527" s="622">
        <v>45254</v>
      </c>
      <c r="P527" s="643"/>
      <c r="Q527" s="643"/>
      <c r="R527" s="643"/>
      <c r="S527" s="622" t="s">
        <v>193</v>
      </c>
      <c r="T527" s="622">
        <v>45272</v>
      </c>
      <c r="U527" s="622">
        <v>45273</v>
      </c>
      <c r="V527" s="409"/>
      <c r="W527" s="788"/>
      <c r="X527" s="622">
        <v>45273</v>
      </c>
      <c r="Y527" s="622">
        <f>Complete[[#This Row],[Delivery/ Completion]]</f>
        <v>45273</v>
      </c>
      <c r="Z527" s="402" t="s">
        <v>175</v>
      </c>
      <c r="AA527" s="390">
        <f>IF(Complete[[#This Row],[Procurement Project]]="","",SUM(Complete[[#This Row],[MOOE]]+Complete[[#This Row],[CO]]))</f>
        <v>4070</v>
      </c>
      <c r="AB527" s="395">
        <v>4070</v>
      </c>
      <c r="AC527" s="396"/>
      <c r="AD527" s="390">
        <f>IF(Complete[[#This Row],[Procurement Project]]="","",SUM(Complete[[#This Row],[MOOE2]]+Complete[[#This Row],[CO3]]))</f>
        <v>4070</v>
      </c>
      <c r="AE527" s="397">
        <v>4070</v>
      </c>
      <c r="AF527" s="317"/>
      <c r="AG527" s="430"/>
      <c r="AH527" s="400" t="s">
        <v>758</v>
      </c>
      <c r="AI527" s="421" t="s">
        <v>193</v>
      </c>
      <c r="AJ527" s="421" t="s">
        <v>193</v>
      </c>
      <c r="AK527" s="421" t="s">
        <v>193</v>
      </c>
      <c r="AL527" s="421" t="s">
        <v>193</v>
      </c>
      <c r="AM527" s="420" t="s">
        <v>193</v>
      </c>
      <c r="AN527" s="423" t="s">
        <v>193</v>
      </c>
      <c r="AO527" s="319" t="s">
        <v>141</v>
      </c>
      <c r="AP527" s="411"/>
      <c r="AQ527" s="411"/>
    </row>
    <row r="528" spans="1:43" s="230" customFormat="1" ht="75" customHeight="1" x14ac:dyDescent="0.25">
      <c r="A528" s="465" t="s">
        <v>1237</v>
      </c>
      <c r="B528" s="465" t="s">
        <v>436</v>
      </c>
      <c r="C528" s="466" t="s">
        <v>213</v>
      </c>
      <c r="D528" s="408" t="s">
        <v>192</v>
      </c>
      <c r="E528" s="319" t="s">
        <v>93</v>
      </c>
      <c r="F528" s="622">
        <v>45237</v>
      </c>
      <c r="G528" s="622">
        <v>45243</v>
      </c>
      <c r="H528" s="642"/>
      <c r="I528" s="648" t="s">
        <v>193</v>
      </c>
      <c r="J528" s="622">
        <f>Complete[[#This Row],[Sub/Open of Bids]]</f>
        <v>45245</v>
      </c>
      <c r="K528" s="622">
        <v>45245</v>
      </c>
      <c r="L528" s="643"/>
      <c r="M528" s="622" t="s">
        <v>193</v>
      </c>
      <c r="N528" s="622" t="s">
        <v>193</v>
      </c>
      <c r="O528" s="622">
        <v>45254</v>
      </c>
      <c r="P528" s="643"/>
      <c r="Q528" s="643"/>
      <c r="R528" s="643"/>
      <c r="S528" s="622" t="s">
        <v>193</v>
      </c>
      <c r="T528" s="622">
        <v>45272</v>
      </c>
      <c r="U528" s="622">
        <v>45273</v>
      </c>
      <c r="V528" s="409"/>
      <c r="W528" s="788"/>
      <c r="X528" s="622">
        <v>45273</v>
      </c>
      <c r="Y528" s="622">
        <f>Complete[[#This Row],[Delivery/ Completion]]</f>
        <v>45273</v>
      </c>
      <c r="Z528" s="402" t="s">
        <v>175</v>
      </c>
      <c r="AA528" s="390">
        <f>IF(Complete[[#This Row],[Procurement Project]]="","",SUM(Complete[[#This Row],[MOOE]]+Complete[[#This Row],[CO]]))</f>
        <v>4070</v>
      </c>
      <c r="AB528" s="395">
        <v>4070</v>
      </c>
      <c r="AC528" s="396"/>
      <c r="AD528" s="390">
        <f>IF(Complete[[#This Row],[Procurement Project]]="","",SUM(Complete[[#This Row],[MOOE2]]+Complete[[#This Row],[CO3]]))</f>
        <v>4070</v>
      </c>
      <c r="AE528" s="397">
        <v>4070</v>
      </c>
      <c r="AF528" s="317"/>
      <c r="AG528" s="430"/>
      <c r="AH528" s="400" t="s">
        <v>758</v>
      </c>
      <c r="AI528" s="421" t="s">
        <v>193</v>
      </c>
      <c r="AJ528" s="421" t="s">
        <v>193</v>
      </c>
      <c r="AK528" s="421" t="s">
        <v>193</v>
      </c>
      <c r="AL528" s="421" t="s">
        <v>193</v>
      </c>
      <c r="AM528" s="420" t="s">
        <v>193</v>
      </c>
      <c r="AN528" s="423" t="s">
        <v>193</v>
      </c>
      <c r="AO528" s="319" t="s">
        <v>141</v>
      </c>
      <c r="AP528" s="411"/>
      <c r="AQ528" s="411"/>
    </row>
    <row r="529" spans="1:43" s="230" customFormat="1" ht="75" customHeight="1" x14ac:dyDescent="0.25">
      <c r="A529" s="465" t="s">
        <v>1238</v>
      </c>
      <c r="B529" s="465" t="s">
        <v>274</v>
      </c>
      <c r="C529" s="466" t="s">
        <v>213</v>
      </c>
      <c r="D529" s="408" t="s">
        <v>192</v>
      </c>
      <c r="E529" s="319" t="s">
        <v>93</v>
      </c>
      <c r="F529" s="622">
        <v>45237</v>
      </c>
      <c r="G529" s="622">
        <v>45243</v>
      </c>
      <c r="H529" s="642"/>
      <c r="I529" s="648" t="s">
        <v>193</v>
      </c>
      <c r="J529" s="622">
        <f>Complete[[#This Row],[Sub/Open of Bids]]</f>
        <v>45245</v>
      </c>
      <c r="K529" s="622">
        <v>45245</v>
      </c>
      <c r="L529" s="643"/>
      <c r="M529" s="622" t="s">
        <v>193</v>
      </c>
      <c r="N529" s="622" t="s">
        <v>193</v>
      </c>
      <c r="O529" s="622">
        <v>45254</v>
      </c>
      <c r="P529" s="643"/>
      <c r="Q529" s="643"/>
      <c r="R529" s="643"/>
      <c r="S529" s="622" t="s">
        <v>193</v>
      </c>
      <c r="T529" s="622">
        <v>45272</v>
      </c>
      <c r="U529" s="622">
        <v>45273</v>
      </c>
      <c r="V529" s="409"/>
      <c r="W529" s="788"/>
      <c r="X529" s="622">
        <v>45273</v>
      </c>
      <c r="Y529" s="622">
        <f>Complete[[#This Row],[Delivery/ Completion]]</f>
        <v>45273</v>
      </c>
      <c r="Z529" s="402" t="s">
        <v>175</v>
      </c>
      <c r="AA529" s="390">
        <f>IF(Complete[[#This Row],[Procurement Project]]="","",SUM(Complete[[#This Row],[MOOE]]+Complete[[#This Row],[CO]]))</f>
        <v>28500</v>
      </c>
      <c r="AB529" s="395">
        <v>28500</v>
      </c>
      <c r="AC529" s="396"/>
      <c r="AD529" s="390">
        <f>IF(Complete[[#This Row],[Procurement Project]]="","",SUM(Complete[[#This Row],[MOOE2]]+Complete[[#This Row],[CO3]]))</f>
        <v>28500</v>
      </c>
      <c r="AE529" s="397">
        <v>28500</v>
      </c>
      <c r="AF529" s="317"/>
      <c r="AG529" s="430"/>
      <c r="AH529" s="400" t="s">
        <v>758</v>
      </c>
      <c r="AI529" s="421" t="s">
        <v>193</v>
      </c>
      <c r="AJ529" s="421" t="s">
        <v>193</v>
      </c>
      <c r="AK529" s="421" t="s">
        <v>193</v>
      </c>
      <c r="AL529" s="421" t="s">
        <v>193</v>
      </c>
      <c r="AM529" s="420" t="s">
        <v>193</v>
      </c>
      <c r="AN529" s="423" t="s">
        <v>193</v>
      </c>
      <c r="AO529" s="319" t="s">
        <v>141</v>
      </c>
      <c r="AP529" s="411"/>
      <c r="AQ529" s="411"/>
    </row>
    <row r="530" spans="1:43" s="230" customFormat="1" ht="75" customHeight="1" x14ac:dyDescent="0.25">
      <c r="A530" s="465" t="s">
        <v>1239</v>
      </c>
      <c r="B530" s="465" t="s">
        <v>437</v>
      </c>
      <c r="C530" s="466" t="s">
        <v>213</v>
      </c>
      <c r="D530" s="408" t="s">
        <v>192</v>
      </c>
      <c r="E530" s="319" t="s">
        <v>93</v>
      </c>
      <c r="F530" s="622">
        <v>45237</v>
      </c>
      <c r="G530" s="622">
        <v>45243</v>
      </c>
      <c r="H530" s="642"/>
      <c r="I530" s="648" t="s">
        <v>193</v>
      </c>
      <c r="J530" s="622">
        <f>Complete[[#This Row],[Sub/Open of Bids]]</f>
        <v>45245</v>
      </c>
      <c r="K530" s="622">
        <v>45245</v>
      </c>
      <c r="L530" s="643"/>
      <c r="M530" s="622" t="s">
        <v>193</v>
      </c>
      <c r="N530" s="622" t="s">
        <v>193</v>
      </c>
      <c r="O530" s="622">
        <v>45254</v>
      </c>
      <c r="P530" s="643"/>
      <c r="Q530" s="643"/>
      <c r="R530" s="643"/>
      <c r="S530" s="622" t="s">
        <v>193</v>
      </c>
      <c r="T530" s="622">
        <v>45272</v>
      </c>
      <c r="U530" s="622">
        <v>45273</v>
      </c>
      <c r="V530" s="409"/>
      <c r="W530" s="788"/>
      <c r="X530" s="622">
        <v>45273</v>
      </c>
      <c r="Y530" s="622">
        <f>Complete[[#This Row],[Delivery/ Completion]]</f>
        <v>45273</v>
      </c>
      <c r="Z530" s="402" t="s">
        <v>175</v>
      </c>
      <c r="AA530" s="390">
        <f>IF(Complete[[#This Row],[Procurement Project]]="","",SUM(Complete[[#This Row],[MOOE]]+Complete[[#This Row],[CO]]))</f>
        <v>12500</v>
      </c>
      <c r="AB530" s="395">
        <v>12500</v>
      </c>
      <c r="AC530" s="396"/>
      <c r="AD530" s="390">
        <f>IF(Complete[[#This Row],[Procurement Project]]="","",SUM(Complete[[#This Row],[MOOE2]]+Complete[[#This Row],[CO3]]))</f>
        <v>12500</v>
      </c>
      <c r="AE530" s="397">
        <v>12500</v>
      </c>
      <c r="AF530" s="317"/>
      <c r="AG530" s="430"/>
      <c r="AH530" s="400" t="s">
        <v>758</v>
      </c>
      <c r="AI530" s="421" t="s">
        <v>193</v>
      </c>
      <c r="AJ530" s="421" t="s">
        <v>193</v>
      </c>
      <c r="AK530" s="421" t="s">
        <v>193</v>
      </c>
      <c r="AL530" s="421" t="s">
        <v>193</v>
      </c>
      <c r="AM530" s="420" t="s">
        <v>193</v>
      </c>
      <c r="AN530" s="423" t="s">
        <v>193</v>
      </c>
      <c r="AO530" s="319" t="s">
        <v>141</v>
      </c>
      <c r="AP530" s="411"/>
      <c r="AQ530" s="411"/>
    </row>
    <row r="531" spans="1:43" s="230" customFormat="1" ht="75" customHeight="1" x14ac:dyDescent="0.25">
      <c r="A531" s="465" t="s">
        <v>1240</v>
      </c>
      <c r="B531" s="465" t="s">
        <v>274</v>
      </c>
      <c r="C531" s="466" t="s">
        <v>266</v>
      </c>
      <c r="D531" s="408" t="s">
        <v>192</v>
      </c>
      <c r="E531" s="319" t="s">
        <v>93</v>
      </c>
      <c r="F531" s="622">
        <v>45237</v>
      </c>
      <c r="G531" s="622">
        <v>45243</v>
      </c>
      <c r="H531" s="642"/>
      <c r="I531" s="648" t="s">
        <v>193</v>
      </c>
      <c r="J531" s="622">
        <f>Complete[[#This Row],[Sub/Open of Bids]]</f>
        <v>45245</v>
      </c>
      <c r="K531" s="622">
        <v>45245</v>
      </c>
      <c r="L531" s="643"/>
      <c r="M531" s="622" t="s">
        <v>193</v>
      </c>
      <c r="N531" s="622" t="s">
        <v>193</v>
      </c>
      <c r="O531" s="622">
        <v>45254</v>
      </c>
      <c r="P531" s="643"/>
      <c r="Q531" s="643"/>
      <c r="R531" s="643"/>
      <c r="S531" s="622" t="s">
        <v>193</v>
      </c>
      <c r="T531" s="622"/>
      <c r="U531" s="622"/>
      <c r="V531" s="409"/>
      <c r="W531" s="788"/>
      <c r="X531" s="622"/>
      <c r="Y531" s="622"/>
      <c r="Z531" s="402" t="s">
        <v>175</v>
      </c>
      <c r="AA531" s="390">
        <f>IF(Complete[[#This Row],[Procurement Project]]="","",SUM(Complete[[#This Row],[MOOE]]+Complete[[#This Row],[CO]]))</f>
        <v>20375</v>
      </c>
      <c r="AB531" s="395">
        <v>20375</v>
      </c>
      <c r="AC531" s="396"/>
      <c r="AD531" s="390">
        <f>IF(Complete[[#This Row],[Procurement Project]]="","",SUM(Complete[[#This Row],[MOOE2]]+Complete[[#This Row],[CO3]]))</f>
        <v>20375</v>
      </c>
      <c r="AE531" s="397">
        <v>20375</v>
      </c>
      <c r="AF531" s="317"/>
      <c r="AG531" s="430"/>
      <c r="AH531" s="400" t="s">
        <v>758</v>
      </c>
      <c r="AI531" s="421" t="s">
        <v>193</v>
      </c>
      <c r="AJ531" s="421" t="s">
        <v>193</v>
      </c>
      <c r="AK531" s="421" t="s">
        <v>193</v>
      </c>
      <c r="AL531" s="421" t="s">
        <v>193</v>
      </c>
      <c r="AM531" s="420" t="s">
        <v>193</v>
      </c>
      <c r="AN531" s="423" t="s">
        <v>193</v>
      </c>
      <c r="AO531" s="319" t="s">
        <v>1403</v>
      </c>
      <c r="AP531" s="411"/>
      <c r="AQ531" s="411"/>
    </row>
    <row r="532" spans="1:43" s="230" customFormat="1" ht="75" customHeight="1" x14ac:dyDescent="0.25">
      <c r="A532" s="465" t="s">
        <v>1241</v>
      </c>
      <c r="B532" s="499" t="s">
        <v>247</v>
      </c>
      <c r="C532" s="486" t="s">
        <v>199</v>
      </c>
      <c r="D532" s="408" t="s">
        <v>192</v>
      </c>
      <c r="E532" s="488" t="s">
        <v>103</v>
      </c>
      <c r="F532" s="622">
        <v>45237</v>
      </c>
      <c r="G532" s="622">
        <v>45267</v>
      </c>
      <c r="H532" s="642"/>
      <c r="I532" s="648" t="s">
        <v>193</v>
      </c>
      <c r="J532" s="622">
        <f>Complete[[#This Row],[Sub/Open of Bids]]</f>
        <v>45251</v>
      </c>
      <c r="K532" s="622">
        <v>45251</v>
      </c>
      <c r="L532" s="643"/>
      <c r="M532" s="622" t="s">
        <v>193</v>
      </c>
      <c r="N532" s="622" t="s">
        <v>193</v>
      </c>
      <c r="O532" s="622">
        <v>45253</v>
      </c>
      <c r="P532" s="643"/>
      <c r="Q532" s="643"/>
      <c r="R532" s="643"/>
      <c r="S532" s="622">
        <v>45254</v>
      </c>
      <c r="T532" s="622">
        <v>45273</v>
      </c>
      <c r="U532" s="622">
        <v>45278</v>
      </c>
      <c r="V532" s="490"/>
      <c r="W532" s="793"/>
      <c r="X532" s="622"/>
      <c r="Y532" s="622"/>
      <c r="Z532" s="402" t="s">
        <v>175</v>
      </c>
      <c r="AA532" s="492">
        <f>IF(Complete[[#This Row],[Procurement Project]]="","",SUM(Complete[[#This Row],[MOOE]]+Complete[[#This Row],[CO]]))</f>
        <v>216000</v>
      </c>
      <c r="AB532" s="493">
        <v>216000</v>
      </c>
      <c r="AC532" s="494"/>
      <c r="AD532" s="492">
        <f>IF(Complete[[#This Row],[Procurement Project]]="","",SUM(Complete[[#This Row],[MOOE2]]+Complete[[#This Row],[CO3]]))</f>
        <v>212000</v>
      </c>
      <c r="AE532" s="495">
        <v>212000</v>
      </c>
      <c r="AF532" s="496"/>
      <c r="AG532" s="497"/>
      <c r="AH532" s="400" t="s">
        <v>758</v>
      </c>
      <c r="AI532" s="421" t="s">
        <v>193</v>
      </c>
      <c r="AJ532" s="421" t="s">
        <v>193</v>
      </c>
      <c r="AK532" s="421" t="s">
        <v>193</v>
      </c>
      <c r="AL532" s="421" t="s">
        <v>193</v>
      </c>
      <c r="AM532" s="420" t="s">
        <v>193</v>
      </c>
      <c r="AN532" s="423" t="s">
        <v>193</v>
      </c>
      <c r="AO532" s="319" t="s">
        <v>1403</v>
      </c>
      <c r="AP532" s="498"/>
      <c r="AQ532" s="498"/>
    </row>
    <row r="533" spans="1:43" s="230" customFormat="1" ht="75" customHeight="1" x14ac:dyDescent="0.25">
      <c r="A533" s="465" t="s">
        <v>1242</v>
      </c>
      <c r="B533" s="499" t="s">
        <v>247</v>
      </c>
      <c r="C533" s="486" t="s">
        <v>196</v>
      </c>
      <c r="D533" s="408" t="s">
        <v>192</v>
      </c>
      <c r="E533" s="488" t="s">
        <v>89</v>
      </c>
      <c r="F533" s="622">
        <v>45237</v>
      </c>
      <c r="G533" s="622">
        <v>45254</v>
      </c>
      <c r="H533" s="642"/>
      <c r="I533" s="648" t="s">
        <v>193</v>
      </c>
      <c r="J533" s="622">
        <f>Complete[[#This Row],[Sub/Open of Bids]]</f>
        <v>45259</v>
      </c>
      <c r="K533" s="622">
        <v>45259</v>
      </c>
      <c r="L533" s="643"/>
      <c r="M533" s="622" t="s">
        <v>193</v>
      </c>
      <c r="N533" s="622" t="s">
        <v>193</v>
      </c>
      <c r="O533" s="622">
        <v>45267</v>
      </c>
      <c r="P533" s="643"/>
      <c r="Q533" s="643"/>
      <c r="R533" s="643"/>
      <c r="S533" s="622">
        <v>45272</v>
      </c>
      <c r="T533" s="622"/>
      <c r="U533" s="622"/>
      <c r="V533" s="490"/>
      <c r="W533" s="793"/>
      <c r="X533" s="622"/>
      <c r="Y533" s="622"/>
      <c r="Z533" s="402" t="s">
        <v>175</v>
      </c>
      <c r="AA533" s="492">
        <f>IF(Complete[[#This Row],[Procurement Project]]="","",SUM(Complete[[#This Row],[MOOE]]+Complete[[#This Row],[CO]]))</f>
        <v>390000</v>
      </c>
      <c r="AB533" s="493">
        <v>390000</v>
      </c>
      <c r="AC533" s="494"/>
      <c r="AD533" s="492">
        <f>IF(Complete[[#This Row],[Procurement Project]]="","",SUM(Complete[[#This Row],[MOOE2]]+Complete[[#This Row],[CO3]]))</f>
        <v>385600</v>
      </c>
      <c r="AE533" s="495">
        <v>385600</v>
      </c>
      <c r="AF533" s="496"/>
      <c r="AG533" s="497"/>
      <c r="AH533" s="400" t="s">
        <v>758</v>
      </c>
      <c r="AI533" s="421" t="s">
        <v>193</v>
      </c>
      <c r="AJ533" s="421" t="s">
        <v>193</v>
      </c>
      <c r="AK533" s="421" t="s">
        <v>193</v>
      </c>
      <c r="AL533" s="421" t="s">
        <v>193</v>
      </c>
      <c r="AM533" s="420" t="s">
        <v>193</v>
      </c>
      <c r="AN533" s="423" t="s">
        <v>193</v>
      </c>
      <c r="AO533" s="319" t="s">
        <v>1403</v>
      </c>
      <c r="AP533" s="498"/>
      <c r="AQ533" s="498"/>
    </row>
    <row r="534" spans="1:43" s="230" customFormat="1" ht="75" customHeight="1" x14ac:dyDescent="0.25">
      <c r="A534" s="466" t="s">
        <v>438</v>
      </c>
      <c r="B534" s="499" t="s">
        <v>274</v>
      </c>
      <c r="C534" s="486" t="s">
        <v>213</v>
      </c>
      <c r="D534" s="408" t="s">
        <v>192</v>
      </c>
      <c r="E534" s="488" t="s">
        <v>93</v>
      </c>
      <c r="F534" s="622">
        <v>45237</v>
      </c>
      <c r="G534" s="622">
        <v>45253</v>
      </c>
      <c r="H534" s="642"/>
      <c r="I534" s="648" t="s">
        <v>193</v>
      </c>
      <c r="J534" s="622">
        <f>Complete[[#This Row],[Sub/Open of Bids]]</f>
        <v>45259</v>
      </c>
      <c r="K534" s="622">
        <v>45259</v>
      </c>
      <c r="L534" s="643"/>
      <c r="M534" s="622" t="s">
        <v>193</v>
      </c>
      <c r="N534" s="622" t="s">
        <v>193</v>
      </c>
      <c r="O534" s="622">
        <v>45267</v>
      </c>
      <c r="P534" s="643"/>
      <c r="Q534" s="643"/>
      <c r="R534" s="643"/>
      <c r="S534" s="622" t="s">
        <v>193</v>
      </c>
      <c r="T534" s="622">
        <v>45254</v>
      </c>
      <c r="U534" s="622"/>
      <c r="V534" s="490"/>
      <c r="W534" s="793"/>
      <c r="X534" s="622"/>
      <c r="Y534" s="622"/>
      <c r="Z534" s="402" t="s">
        <v>175</v>
      </c>
      <c r="AA534" s="492">
        <f>IF(Complete[[#This Row],[Procurement Project]]="","",SUM(Complete[[#This Row],[MOOE]]+Complete[[#This Row],[CO]]))</f>
        <v>12200</v>
      </c>
      <c r="AB534" s="493">
        <v>12200</v>
      </c>
      <c r="AC534" s="494"/>
      <c r="AD534" s="492">
        <f>IF(Complete[[#This Row],[Procurement Project]]="","",SUM(Complete[[#This Row],[MOOE2]]+Complete[[#This Row],[CO3]]))</f>
        <v>12200</v>
      </c>
      <c r="AE534" s="495">
        <v>12200</v>
      </c>
      <c r="AF534" s="496"/>
      <c r="AG534" s="497"/>
      <c r="AH534" s="400" t="s">
        <v>758</v>
      </c>
      <c r="AI534" s="421" t="s">
        <v>193</v>
      </c>
      <c r="AJ534" s="421" t="s">
        <v>193</v>
      </c>
      <c r="AK534" s="421" t="s">
        <v>193</v>
      </c>
      <c r="AL534" s="421" t="s">
        <v>193</v>
      </c>
      <c r="AM534" s="420" t="s">
        <v>193</v>
      </c>
      <c r="AN534" s="423" t="s">
        <v>193</v>
      </c>
      <c r="AO534" s="319" t="s">
        <v>1403</v>
      </c>
      <c r="AP534" s="498"/>
      <c r="AQ534" s="498"/>
    </row>
    <row r="535" spans="1:43" s="230" customFormat="1" ht="75" customHeight="1" x14ac:dyDescent="0.25">
      <c r="A535" s="465" t="s">
        <v>1243</v>
      </c>
      <c r="B535" s="499" t="s">
        <v>439</v>
      </c>
      <c r="C535" s="486" t="s">
        <v>213</v>
      </c>
      <c r="D535" s="408" t="s">
        <v>192</v>
      </c>
      <c r="E535" s="488" t="s">
        <v>103</v>
      </c>
      <c r="F535" s="622">
        <v>45237</v>
      </c>
      <c r="G535" s="622">
        <v>45243</v>
      </c>
      <c r="H535" s="642"/>
      <c r="I535" s="648" t="s">
        <v>193</v>
      </c>
      <c r="J535" s="622">
        <f>Complete[[#This Row],[Sub/Open of Bids]]</f>
        <v>45251</v>
      </c>
      <c r="K535" s="622">
        <v>45251</v>
      </c>
      <c r="L535" s="643"/>
      <c r="M535" s="622" t="s">
        <v>193</v>
      </c>
      <c r="N535" s="622" t="s">
        <v>193</v>
      </c>
      <c r="O535" s="622">
        <v>45253</v>
      </c>
      <c r="P535" s="643"/>
      <c r="Q535" s="643"/>
      <c r="R535" s="643"/>
      <c r="S535" s="622">
        <v>45254</v>
      </c>
      <c r="T535" s="622">
        <v>45273</v>
      </c>
      <c r="U535" s="622">
        <v>45273</v>
      </c>
      <c r="V535" s="490"/>
      <c r="W535" s="793"/>
      <c r="X535" s="622">
        <v>45279</v>
      </c>
      <c r="Y535" s="622">
        <f>Complete[[#This Row],[Delivery/ Completion]]</f>
        <v>45279</v>
      </c>
      <c r="Z535" s="402" t="s">
        <v>175</v>
      </c>
      <c r="AA535" s="492">
        <f>IF(Complete[[#This Row],[Procurement Project]]="","",SUM(Complete[[#This Row],[MOOE]]+Complete[[#This Row],[CO]]))</f>
        <v>175642</v>
      </c>
      <c r="AB535" s="493">
        <v>175642</v>
      </c>
      <c r="AC535" s="494"/>
      <c r="AD535" s="492">
        <f>IF(Complete[[#This Row],[Procurement Project]]="","",SUM(Complete[[#This Row],[MOOE2]]+Complete[[#This Row],[CO3]]))</f>
        <v>174328</v>
      </c>
      <c r="AE535" s="495">
        <v>174328</v>
      </c>
      <c r="AF535" s="496"/>
      <c r="AG535" s="497"/>
      <c r="AH535" s="400" t="s">
        <v>758</v>
      </c>
      <c r="AI535" s="421" t="s">
        <v>193</v>
      </c>
      <c r="AJ535" s="421" t="s">
        <v>193</v>
      </c>
      <c r="AK535" s="421" t="s">
        <v>193</v>
      </c>
      <c r="AL535" s="421" t="s">
        <v>193</v>
      </c>
      <c r="AM535" s="420" t="s">
        <v>193</v>
      </c>
      <c r="AN535" s="423" t="s">
        <v>193</v>
      </c>
      <c r="AO535" s="488" t="s">
        <v>141</v>
      </c>
      <c r="AP535" s="498"/>
      <c r="AQ535" s="498"/>
    </row>
    <row r="536" spans="1:43" s="230" customFormat="1" ht="75" customHeight="1" x14ac:dyDescent="0.25">
      <c r="A536" s="465" t="s">
        <v>1244</v>
      </c>
      <c r="B536" s="499" t="s">
        <v>241</v>
      </c>
      <c r="C536" s="486" t="s">
        <v>234</v>
      </c>
      <c r="D536" s="408" t="s">
        <v>192</v>
      </c>
      <c r="E536" s="488" t="s">
        <v>91</v>
      </c>
      <c r="F536" s="622" t="s">
        <v>193</v>
      </c>
      <c r="G536" s="622">
        <v>45197</v>
      </c>
      <c r="H536" s="642"/>
      <c r="I536" s="648" t="s">
        <v>193</v>
      </c>
      <c r="J536" s="622">
        <f>Complete[[#This Row],[Sub/Open of Bids]]</f>
        <v>45237</v>
      </c>
      <c r="K536" s="622">
        <v>45237</v>
      </c>
      <c r="L536" s="643"/>
      <c r="M536" s="622" t="s">
        <v>193</v>
      </c>
      <c r="N536" s="622" t="s">
        <v>193</v>
      </c>
      <c r="O536" s="622">
        <v>45245</v>
      </c>
      <c r="P536" s="643"/>
      <c r="Q536" s="643"/>
      <c r="R536" s="643"/>
      <c r="S536" s="622" t="s">
        <v>193</v>
      </c>
      <c r="T536" s="622">
        <f>VLOOKUP(Complete[[#This Row],[Code
(PAP)]],[2]Sheet1!$A$2:$B$2590,2,FALSE)</f>
        <v>45258</v>
      </c>
      <c r="U536" s="622">
        <f>VLOOKUP(Complete[[#This Row],[Code
(PAP)]],[2]Sheet1!$A$2:$B$2590,2,FALSE)</f>
        <v>45258</v>
      </c>
      <c r="V536" s="490"/>
      <c r="W536" s="793"/>
      <c r="X536" s="622">
        <f>VLOOKUP(Complete[[#This Row],[Code
(PAP)]],[2]Sheet3!$A$2:$B$2590,2,FALSE)</f>
        <v>45260</v>
      </c>
      <c r="Y536" s="622">
        <f>Complete[[#This Row],[Delivery/ Completion]]</f>
        <v>45260</v>
      </c>
      <c r="Z536" s="402" t="s">
        <v>175</v>
      </c>
      <c r="AA536" s="492">
        <f>IF(Complete[[#This Row],[Procurement Project]]="","",SUM(Complete[[#This Row],[MOOE]]+Complete[[#This Row],[CO]]))</f>
        <v>112000</v>
      </c>
      <c r="AB536" s="493">
        <v>112000</v>
      </c>
      <c r="AC536" s="494"/>
      <c r="AD536" s="492">
        <f>IF(Complete[[#This Row],[Procurement Project]]="","",SUM(Complete[[#This Row],[MOOE2]]+Complete[[#This Row],[CO3]]))</f>
        <v>112000</v>
      </c>
      <c r="AE536" s="495">
        <v>112000</v>
      </c>
      <c r="AF536" s="496"/>
      <c r="AG536" s="497"/>
      <c r="AH536" s="400" t="s">
        <v>758</v>
      </c>
      <c r="AI536" s="421" t="s">
        <v>193</v>
      </c>
      <c r="AJ536" s="421" t="s">
        <v>193</v>
      </c>
      <c r="AK536" s="421" t="s">
        <v>193</v>
      </c>
      <c r="AL536" s="421" t="s">
        <v>193</v>
      </c>
      <c r="AM536" s="420" t="s">
        <v>193</v>
      </c>
      <c r="AN536" s="423" t="s">
        <v>193</v>
      </c>
      <c r="AO536" s="488" t="s">
        <v>141</v>
      </c>
      <c r="AP536" s="498"/>
      <c r="AQ536" s="498"/>
    </row>
    <row r="537" spans="1:43" s="230" customFormat="1" ht="75" customHeight="1" x14ac:dyDescent="0.25">
      <c r="A537" s="465" t="s">
        <v>1245</v>
      </c>
      <c r="B537" s="499" t="s">
        <v>241</v>
      </c>
      <c r="C537" s="486" t="s">
        <v>234</v>
      </c>
      <c r="D537" s="408" t="s">
        <v>192</v>
      </c>
      <c r="E537" s="488" t="s">
        <v>91</v>
      </c>
      <c r="F537" s="622" t="s">
        <v>193</v>
      </c>
      <c r="G537" s="622">
        <v>45197</v>
      </c>
      <c r="H537" s="642"/>
      <c r="I537" s="648" t="s">
        <v>193</v>
      </c>
      <c r="J537" s="622">
        <f>Complete[[#This Row],[Sub/Open of Bids]]</f>
        <v>45237</v>
      </c>
      <c r="K537" s="622">
        <v>45237</v>
      </c>
      <c r="L537" s="643"/>
      <c r="M537" s="622" t="s">
        <v>193</v>
      </c>
      <c r="N537" s="622" t="s">
        <v>193</v>
      </c>
      <c r="O537" s="622">
        <v>45245</v>
      </c>
      <c r="P537" s="643"/>
      <c r="Q537" s="643"/>
      <c r="R537" s="643"/>
      <c r="S537" s="622" t="s">
        <v>193</v>
      </c>
      <c r="T537" s="622">
        <f>VLOOKUP(Complete[[#This Row],[Code
(PAP)]],[2]Sheet1!$A$2:$B$2590,2,FALSE)</f>
        <v>45259</v>
      </c>
      <c r="U537" s="622">
        <f>VLOOKUP(Complete[[#This Row],[Code
(PAP)]],[2]Sheet1!$A$2:$B$2590,2,FALSE)</f>
        <v>45259</v>
      </c>
      <c r="V537" s="490"/>
      <c r="W537" s="793"/>
      <c r="X537" s="622">
        <f>VLOOKUP(Complete[[#This Row],[Code
(PAP)]],[2]Sheet3!$A$2:$B$2590,2,FALSE)</f>
        <v>45266</v>
      </c>
      <c r="Y537" s="622">
        <f>Complete[[#This Row],[Delivery/ Completion]]</f>
        <v>45266</v>
      </c>
      <c r="Z537" s="402" t="s">
        <v>175</v>
      </c>
      <c r="AA537" s="492">
        <f>IF(Complete[[#This Row],[Procurement Project]]="","",SUM(Complete[[#This Row],[MOOE]]+Complete[[#This Row],[CO]]))</f>
        <v>649440</v>
      </c>
      <c r="AB537" s="493">
        <v>649440</v>
      </c>
      <c r="AC537" s="494"/>
      <c r="AD537" s="492">
        <f>IF(Complete[[#This Row],[Procurement Project]]="","",SUM(Complete[[#This Row],[MOOE2]]+Complete[[#This Row],[CO3]]))</f>
        <v>649440</v>
      </c>
      <c r="AE537" s="495">
        <v>649440</v>
      </c>
      <c r="AF537" s="496"/>
      <c r="AG537" s="497"/>
      <c r="AH537" s="400" t="s">
        <v>758</v>
      </c>
      <c r="AI537" s="421" t="s">
        <v>193</v>
      </c>
      <c r="AJ537" s="421" t="s">
        <v>193</v>
      </c>
      <c r="AK537" s="421" t="s">
        <v>193</v>
      </c>
      <c r="AL537" s="421" t="s">
        <v>193</v>
      </c>
      <c r="AM537" s="420" t="s">
        <v>193</v>
      </c>
      <c r="AN537" s="423" t="s">
        <v>193</v>
      </c>
      <c r="AO537" s="488" t="s">
        <v>141</v>
      </c>
      <c r="AP537" s="498"/>
      <c r="AQ537" s="498"/>
    </row>
    <row r="538" spans="1:43" s="230" customFormat="1" ht="75" customHeight="1" x14ac:dyDescent="0.25">
      <c r="A538" s="486" t="s">
        <v>440</v>
      </c>
      <c r="B538" s="499" t="s">
        <v>235</v>
      </c>
      <c r="C538" s="486" t="s">
        <v>213</v>
      </c>
      <c r="D538" s="408" t="s">
        <v>192</v>
      </c>
      <c r="E538" s="488" t="s">
        <v>93</v>
      </c>
      <c r="F538" s="622">
        <v>45160</v>
      </c>
      <c r="G538" s="622">
        <v>45163</v>
      </c>
      <c r="H538" s="642"/>
      <c r="I538" s="648" t="s">
        <v>193</v>
      </c>
      <c r="J538" s="622">
        <f>Complete[[#This Row],[Sub/Open of Bids]]</f>
        <v>45237</v>
      </c>
      <c r="K538" s="622">
        <v>45237</v>
      </c>
      <c r="L538" s="643"/>
      <c r="M538" s="622" t="s">
        <v>193</v>
      </c>
      <c r="N538" s="622" t="s">
        <v>193</v>
      </c>
      <c r="O538" s="622">
        <v>45245</v>
      </c>
      <c r="P538" s="643"/>
      <c r="Q538" s="643"/>
      <c r="R538" s="643"/>
      <c r="S538" s="622" t="s">
        <v>193</v>
      </c>
      <c r="T538" s="622">
        <f>VLOOKUP(Complete[[#This Row],[Code
(PAP)]],[2]Sheet1!$A$2:$B$2590,2,FALSE)</f>
        <v>45272</v>
      </c>
      <c r="U538" s="622">
        <f>VLOOKUP(Complete[[#This Row],[Code
(PAP)]],[2]Sheet1!$A$2:$B$2590,2,FALSE)</f>
        <v>45272</v>
      </c>
      <c r="V538" s="490"/>
      <c r="W538" s="793"/>
      <c r="X538" s="622">
        <f>VLOOKUP(Complete[[#This Row],[Code
(PAP)]],[2]Sheet3!$A$2:$B$2590,2,FALSE)</f>
        <v>45273</v>
      </c>
      <c r="Y538" s="622">
        <f>Complete[[#This Row],[Delivery/ Completion]]</f>
        <v>45273</v>
      </c>
      <c r="Z538" s="402" t="s">
        <v>175</v>
      </c>
      <c r="AA538" s="492">
        <f>IF(Complete[[#This Row],[Procurement Project]]="","",SUM(Complete[[#This Row],[MOOE]]+Complete[[#This Row],[CO]]))</f>
        <v>1617</v>
      </c>
      <c r="AB538" s="493">
        <v>1617</v>
      </c>
      <c r="AC538" s="494"/>
      <c r="AD538" s="492">
        <f>IF(Complete[[#This Row],[Procurement Project]]="","",SUM(Complete[[#This Row],[MOOE2]]+Complete[[#This Row],[CO3]]))</f>
        <v>1617</v>
      </c>
      <c r="AE538" s="495">
        <v>1617</v>
      </c>
      <c r="AF538" s="496"/>
      <c r="AG538" s="497"/>
      <c r="AH538" s="400" t="s">
        <v>758</v>
      </c>
      <c r="AI538" s="421" t="s">
        <v>193</v>
      </c>
      <c r="AJ538" s="421" t="s">
        <v>193</v>
      </c>
      <c r="AK538" s="421" t="s">
        <v>193</v>
      </c>
      <c r="AL538" s="421" t="s">
        <v>193</v>
      </c>
      <c r="AM538" s="420" t="s">
        <v>193</v>
      </c>
      <c r="AN538" s="423" t="s">
        <v>193</v>
      </c>
      <c r="AO538" s="488" t="s">
        <v>141</v>
      </c>
      <c r="AP538" s="498"/>
      <c r="AQ538" s="498"/>
    </row>
    <row r="539" spans="1:43" s="230" customFormat="1" ht="75" customHeight="1" x14ac:dyDescent="0.25">
      <c r="A539" s="486" t="s">
        <v>441</v>
      </c>
      <c r="B539" s="499" t="s">
        <v>235</v>
      </c>
      <c r="C539" s="486" t="s">
        <v>213</v>
      </c>
      <c r="D539" s="408" t="s">
        <v>192</v>
      </c>
      <c r="E539" s="488" t="s">
        <v>93</v>
      </c>
      <c r="F539" s="622">
        <v>45160</v>
      </c>
      <c r="G539" s="622">
        <v>45163</v>
      </c>
      <c r="H539" s="642"/>
      <c r="I539" s="648" t="s">
        <v>193</v>
      </c>
      <c r="J539" s="622">
        <f>Complete[[#This Row],[Sub/Open of Bids]]</f>
        <v>45237</v>
      </c>
      <c r="K539" s="622">
        <v>45237</v>
      </c>
      <c r="L539" s="643"/>
      <c r="M539" s="622" t="s">
        <v>193</v>
      </c>
      <c r="N539" s="622" t="s">
        <v>193</v>
      </c>
      <c r="O539" s="622">
        <v>45245</v>
      </c>
      <c r="P539" s="643"/>
      <c r="Q539" s="643"/>
      <c r="R539" s="643"/>
      <c r="S539" s="622" t="s">
        <v>193</v>
      </c>
      <c r="T539" s="622">
        <f>VLOOKUP(Complete[[#This Row],[Code
(PAP)]],[2]Sheet1!$A$2:$B$2590,2,FALSE)</f>
        <v>45273</v>
      </c>
      <c r="U539" s="622">
        <f>VLOOKUP(Complete[[#This Row],[Code
(PAP)]],[2]Sheet1!$A$2:$B$2590,2,FALSE)</f>
        <v>45273</v>
      </c>
      <c r="V539" s="490"/>
      <c r="W539" s="793"/>
      <c r="X539" s="622">
        <f>VLOOKUP(Complete[[#This Row],[Code
(PAP)]],[2]Sheet3!$A$2:$B$2590,2,FALSE)</f>
        <v>45279</v>
      </c>
      <c r="Y539" s="622">
        <f>Complete[[#This Row],[Delivery/ Completion]]</f>
        <v>45279</v>
      </c>
      <c r="Z539" s="402" t="s">
        <v>175</v>
      </c>
      <c r="AA539" s="492">
        <f>IF(Complete[[#This Row],[Procurement Project]]="","",SUM(Complete[[#This Row],[MOOE]]+Complete[[#This Row],[CO]]))</f>
        <v>17050</v>
      </c>
      <c r="AB539" s="493">
        <v>17050</v>
      </c>
      <c r="AC539" s="494"/>
      <c r="AD539" s="492">
        <f>IF(Complete[[#This Row],[Procurement Project]]="","",SUM(Complete[[#This Row],[MOOE2]]+Complete[[#This Row],[CO3]]))</f>
        <v>17050</v>
      </c>
      <c r="AE539" s="495">
        <v>17050</v>
      </c>
      <c r="AF539" s="496"/>
      <c r="AG539" s="497"/>
      <c r="AH539" s="400" t="s">
        <v>758</v>
      </c>
      <c r="AI539" s="421" t="s">
        <v>193</v>
      </c>
      <c r="AJ539" s="421" t="s">
        <v>193</v>
      </c>
      <c r="AK539" s="421" t="s">
        <v>193</v>
      </c>
      <c r="AL539" s="421" t="s">
        <v>193</v>
      </c>
      <c r="AM539" s="420" t="s">
        <v>193</v>
      </c>
      <c r="AN539" s="423" t="s">
        <v>193</v>
      </c>
      <c r="AO539" s="488" t="s">
        <v>141</v>
      </c>
      <c r="AP539" s="498"/>
      <c r="AQ539" s="498"/>
    </row>
    <row r="540" spans="1:43" s="230" customFormat="1" ht="75" customHeight="1" x14ac:dyDescent="0.25">
      <c r="A540" s="486" t="s">
        <v>442</v>
      </c>
      <c r="B540" s="499" t="s">
        <v>235</v>
      </c>
      <c r="C540" s="486" t="s">
        <v>213</v>
      </c>
      <c r="D540" s="408" t="s">
        <v>192</v>
      </c>
      <c r="E540" s="488" t="s">
        <v>93</v>
      </c>
      <c r="F540" s="622">
        <v>45160</v>
      </c>
      <c r="G540" s="622">
        <v>45163</v>
      </c>
      <c r="H540" s="642"/>
      <c r="I540" s="648" t="s">
        <v>193</v>
      </c>
      <c r="J540" s="622">
        <f>Complete[[#This Row],[Sub/Open of Bids]]</f>
        <v>45237</v>
      </c>
      <c r="K540" s="622">
        <v>45237</v>
      </c>
      <c r="L540" s="643"/>
      <c r="M540" s="622" t="s">
        <v>193</v>
      </c>
      <c r="N540" s="622" t="s">
        <v>193</v>
      </c>
      <c r="O540" s="622">
        <v>45245</v>
      </c>
      <c r="P540" s="643"/>
      <c r="Q540" s="643"/>
      <c r="R540" s="643"/>
      <c r="S540" s="622" t="s">
        <v>193</v>
      </c>
      <c r="T540" s="622">
        <f>VLOOKUP(Complete[[#This Row],[Code
(PAP)]],[2]Sheet1!$A$2:$B$2590,2,FALSE)</f>
        <v>45272</v>
      </c>
      <c r="U540" s="622">
        <f>VLOOKUP(Complete[[#This Row],[Code
(PAP)]],[2]Sheet1!$A$2:$B$2590,2,FALSE)</f>
        <v>45272</v>
      </c>
      <c r="V540" s="490"/>
      <c r="W540" s="793"/>
      <c r="X540" s="622">
        <f>VLOOKUP(Complete[[#This Row],[Code
(PAP)]],[2]Sheet3!$A$2:$B$2590,2,FALSE)</f>
        <v>45273</v>
      </c>
      <c r="Y540" s="622">
        <f>Complete[[#This Row],[Delivery/ Completion]]</f>
        <v>45273</v>
      </c>
      <c r="Z540" s="402" t="s">
        <v>175</v>
      </c>
      <c r="AA540" s="492">
        <f>IF(Complete[[#This Row],[Procurement Project]]="","",SUM(Complete[[#This Row],[MOOE]]+Complete[[#This Row],[CO]]))</f>
        <v>4500</v>
      </c>
      <c r="AB540" s="493">
        <v>4500</v>
      </c>
      <c r="AC540" s="494"/>
      <c r="AD540" s="492">
        <f>IF(Complete[[#This Row],[Procurement Project]]="","",SUM(Complete[[#This Row],[MOOE2]]+Complete[[#This Row],[CO3]]))</f>
        <v>4500</v>
      </c>
      <c r="AE540" s="495">
        <v>4500</v>
      </c>
      <c r="AF540" s="496"/>
      <c r="AG540" s="497"/>
      <c r="AH540" s="400" t="s">
        <v>758</v>
      </c>
      <c r="AI540" s="421" t="s">
        <v>193</v>
      </c>
      <c r="AJ540" s="421" t="s">
        <v>193</v>
      </c>
      <c r="AK540" s="421" t="s">
        <v>193</v>
      </c>
      <c r="AL540" s="421" t="s">
        <v>193</v>
      </c>
      <c r="AM540" s="420" t="s">
        <v>193</v>
      </c>
      <c r="AN540" s="423" t="s">
        <v>193</v>
      </c>
      <c r="AO540" s="488" t="s">
        <v>141</v>
      </c>
      <c r="AP540" s="498"/>
      <c r="AQ540" s="498"/>
    </row>
    <row r="541" spans="1:43" s="230" customFormat="1" ht="75" customHeight="1" x14ac:dyDescent="0.25">
      <c r="A541" s="486" t="s">
        <v>443</v>
      </c>
      <c r="B541" s="499" t="s">
        <v>235</v>
      </c>
      <c r="C541" s="486" t="s">
        <v>213</v>
      </c>
      <c r="D541" s="408" t="s">
        <v>192</v>
      </c>
      <c r="E541" s="488" t="s">
        <v>93</v>
      </c>
      <c r="F541" s="622">
        <v>45160</v>
      </c>
      <c r="G541" s="622">
        <v>45163</v>
      </c>
      <c r="H541" s="642"/>
      <c r="I541" s="648" t="s">
        <v>193</v>
      </c>
      <c r="J541" s="622">
        <f>Complete[[#This Row],[Sub/Open of Bids]]</f>
        <v>45237</v>
      </c>
      <c r="K541" s="622">
        <v>45237</v>
      </c>
      <c r="L541" s="643"/>
      <c r="M541" s="622" t="s">
        <v>193</v>
      </c>
      <c r="N541" s="622" t="s">
        <v>193</v>
      </c>
      <c r="O541" s="622">
        <v>45245</v>
      </c>
      <c r="P541" s="643"/>
      <c r="Q541" s="643"/>
      <c r="R541" s="643"/>
      <c r="S541" s="622" t="s">
        <v>193</v>
      </c>
      <c r="T541" s="622">
        <f>VLOOKUP(Complete[[#This Row],[Code
(PAP)]],[2]Sheet1!$A$2:$B$2590,2,FALSE)</f>
        <v>45272</v>
      </c>
      <c r="U541" s="622">
        <f>VLOOKUP(Complete[[#This Row],[Code
(PAP)]],[2]Sheet1!$A$2:$B$2590,2,FALSE)</f>
        <v>45272</v>
      </c>
      <c r="V541" s="490"/>
      <c r="W541" s="793"/>
      <c r="X541" s="622">
        <f>VLOOKUP(Complete[[#This Row],[Code
(PAP)]],[2]Sheet3!$A$2:$B$2590,2,FALSE)</f>
        <v>45274</v>
      </c>
      <c r="Y541" s="622">
        <f>Complete[[#This Row],[Delivery/ Completion]]</f>
        <v>45274</v>
      </c>
      <c r="Z541" s="402" t="s">
        <v>175</v>
      </c>
      <c r="AA541" s="492">
        <f>IF(Complete[[#This Row],[Procurement Project]]="","",SUM(Complete[[#This Row],[MOOE]]+Complete[[#This Row],[CO]]))</f>
        <v>35080</v>
      </c>
      <c r="AB541" s="493">
        <v>35080</v>
      </c>
      <c r="AC541" s="494"/>
      <c r="AD541" s="492">
        <f>IF(Complete[[#This Row],[Procurement Project]]="","",SUM(Complete[[#This Row],[MOOE2]]+Complete[[#This Row],[CO3]]))</f>
        <v>35080</v>
      </c>
      <c r="AE541" s="495">
        <v>35080</v>
      </c>
      <c r="AF541" s="496"/>
      <c r="AG541" s="497"/>
      <c r="AH541" s="400" t="s">
        <v>758</v>
      </c>
      <c r="AI541" s="421" t="s">
        <v>193</v>
      </c>
      <c r="AJ541" s="421" t="s">
        <v>193</v>
      </c>
      <c r="AK541" s="421" t="s">
        <v>193</v>
      </c>
      <c r="AL541" s="421" t="s">
        <v>193</v>
      </c>
      <c r="AM541" s="420" t="s">
        <v>193</v>
      </c>
      <c r="AN541" s="423" t="s">
        <v>193</v>
      </c>
      <c r="AO541" s="488" t="s">
        <v>141</v>
      </c>
      <c r="AP541" s="498"/>
      <c r="AQ541" s="498"/>
    </row>
    <row r="542" spans="1:43" s="230" customFormat="1" ht="75" customHeight="1" x14ac:dyDescent="0.25">
      <c r="A542" s="466" t="s">
        <v>444</v>
      </c>
      <c r="B542" s="465" t="s">
        <v>235</v>
      </c>
      <c r="C542" s="466" t="s">
        <v>213</v>
      </c>
      <c r="D542" s="408" t="s">
        <v>192</v>
      </c>
      <c r="E542" s="488" t="s">
        <v>93</v>
      </c>
      <c r="F542" s="622">
        <v>45160</v>
      </c>
      <c r="G542" s="622">
        <v>45163</v>
      </c>
      <c r="H542" s="642"/>
      <c r="I542" s="648" t="s">
        <v>193</v>
      </c>
      <c r="J542" s="622">
        <f>Complete[[#This Row],[Sub/Open of Bids]]</f>
        <v>45237</v>
      </c>
      <c r="K542" s="622">
        <v>45237</v>
      </c>
      <c r="L542" s="643"/>
      <c r="M542" s="622" t="s">
        <v>193</v>
      </c>
      <c r="N542" s="622" t="s">
        <v>193</v>
      </c>
      <c r="O542" s="622">
        <v>45245</v>
      </c>
      <c r="P542" s="643"/>
      <c r="Q542" s="643"/>
      <c r="R542" s="643"/>
      <c r="S542" s="622" t="s">
        <v>193</v>
      </c>
      <c r="T542" s="622">
        <f>VLOOKUP(Complete[[#This Row],[Code
(PAP)]],[2]Sheet1!$A$2:$B$2590,2,FALSE)</f>
        <v>45272</v>
      </c>
      <c r="U542" s="622">
        <f>VLOOKUP(Complete[[#This Row],[Code
(PAP)]],[2]Sheet1!$A$2:$B$2590,2,FALSE)</f>
        <v>45272</v>
      </c>
      <c r="V542" s="409"/>
      <c r="W542" s="788"/>
      <c r="X542" s="622">
        <f>VLOOKUP(Complete[[#This Row],[Code
(PAP)]],[2]Sheet3!$A$2:$B$2590,2,FALSE)</f>
        <v>45273</v>
      </c>
      <c r="Y542" s="622">
        <f>Complete[[#This Row],[Delivery/ Completion]]</f>
        <v>45273</v>
      </c>
      <c r="Z542" s="402" t="s">
        <v>175</v>
      </c>
      <c r="AA542" s="390">
        <f>IF(Complete[[#This Row],[Procurement Project]]="","",SUM(Complete[[#This Row],[MOOE]]+Complete[[#This Row],[CO]]))</f>
        <v>8400</v>
      </c>
      <c r="AB542" s="395">
        <v>8400</v>
      </c>
      <c r="AC542" s="396"/>
      <c r="AD542" s="390">
        <f>IF(Complete[[#This Row],[Procurement Project]]="","",SUM(Complete[[#This Row],[MOOE2]]+Complete[[#This Row],[CO3]]))</f>
        <v>8400</v>
      </c>
      <c r="AE542" s="397">
        <v>8400</v>
      </c>
      <c r="AF542" s="317"/>
      <c r="AG542" s="430"/>
      <c r="AH542" s="400" t="s">
        <v>758</v>
      </c>
      <c r="AI542" s="421" t="s">
        <v>193</v>
      </c>
      <c r="AJ542" s="421" t="s">
        <v>193</v>
      </c>
      <c r="AK542" s="421" t="s">
        <v>193</v>
      </c>
      <c r="AL542" s="421" t="s">
        <v>193</v>
      </c>
      <c r="AM542" s="420" t="s">
        <v>193</v>
      </c>
      <c r="AN542" s="423" t="s">
        <v>193</v>
      </c>
      <c r="AO542" s="488" t="s">
        <v>141</v>
      </c>
      <c r="AP542" s="411"/>
      <c r="AQ542" s="411"/>
    </row>
    <row r="543" spans="1:43" s="230" customFormat="1" ht="75" customHeight="1" x14ac:dyDescent="0.25">
      <c r="A543" s="486" t="s">
        <v>445</v>
      </c>
      <c r="B543" s="499" t="s">
        <v>235</v>
      </c>
      <c r="C543" s="486" t="s">
        <v>213</v>
      </c>
      <c r="D543" s="408" t="s">
        <v>192</v>
      </c>
      <c r="E543" s="488" t="s">
        <v>93</v>
      </c>
      <c r="F543" s="622">
        <v>45160</v>
      </c>
      <c r="G543" s="622">
        <v>45163</v>
      </c>
      <c r="H543" s="642"/>
      <c r="I543" s="648" t="s">
        <v>193</v>
      </c>
      <c r="J543" s="622">
        <f>Complete[[#This Row],[Sub/Open of Bids]]</f>
        <v>45237</v>
      </c>
      <c r="K543" s="622">
        <v>45237</v>
      </c>
      <c r="L543" s="643"/>
      <c r="M543" s="622" t="s">
        <v>193</v>
      </c>
      <c r="N543" s="622" t="s">
        <v>193</v>
      </c>
      <c r="O543" s="622">
        <v>45245</v>
      </c>
      <c r="P543" s="643"/>
      <c r="Q543" s="643"/>
      <c r="R543" s="643"/>
      <c r="S543" s="622" t="s">
        <v>193</v>
      </c>
      <c r="T543" s="622">
        <f>VLOOKUP(Complete[[#This Row],[Code
(PAP)]],[2]Sheet1!$A$2:$B$2590,2,FALSE)</f>
        <v>45272</v>
      </c>
      <c r="U543" s="622">
        <f>VLOOKUP(Complete[[#This Row],[Code
(PAP)]],[2]Sheet1!$A$2:$B$2590,2,FALSE)</f>
        <v>45272</v>
      </c>
      <c r="V543" s="490"/>
      <c r="W543" s="793"/>
      <c r="X543" s="622">
        <f>VLOOKUP(Complete[[#This Row],[Code
(PAP)]],[2]Sheet3!$A$2:$B$2590,2,FALSE)</f>
        <v>45273</v>
      </c>
      <c r="Y543" s="622">
        <f>Complete[[#This Row],[Delivery/ Completion]]</f>
        <v>45273</v>
      </c>
      <c r="Z543" s="402" t="s">
        <v>175</v>
      </c>
      <c r="AA543" s="492">
        <f>IF(Complete[[#This Row],[Procurement Project]]="","",SUM(Complete[[#This Row],[MOOE]]+Complete[[#This Row],[CO]]))</f>
        <v>5608</v>
      </c>
      <c r="AB543" s="493">
        <v>5608</v>
      </c>
      <c r="AC543" s="494"/>
      <c r="AD543" s="492">
        <f>IF(Complete[[#This Row],[Procurement Project]]="","",SUM(Complete[[#This Row],[MOOE2]]+Complete[[#This Row],[CO3]]))</f>
        <v>5608</v>
      </c>
      <c r="AE543" s="495">
        <v>5608</v>
      </c>
      <c r="AF543" s="496"/>
      <c r="AG543" s="497"/>
      <c r="AH543" s="400" t="s">
        <v>758</v>
      </c>
      <c r="AI543" s="421" t="s">
        <v>193</v>
      </c>
      <c r="AJ543" s="421" t="s">
        <v>193</v>
      </c>
      <c r="AK543" s="421" t="s">
        <v>193</v>
      </c>
      <c r="AL543" s="421" t="s">
        <v>193</v>
      </c>
      <c r="AM543" s="420" t="s">
        <v>193</v>
      </c>
      <c r="AN543" s="423" t="s">
        <v>193</v>
      </c>
      <c r="AO543" s="488" t="s">
        <v>141</v>
      </c>
      <c r="AP543" s="498"/>
      <c r="AQ543" s="498"/>
    </row>
    <row r="544" spans="1:43" s="230" customFormat="1" ht="75" customHeight="1" x14ac:dyDescent="0.25">
      <c r="A544" s="486" t="s">
        <v>446</v>
      </c>
      <c r="B544" s="499" t="s">
        <v>235</v>
      </c>
      <c r="C544" s="486" t="s">
        <v>213</v>
      </c>
      <c r="D544" s="408" t="s">
        <v>192</v>
      </c>
      <c r="E544" s="488" t="s">
        <v>93</v>
      </c>
      <c r="F544" s="622">
        <v>45160</v>
      </c>
      <c r="G544" s="622">
        <v>45163</v>
      </c>
      <c r="H544" s="642"/>
      <c r="I544" s="648" t="s">
        <v>193</v>
      </c>
      <c r="J544" s="622">
        <f>Complete[[#This Row],[Sub/Open of Bids]]</f>
        <v>45237</v>
      </c>
      <c r="K544" s="622">
        <v>45237</v>
      </c>
      <c r="L544" s="643"/>
      <c r="M544" s="622" t="s">
        <v>193</v>
      </c>
      <c r="N544" s="622" t="s">
        <v>193</v>
      </c>
      <c r="O544" s="622">
        <v>45245</v>
      </c>
      <c r="P544" s="643"/>
      <c r="Q544" s="643"/>
      <c r="R544" s="643"/>
      <c r="S544" s="622" t="s">
        <v>193</v>
      </c>
      <c r="T544" s="622">
        <f>VLOOKUP(Complete[[#This Row],[Code
(PAP)]],[2]Sheet1!$A$2:$B$2590,2,FALSE)</f>
        <v>45272</v>
      </c>
      <c r="U544" s="622">
        <f>VLOOKUP(Complete[[#This Row],[Code
(PAP)]],[2]Sheet1!$A$2:$B$2590,2,FALSE)</f>
        <v>45272</v>
      </c>
      <c r="V544" s="490"/>
      <c r="W544" s="793"/>
      <c r="X544" s="622">
        <f>VLOOKUP(Complete[[#This Row],[Code
(PAP)]],[2]Sheet3!$A$2:$B$2590,2,FALSE)</f>
        <v>45274</v>
      </c>
      <c r="Y544" s="622">
        <f>Complete[[#This Row],[Delivery/ Completion]]</f>
        <v>45274</v>
      </c>
      <c r="Z544" s="402" t="s">
        <v>175</v>
      </c>
      <c r="AA544" s="492">
        <f>IF(Complete[[#This Row],[Procurement Project]]="","",SUM(Complete[[#This Row],[MOOE]]+Complete[[#This Row],[CO]]))</f>
        <v>13800</v>
      </c>
      <c r="AB544" s="493">
        <v>13800</v>
      </c>
      <c r="AC544" s="494"/>
      <c r="AD544" s="492">
        <f>IF(Complete[[#This Row],[Procurement Project]]="","",SUM(Complete[[#This Row],[MOOE2]]+Complete[[#This Row],[CO3]]))</f>
        <v>13800</v>
      </c>
      <c r="AE544" s="495">
        <v>13800</v>
      </c>
      <c r="AF544" s="496"/>
      <c r="AG544" s="497"/>
      <c r="AH544" s="400" t="s">
        <v>758</v>
      </c>
      <c r="AI544" s="421" t="s">
        <v>193</v>
      </c>
      <c r="AJ544" s="421" t="s">
        <v>193</v>
      </c>
      <c r="AK544" s="421" t="s">
        <v>193</v>
      </c>
      <c r="AL544" s="421" t="s">
        <v>193</v>
      </c>
      <c r="AM544" s="420" t="s">
        <v>193</v>
      </c>
      <c r="AN544" s="423" t="s">
        <v>193</v>
      </c>
      <c r="AO544" s="488" t="s">
        <v>141</v>
      </c>
      <c r="AP544" s="498"/>
      <c r="AQ544" s="498"/>
    </row>
    <row r="545" spans="1:43" s="230" customFormat="1" ht="75" customHeight="1" x14ac:dyDescent="0.25">
      <c r="A545" s="486" t="s">
        <v>447</v>
      </c>
      <c r="B545" s="499" t="s">
        <v>235</v>
      </c>
      <c r="C545" s="486" t="s">
        <v>448</v>
      </c>
      <c r="D545" s="487" t="s">
        <v>192</v>
      </c>
      <c r="E545" s="488" t="s">
        <v>93</v>
      </c>
      <c r="F545" s="622">
        <v>45208</v>
      </c>
      <c r="G545" s="622">
        <v>45215</v>
      </c>
      <c r="H545" s="642"/>
      <c r="I545" s="648" t="s">
        <v>193</v>
      </c>
      <c r="J545" s="622">
        <f>Complete[[#This Row],[Sub/Open of Bids]]</f>
        <v>45237</v>
      </c>
      <c r="K545" s="622">
        <v>45237</v>
      </c>
      <c r="L545" s="643"/>
      <c r="M545" s="622" t="s">
        <v>193</v>
      </c>
      <c r="N545" s="622" t="s">
        <v>193</v>
      </c>
      <c r="O545" s="622">
        <v>45245</v>
      </c>
      <c r="P545" s="643"/>
      <c r="Q545" s="643"/>
      <c r="R545" s="643"/>
      <c r="S545" s="622" t="s">
        <v>193</v>
      </c>
      <c r="T545" s="622">
        <f>VLOOKUP(Complete[[#This Row],[Code
(PAP)]],[2]Sheet1!$A$2:$B$2590,2,FALSE)</f>
        <v>45258</v>
      </c>
      <c r="U545" s="622">
        <f>VLOOKUP(Complete[[#This Row],[Code
(PAP)]],[2]Sheet1!$A$2:$B$2590,2,FALSE)</f>
        <v>45258</v>
      </c>
      <c r="V545" s="490"/>
      <c r="W545" s="793"/>
      <c r="X545" s="622">
        <f>VLOOKUP(Complete[[#This Row],[Code
(PAP)]],[2]Sheet3!$A$2:$B$2590,2,FALSE)</f>
        <v>45260</v>
      </c>
      <c r="Y545" s="622">
        <f>Complete[[#This Row],[Delivery/ Completion]]</f>
        <v>45260</v>
      </c>
      <c r="Z545" s="402" t="s">
        <v>175</v>
      </c>
      <c r="AA545" s="492">
        <f>IF(Complete[[#This Row],[Procurement Project]]="","",SUM(Complete[[#This Row],[MOOE]]+Complete[[#This Row],[CO]]))</f>
        <v>8000</v>
      </c>
      <c r="AB545" s="493">
        <v>8000</v>
      </c>
      <c r="AC545" s="494"/>
      <c r="AD545" s="492">
        <f>IF(Complete[[#This Row],[Procurement Project]]="","",SUM(Complete[[#This Row],[MOOE2]]+Complete[[#This Row],[CO3]]))</f>
        <v>8000</v>
      </c>
      <c r="AE545" s="495">
        <v>8000</v>
      </c>
      <c r="AF545" s="496"/>
      <c r="AG545" s="497"/>
      <c r="AH545" s="400" t="s">
        <v>758</v>
      </c>
      <c r="AI545" s="421" t="s">
        <v>193</v>
      </c>
      <c r="AJ545" s="421" t="s">
        <v>193</v>
      </c>
      <c r="AK545" s="421" t="s">
        <v>193</v>
      </c>
      <c r="AL545" s="421" t="s">
        <v>193</v>
      </c>
      <c r="AM545" s="420" t="s">
        <v>193</v>
      </c>
      <c r="AN545" s="423" t="s">
        <v>193</v>
      </c>
      <c r="AO545" s="488" t="s">
        <v>141</v>
      </c>
      <c r="AP545" s="498"/>
      <c r="AQ545" s="498"/>
    </row>
    <row r="546" spans="1:43" s="230" customFormat="1" ht="75" customHeight="1" x14ac:dyDescent="0.25">
      <c r="A546" s="486" t="s">
        <v>449</v>
      </c>
      <c r="B546" s="499" t="s">
        <v>235</v>
      </c>
      <c r="C546" s="486" t="s">
        <v>266</v>
      </c>
      <c r="D546" s="487" t="s">
        <v>192</v>
      </c>
      <c r="E546" s="488" t="s">
        <v>93</v>
      </c>
      <c r="F546" s="622">
        <v>45208</v>
      </c>
      <c r="G546" s="622">
        <v>45215</v>
      </c>
      <c r="H546" s="642"/>
      <c r="I546" s="648" t="s">
        <v>193</v>
      </c>
      <c r="J546" s="622">
        <f>Complete[[#This Row],[Sub/Open of Bids]]</f>
        <v>45237</v>
      </c>
      <c r="K546" s="622">
        <v>45237</v>
      </c>
      <c r="L546" s="643"/>
      <c r="M546" s="622" t="s">
        <v>193</v>
      </c>
      <c r="N546" s="622" t="s">
        <v>193</v>
      </c>
      <c r="O546" s="622">
        <v>45245</v>
      </c>
      <c r="P546" s="643"/>
      <c r="Q546" s="643"/>
      <c r="R546" s="643"/>
      <c r="S546" s="622" t="s">
        <v>193</v>
      </c>
      <c r="T546" s="622">
        <f>VLOOKUP(Complete[[#This Row],[Code
(PAP)]],[2]Sheet1!$A$2:$B$2590,2,FALSE)</f>
        <v>45258</v>
      </c>
      <c r="U546" s="622">
        <f>VLOOKUP(Complete[[#This Row],[Code
(PAP)]],[2]Sheet1!$A$2:$B$2590,2,FALSE)</f>
        <v>45258</v>
      </c>
      <c r="V546" s="490"/>
      <c r="W546" s="793"/>
      <c r="X546" s="622">
        <f>VLOOKUP(Complete[[#This Row],[Code
(PAP)]],[2]Sheet3!$A$2:$B$2590,2,FALSE)</f>
        <v>45258</v>
      </c>
      <c r="Y546" s="622">
        <f>Complete[[#This Row],[Delivery/ Completion]]</f>
        <v>45258</v>
      </c>
      <c r="Z546" s="402" t="s">
        <v>175</v>
      </c>
      <c r="AA546" s="492">
        <f>IF(Complete[[#This Row],[Procurement Project]]="","",SUM(Complete[[#This Row],[MOOE]]+Complete[[#This Row],[CO]]))</f>
        <v>62950</v>
      </c>
      <c r="AB546" s="493">
        <v>62950</v>
      </c>
      <c r="AC546" s="494"/>
      <c r="AD546" s="492">
        <f>IF(Complete[[#This Row],[Procurement Project]]="","",SUM(Complete[[#This Row],[MOOE2]]+Complete[[#This Row],[CO3]]))</f>
        <v>62950</v>
      </c>
      <c r="AE546" s="495">
        <v>62950</v>
      </c>
      <c r="AF546" s="496"/>
      <c r="AG546" s="497"/>
      <c r="AH546" s="400" t="s">
        <v>758</v>
      </c>
      <c r="AI546" s="421" t="s">
        <v>193</v>
      </c>
      <c r="AJ546" s="421" t="s">
        <v>193</v>
      </c>
      <c r="AK546" s="421" t="s">
        <v>193</v>
      </c>
      <c r="AL546" s="421" t="s">
        <v>193</v>
      </c>
      <c r="AM546" s="420" t="s">
        <v>193</v>
      </c>
      <c r="AN546" s="423" t="s">
        <v>193</v>
      </c>
      <c r="AO546" s="488" t="s">
        <v>141</v>
      </c>
      <c r="AP546" s="498"/>
      <c r="AQ546" s="498"/>
    </row>
    <row r="547" spans="1:43" s="230" customFormat="1" ht="75" customHeight="1" x14ac:dyDescent="0.25">
      <c r="A547" s="486" t="s">
        <v>450</v>
      </c>
      <c r="B547" s="499" t="s">
        <v>235</v>
      </c>
      <c r="C547" s="486" t="s">
        <v>266</v>
      </c>
      <c r="D547" s="487" t="s">
        <v>192</v>
      </c>
      <c r="E547" s="488" t="s">
        <v>93</v>
      </c>
      <c r="F547" s="622">
        <v>45208</v>
      </c>
      <c r="G547" s="622">
        <v>45215</v>
      </c>
      <c r="H547" s="642"/>
      <c r="I547" s="648" t="s">
        <v>193</v>
      </c>
      <c r="J547" s="622">
        <f>Complete[[#This Row],[Sub/Open of Bids]]</f>
        <v>45237</v>
      </c>
      <c r="K547" s="622">
        <v>45237</v>
      </c>
      <c r="L547" s="643"/>
      <c r="M547" s="622" t="s">
        <v>193</v>
      </c>
      <c r="N547" s="622" t="s">
        <v>193</v>
      </c>
      <c r="O547" s="622">
        <v>45245</v>
      </c>
      <c r="P547" s="643"/>
      <c r="Q547" s="643"/>
      <c r="R547" s="643"/>
      <c r="S547" s="622" t="s">
        <v>193</v>
      </c>
      <c r="T547" s="622">
        <f>VLOOKUP(Complete[[#This Row],[Code
(PAP)]],[2]Sheet1!$A$2:$B$2590,2,FALSE)</f>
        <v>45260</v>
      </c>
      <c r="U547" s="622">
        <f>VLOOKUP(Complete[[#This Row],[Code
(PAP)]],[2]Sheet1!$A$2:$B$2590,2,FALSE)</f>
        <v>45260</v>
      </c>
      <c r="V547" s="490"/>
      <c r="W547" s="793"/>
      <c r="X547" s="622">
        <f>VLOOKUP(Complete[[#This Row],[Code
(PAP)]],[2]Sheet3!$A$2:$B$2590,2,FALSE)</f>
        <v>45272</v>
      </c>
      <c r="Y547" s="622">
        <f>Complete[[#This Row],[Delivery/ Completion]]</f>
        <v>45272</v>
      </c>
      <c r="Z547" s="402" t="s">
        <v>175</v>
      </c>
      <c r="AA547" s="492">
        <f>IF(Complete[[#This Row],[Procurement Project]]="","",SUM(Complete[[#This Row],[MOOE]]+Complete[[#This Row],[CO]]))</f>
        <v>10100</v>
      </c>
      <c r="AB547" s="493">
        <v>10100</v>
      </c>
      <c r="AC547" s="494"/>
      <c r="AD547" s="492">
        <f>IF(Complete[[#This Row],[Procurement Project]]="","",SUM(Complete[[#This Row],[MOOE2]]+Complete[[#This Row],[CO3]]))</f>
        <v>10100</v>
      </c>
      <c r="AE547" s="495">
        <v>10100</v>
      </c>
      <c r="AF547" s="496"/>
      <c r="AG547" s="497"/>
      <c r="AH547" s="400" t="s">
        <v>758</v>
      </c>
      <c r="AI547" s="421" t="s">
        <v>193</v>
      </c>
      <c r="AJ547" s="421" t="s">
        <v>193</v>
      </c>
      <c r="AK547" s="421" t="s">
        <v>193</v>
      </c>
      <c r="AL547" s="421" t="s">
        <v>193</v>
      </c>
      <c r="AM547" s="420" t="s">
        <v>193</v>
      </c>
      <c r="AN547" s="423" t="s">
        <v>193</v>
      </c>
      <c r="AO547" s="488" t="s">
        <v>141</v>
      </c>
      <c r="AP547" s="498"/>
      <c r="AQ547" s="498"/>
    </row>
    <row r="548" spans="1:43" s="230" customFormat="1" ht="75" customHeight="1" x14ac:dyDescent="0.25">
      <c r="A548" s="486" t="s">
        <v>451</v>
      </c>
      <c r="B548" s="499" t="s">
        <v>235</v>
      </c>
      <c r="C548" s="486" t="s">
        <v>266</v>
      </c>
      <c r="D548" s="487" t="s">
        <v>192</v>
      </c>
      <c r="E548" s="488" t="s">
        <v>93</v>
      </c>
      <c r="F548" s="622">
        <v>45208</v>
      </c>
      <c r="G548" s="622">
        <v>45215</v>
      </c>
      <c r="H548" s="642"/>
      <c r="I548" s="648" t="s">
        <v>193</v>
      </c>
      <c r="J548" s="622">
        <f>Complete[[#This Row],[Sub/Open of Bids]]</f>
        <v>45237</v>
      </c>
      <c r="K548" s="622">
        <v>45237</v>
      </c>
      <c r="L548" s="643"/>
      <c r="M548" s="622" t="s">
        <v>193</v>
      </c>
      <c r="N548" s="622" t="s">
        <v>193</v>
      </c>
      <c r="O548" s="622">
        <v>45245</v>
      </c>
      <c r="P548" s="643"/>
      <c r="Q548" s="643"/>
      <c r="R548" s="643"/>
      <c r="S548" s="622" t="s">
        <v>193</v>
      </c>
      <c r="T548" s="622">
        <f>VLOOKUP(Complete[[#This Row],[Code
(PAP)]],[2]Sheet1!$A$2:$B$2590,2,FALSE)</f>
        <v>45258</v>
      </c>
      <c r="U548" s="622">
        <f>VLOOKUP(Complete[[#This Row],[Code
(PAP)]],[2]Sheet1!$A$2:$B$2590,2,FALSE)</f>
        <v>45258</v>
      </c>
      <c r="V548" s="490"/>
      <c r="W548" s="793"/>
      <c r="X548" s="622">
        <f>VLOOKUP(Complete[[#This Row],[Code
(PAP)]],[2]Sheet3!$A$2:$B$2590,2,FALSE)</f>
        <v>45259</v>
      </c>
      <c r="Y548" s="622">
        <f>Complete[[#This Row],[Delivery/ Completion]]</f>
        <v>45259</v>
      </c>
      <c r="Z548" s="402" t="s">
        <v>175</v>
      </c>
      <c r="AA548" s="492">
        <f>IF(Complete[[#This Row],[Procurement Project]]="","",SUM(Complete[[#This Row],[MOOE]]+Complete[[#This Row],[CO]]))</f>
        <v>9000</v>
      </c>
      <c r="AB548" s="493">
        <v>9000</v>
      </c>
      <c r="AC548" s="494"/>
      <c r="AD548" s="492">
        <f>IF(Complete[[#This Row],[Procurement Project]]="","",SUM(Complete[[#This Row],[MOOE2]]+Complete[[#This Row],[CO3]]))</f>
        <v>9000</v>
      </c>
      <c r="AE548" s="495">
        <v>9000</v>
      </c>
      <c r="AF548" s="496"/>
      <c r="AG548" s="497"/>
      <c r="AH548" s="400" t="s">
        <v>758</v>
      </c>
      <c r="AI548" s="421" t="s">
        <v>193</v>
      </c>
      <c r="AJ548" s="421" t="s">
        <v>193</v>
      </c>
      <c r="AK548" s="421" t="s">
        <v>193</v>
      </c>
      <c r="AL548" s="421" t="s">
        <v>193</v>
      </c>
      <c r="AM548" s="420" t="s">
        <v>193</v>
      </c>
      <c r="AN548" s="423" t="s">
        <v>193</v>
      </c>
      <c r="AO548" s="488" t="s">
        <v>141</v>
      </c>
      <c r="AP548" s="498"/>
      <c r="AQ548" s="498"/>
    </row>
    <row r="549" spans="1:43" s="230" customFormat="1" ht="75" customHeight="1" x14ac:dyDescent="0.25">
      <c r="A549" s="486" t="s">
        <v>452</v>
      </c>
      <c r="B549" s="499" t="s">
        <v>235</v>
      </c>
      <c r="C549" s="486" t="s">
        <v>266</v>
      </c>
      <c r="D549" s="487" t="s">
        <v>192</v>
      </c>
      <c r="E549" s="488" t="s">
        <v>93</v>
      </c>
      <c r="F549" s="622">
        <v>45208</v>
      </c>
      <c r="G549" s="622">
        <v>45215</v>
      </c>
      <c r="H549" s="642"/>
      <c r="I549" s="648" t="s">
        <v>193</v>
      </c>
      <c r="J549" s="622">
        <f>Complete[[#This Row],[Sub/Open of Bids]]</f>
        <v>45237</v>
      </c>
      <c r="K549" s="622">
        <v>45237</v>
      </c>
      <c r="L549" s="643"/>
      <c r="M549" s="622" t="s">
        <v>193</v>
      </c>
      <c r="N549" s="622" t="s">
        <v>193</v>
      </c>
      <c r="O549" s="622">
        <v>45245</v>
      </c>
      <c r="P549" s="643"/>
      <c r="Q549" s="643"/>
      <c r="R549" s="643"/>
      <c r="S549" s="622" t="s">
        <v>193</v>
      </c>
      <c r="T549" s="622">
        <f>VLOOKUP(Complete[[#This Row],[Code
(PAP)]],[2]Sheet1!$A$2:$B$2590,2,FALSE)</f>
        <v>45258</v>
      </c>
      <c r="U549" s="622">
        <f>VLOOKUP(Complete[[#This Row],[Code
(PAP)]],[2]Sheet1!$A$2:$B$2590,2,FALSE)</f>
        <v>45258</v>
      </c>
      <c r="V549" s="490"/>
      <c r="W549" s="793"/>
      <c r="X549" s="622">
        <f>VLOOKUP(Complete[[#This Row],[Code
(PAP)]],[2]Sheet3!$A$2:$B$2590,2,FALSE)</f>
        <v>45259</v>
      </c>
      <c r="Y549" s="622">
        <f>Complete[[#This Row],[Delivery/ Completion]]</f>
        <v>45259</v>
      </c>
      <c r="Z549" s="402" t="s">
        <v>175</v>
      </c>
      <c r="AA549" s="492">
        <f>IF(Complete[[#This Row],[Procurement Project]]="","",SUM(Complete[[#This Row],[MOOE]]+Complete[[#This Row],[CO]]))</f>
        <v>33520</v>
      </c>
      <c r="AB549" s="493">
        <v>33520</v>
      </c>
      <c r="AC549" s="494"/>
      <c r="AD549" s="492">
        <f>IF(Complete[[#This Row],[Procurement Project]]="","",SUM(Complete[[#This Row],[MOOE2]]+Complete[[#This Row],[CO3]]))</f>
        <v>33520</v>
      </c>
      <c r="AE549" s="495">
        <v>33520</v>
      </c>
      <c r="AF549" s="496"/>
      <c r="AG549" s="497"/>
      <c r="AH549" s="400" t="s">
        <v>758</v>
      </c>
      <c r="AI549" s="421" t="s">
        <v>193</v>
      </c>
      <c r="AJ549" s="421" t="s">
        <v>193</v>
      </c>
      <c r="AK549" s="421" t="s">
        <v>193</v>
      </c>
      <c r="AL549" s="421" t="s">
        <v>193</v>
      </c>
      <c r="AM549" s="420" t="s">
        <v>193</v>
      </c>
      <c r="AN549" s="423" t="s">
        <v>193</v>
      </c>
      <c r="AO549" s="488" t="s">
        <v>141</v>
      </c>
      <c r="AP549" s="498"/>
      <c r="AQ549" s="498"/>
    </row>
    <row r="550" spans="1:43" s="230" customFormat="1" ht="75" customHeight="1" x14ac:dyDescent="0.25">
      <c r="A550" s="486" t="s">
        <v>453</v>
      </c>
      <c r="B550" s="499" t="s">
        <v>235</v>
      </c>
      <c r="C550" s="486" t="s">
        <v>213</v>
      </c>
      <c r="D550" s="487" t="s">
        <v>192</v>
      </c>
      <c r="E550" s="488" t="s">
        <v>93</v>
      </c>
      <c r="F550" s="622">
        <v>45208</v>
      </c>
      <c r="G550" s="622">
        <v>45215</v>
      </c>
      <c r="H550" s="642"/>
      <c r="I550" s="648" t="s">
        <v>193</v>
      </c>
      <c r="J550" s="622">
        <f>Complete[[#This Row],[Sub/Open of Bids]]</f>
        <v>45237</v>
      </c>
      <c r="K550" s="622">
        <v>45237</v>
      </c>
      <c r="L550" s="643"/>
      <c r="M550" s="622" t="s">
        <v>193</v>
      </c>
      <c r="N550" s="622" t="s">
        <v>193</v>
      </c>
      <c r="O550" s="622">
        <v>45245</v>
      </c>
      <c r="P550" s="643"/>
      <c r="Q550" s="643"/>
      <c r="R550" s="643"/>
      <c r="S550" s="622" t="s">
        <v>193</v>
      </c>
      <c r="T550" s="622">
        <f>VLOOKUP(Complete[[#This Row],[Code
(PAP)]],[2]Sheet1!$A$2:$B$2590,2,FALSE)</f>
        <v>45272</v>
      </c>
      <c r="U550" s="622">
        <f>VLOOKUP(Complete[[#This Row],[Code
(PAP)]],[2]Sheet1!$A$2:$B$2590,2,FALSE)</f>
        <v>45272</v>
      </c>
      <c r="V550" s="490"/>
      <c r="W550" s="793"/>
      <c r="X550" s="622">
        <f>VLOOKUP(Complete[[#This Row],[Code
(PAP)]],[2]Sheet3!$A$2:$B$2590,2,FALSE)</f>
        <v>45273</v>
      </c>
      <c r="Y550" s="622">
        <f>Complete[[#This Row],[Delivery/ Completion]]</f>
        <v>45273</v>
      </c>
      <c r="Z550" s="402" t="s">
        <v>175</v>
      </c>
      <c r="AA550" s="492">
        <f>IF(Complete[[#This Row],[Procurement Project]]="","",SUM(Complete[[#This Row],[MOOE]]+Complete[[#This Row],[CO]]))</f>
        <v>60280</v>
      </c>
      <c r="AB550" s="493">
        <v>60280</v>
      </c>
      <c r="AC550" s="494"/>
      <c r="AD550" s="492">
        <f>IF(Complete[[#This Row],[Procurement Project]]="","",SUM(Complete[[#This Row],[MOOE2]]+Complete[[#This Row],[CO3]]))</f>
        <v>60280</v>
      </c>
      <c r="AE550" s="495">
        <v>60280</v>
      </c>
      <c r="AF550" s="496"/>
      <c r="AG550" s="497"/>
      <c r="AH550" s="400" t="s">
        <v>758</v>
      </c>
      <c r="AI550" s="421" t="s">
        <v>193</v>
      </c>
      <c r="AJ550" s="421" t="s">
        <v>193</v>
      </c>
      <c r="AK550" s="421" t="s">
        <v>193</v>
      </c>
      <c r="AL550" s="421" t="s">
        <v>193</v>
      </c>
      <c r="AM550" s="420" t="s">
        <v>193</v>
      </c>
      <c r="AN550" s="423" t="s">
        <v>193</v>
      </c>
      <c r="AO550" s="488" t="s">
        <v>141</v>
      </c>
      <c r="AP550" s="498"/>
      <c r="AQ550" s="498"/>
    </row>
    <row r="551" spans="1:43" s="230" customFormat="1" ht="75" customHeight="1" x14ac:dyDescent="0.25">
      <c r="A551" s="486" t="s">
        <v>454</v>
      </c>
      <c r="B551" s="499" t="s">
        <v>235</v>
      </c>
      <c r="C551" s="486" t="s">
        <v>213</v>
      </c>
      <c r="D551" s="487" t="s">
        <v>192</v>
      </c>
      <c r="E551" s="488" t="s">
        <v>93</v>
      </c>
      <c r="F551" s="622">
        <v>45208</v>
      </c>
      <c r="G551" s="622">
        <v>45215</v>
      </c>
      <c r="H551" s="642"/>
      <c r="I551" s="648" t="s">
        <v>193</v>
      </c>
      <c r="J551" s="622">
        <f>Complete[[#This Row],[Sub/Open of Bids]]</f>
        <v>45237</v>
      </c>
      <c r="K551" s="622">
        <v>45237</v>
      </c>
      <c r="L551" s="643"/>
      <c r="M551" s="622" t="s">
        <v>193</v>
      </c>
      <c r="N551" s="622" t="s">
        <v>193</v>
      </c>
      <c r="O551" s="622">
        <v>45245</v>
      </c>
      <c r="P551" s="643"/>
      <c r="Q551" s="643"/>
      <c r="R551" s="643"/>
      <c r="S551" s="622" t="s">
        <v>193</v>
      </c>
      <c r="T551" s="622">
        <f>VLOOKUP(Complete[[#This Row],[Code
(PAP)]],[2]Sheet1!$A$2:$B$2590,2,FALSE)</f>
        <v>45273</v>
      </c>
      <c r="U551" s="622">
        <f>VLOOKUP(Complete[[#This Row],[Code
(PAP)]],[2]Sheet1!$A$2:$B$2590,2,FALSE)</f>
        <v>45273</v>
      </c>
      <c r="V551" s="490"/>
      <c r="W551" s="793"/>
      <c r="X551" s="622">
        <f>VLOOKUP(Complete[[#This Row],[Code
(PAP)]],[2]Sheet3!$A$2:$B$2590,2,FALSE)</f>
        <v>45273</v>
      </c>
      <c r="Y551" s="622">
        <f>Complete[[#This Row],[Delivery/ Completion]]</f>
        <v>45273</v>
      </c>
      <c r="Z551" s="402" t="s">
        <v>175</v>
      </c>
      <c r="AA551" s="492">
        <f>IF(Complete[[#This Row],[Procurement Project]]="","",SUM(Complete[[#This Row],[MOOE]]+Complete[[#This Row],[CO]]))</f>
        <v>14150</v>
      </c>
      <c r="AB551" s="493">
        <v>14150</v>
      </c>
      <c r="AC551" s="494"/>
      <c r="AD551" s="492">
        <f>IF(Complete[[#This Row],[Procurement Project]]="","",SUM(Complete[[#This Row],[MOOE2]]+Complete[[#This Row],[CO3]]))</f>
        <v>14150</v>
      </c>
      <c r="AE551" s="495">
        <v>14150</v>
      </c>
      <c r="AF551" s="496"/>
      <c r="AG551" s="497"/>
      <c r="AH551" s="400" t="s">
        <v>758</v>
      </c>
      <c r="AI551" s="421" t="s">
        <v>193</v>
      </c>
      <c r="AJ551" s="421" t="s">
        <v>193</v>
      </c>
      <c r="AK551" s="421" t="s">
        <v>193</v>
      </c>
      <c r="AL551" s="421" t="s">
        <v>193</v>
      </c>
      <c r="AM551" s="420" t="s">
        <v>193</v>
      </c>
      <c r="AN551" s="423" t="s">
        <v>193</v>
      </c>
      <c r="AO551" s="488" t="s">
        <v>141</v>
      </c>
      <c r="AP551" s="498"/>
      <c r="AQ551" s="498"/>
    </row>
    <row r="552" spans="1:43" s="230" customFormat="1" ht="75" customHeight="1" x14ac:dyDescent="0.25">
      <c r="A552" s="486" t="s">
        <v>455</v>
      </c>
      <c r="B552" s="499" t="s">
        <v>237</v>
      </c>
      <c r="C552" s="486" t="s">
        <v>260</v>
      </c>
      <c r="D552" s="487" t="s">
        <v>192</v>
      </c>
      <c r="E552" s="488" t="s">
        <v>94</v>
      </c>
      <c r="F552" s="622" t="s">
        <v>193</v>
      </c>
      <c r="G552" s="622">
        <v>45176</v>
      </c>
      <c r="H552" s="642"/>
      <c r="I552" s="648" t="s">
        <v>193</v>
      </c>
      <c r="J552" s="622">
        <f>Complete[[#This Row],[Sub/Open of Bids]]</f>
        <v>45237</v>
      </c>
      <c r="K552" s="622">
        <v>45237</v>
      </c>
      <c r="L552" s="643"/>
      <c r="M552" s="622" t="s">
        <v>193</v>
      </c>
      <c r="N552" s="622" t="s">
        <v>193</v>
      </c>
      <c r="O552" s="622">
        <v>45245</v>
      </c>
      <c r="P552" s="643"/>
      <c r="Q552" s="643"/>
      <c r="R552" s="643"/>
      <c r="S552" s="622" t="s">
        <v>193</v>
      </c>
      <c r="T552" s="622">
        <f>VLOOKUP(Complete[[#This Row],[Code
(PAP)]],[2]Sheet1!$A$2:$B$2590,2,FALSE)</f>
        <v>45288</v>
      </c>
      <c r="U552" s="622">
        <f>VLOOKUP(Complete[[#This Row],[Code
(PAP)]],[2]Sheet1!$A$2:$B$2590,2,FALSE)</f>
        <v>45288</v>
      </c>
      <c r="V552" s="490"/>
      <c r="W552" s="793"/>
      <c r="X552" s="622">
        <f>VLOOKUP(Complete[[#This Row],[Code
(PAP)]],[2]Sheet3!$A$2:$B$2590,2,FALSE)</f>
        <v>0</v>
      </c>
      <c r="Y552" s="622">
        <f>Complete[[#This Row],[Delivery/ Completion]]</f>
        <v>0</v>
      </c>
      <c r="Z552" s="402" t="s">
        <v>175</v>
      </c>
      <c r="AA552" s="492">
        <f>IF(Complete[[#This Row],[Procurement Project]]="","",SUM(Complete[[#This Row],[MOOE]]+Complete[[#This Row],[CO]]))</f>
        <v>39466</v>
      </c>
      <c r="AB552" s="493">
        <v>39466</v>
      </c>
      <c r="AC552" s="494"/>
      <c r="AD552" s="492">
        <f>IF(Complete[[#This Row],[Procurement Project]]="","",SUM(Complete[[#This Row],[MOOE2]]+Complete[[#This Row],[CO3]]))</f>
        <v>38820</v>
      </c>
      <c r="AE552" s="495">
        <v>38820</v>
      </c>
      <c r="AF552" s="496"/>
      <c r="AG552" s="497"/>
      <c r="AH552" s="400" t="s">
        <v>758</v>
      </c>
      <c r="AI552" s="421" t="s">
        <v>193</v>
      </c>
      <c r="AJ552" s="421" t="s">
        <v>193</v>
      </c>
      <c r="AK552" s="421" t="s">
        <v>193</v>
      </c>
      <c r="AL552" s="421" t="s">
        <v>193</v>
      </c>
      <c r="AM552" s="420" t="s">
        <v>193</v>
      </c>
      <c r="AN552" s="423" t="s">
        <v>193</v>
      </c>
      <c r="AO552" s="488" t="s">
        <v>141</v>
      </c>
      <c r="AP552" s="498"/>
      <c r="AQ552" s="498"/>
    </row>
    <row r="553" spans="1:43" s="230" customFormat="1" ht="75" customHeight="1" x14ac:dyDescent="0.25">
      <c r="A553" s="486" t="s">
        <v>456</v>
      </c>
      <c r="B553" s="499" t="s">
        <v>237</v>
      </c>
      <c r="C553" s="486" t="s">
        <v>262</v>
      </c>
      <c r="D553" s="487" t="s">
        <v>192</v>
      </c>
      <c r="E553" s="488" t="s">
        <v>94</v>
      </c>
      <c r="F553" s="622" t="s">
        <v>193</v>
      </c>
      <c r="G553" s="622">
        <v>45215</v>
      </c>
      <c r="H553" s="642"/>
      <c r="I553" s="648" t="s">
        <v>193</v>
      </c>
      <c r="J553" s="622">
        <f>Complete[[#This Row],[Sub/Open of Bids]]</f>
        <v>45237</v>
      </c>
      <c r="K553" s="622">
        <v>45237</v>
      </c>
      <c r="L553" s="643"/>
      <c r="M553" s="622" t="s">
        <v>193</v>
      </c>
      <c r="N553" s="622" t="s">
        <v>193</v>
      </c>
      <c r="O553" s="622">
        <v>45245</v>
      </c>
      <c r="P553" s="643"/>
      <c r="Q553" s="643"/>
      <c r="R553" s="643"/>
      <c r="S553" s="622" t="s">
        <v>193</v>
      </c>
      <c r="T553" s="622">
        <f>VLOOKUP(Complete[[#This Row],[Code
(PAP)]],[2]Sheet1!$A$2:$B$2590,2,FALSE)</f>
        <v>45264</v>
      </c>
      <c r="U553" s="622">
        <f>VLOOKUP(Complete[[#This Row],[Code
(PAP)]],[2]Sheet1!$A$2:$B$2590,2,FALSE)</f>
        <v>45264</v>
      </c>
      <c r="V553" s="490"/>
      <c r="W553" s="793"/>
      <c r="X553" s="622">
        <f>VLOOKUP(Complete[[#This Row],[Code
(PAP)]],[2]Sheet3!$A$2:$B$2590,2,FALSE)</f>
        <v>45267</v>
      </c>
      <c r="Y553" s="622">
        <f>Complete[[#This Row],[Delivery/ Completion]]</f>
        <v>45267</v>
      </c>
      <c r="Z553" s="402" t="s">
        <v>175</v>
      </c>
      <c r="AA553" s="492">
        <f>IF(Complete[[#This Row],[Procurement Project]]="","",SUM(Complete[[#This Row],[MOOE]]+Complete[[#This Row],[CO]]))</f>
        <v>3300</v>
      </c>
      <c r="AB553" s="493">
        <v>3300</v>
      </c>
      <c r="AC553" s="494"/>
      <c r="AD553" s="492">
        <f>IF(Complete[[#This Row],[Procurement Project]]="","",SUM(Complete[[#This Row],[MOOE2]]+Complete[[#This Row],[CO3]]))</f>
        <v>3225</v>
      </c>
      <c r="AE553" s="495">
        <v>3225</v>
      </c>
      <c r="AF553" s="496"/>
      <c r="AG553" s="497"/>
      <c r="AH553" s="400" t="s">
        <v>758</v>
      </c>
      <c r="AI553" s="421" t="s">
        <v>193</v>
      </c>
      <c r="AJ553" s="421" t="s">
        <v>193</v>
      </c>
      <c r="AK553" s="421" t="s">
        <v>193</v>
      </c>
      <c r="AL553" s="421" t="s">
        <v>193</v>
      </c>
      <c r="AM553" s="420" t="s">
        <v>193</v>
      </c>
      <c r="AN553" s="423" t="s">
        <v>193</v>
      </c>
      <c r="AO553" s="488" t="s">
        <v>141</v>
      </c>
      <c r="AP553" s="498"/>
      <c r="AQ553" s="498"/>
    </row>
    <row r="554" spans="1:43" s="230" customFormat="1" ht="75" customHeight="1" x14ac:dyDescent="0.25">
      <c r="A554" s="466" t="s">
        <v>457</v>
      </c>
      <c r="B554" s="499" t="s">
        <v>237</v>
      </c>
      <c r="C554" s="486" t="s">
        <v>212</v>
      </c>
      <c r="D554" s="487" t="s">
        <v>192</v>
      </c>
      <c r="E554" s="488" t="s">
        <v>94</v>
      </c>
      <c r="F554" s="622" t="s">
        <v>193</v>
      </c>
      <c r="G554" s="622">
        <v>45215</v>
      </c>
      <c r="H554" s="642"/>
      <c r="I554" s="648" t="s">
        <v>193</v>
      </c>
      <c r="J554" s="622">
        <f>Complete[[#This Row],[Sub/Open of Bids]]</f>
        <v>45237</v>
      </c>
      <c r="K554" s="622">
        <v>45237</v>
      </c>
      <c r="L554" s="643"/>
      <c r="M554" s="622" t="s">
        <v>193</v>
      </c>
      <c r="N554" s="622" t="s">
        <v>193</v>
      </c>
      <c r="O554" s="622">
        <v>45245</v>
      </c>
      <c r="P554" s="643"/>
      <c r="Q554" s="643"/>
      <c r="R554" s="643"/>
      <c r="S554" s="622">
        <v>45247</v>
      </c>
      <c r="T554" s="622">
        <f>VLOOKUP(Complete[[#This Row],[Code
(PAP)]],[2]Sheet1!$A$2:$B$2590,2,FALSE)</f>
        <v>45253</v>
      </c>
      <c r="U554" s="622">
        <f>VLOOKUP(Complete[[#This Row],[Code
(PAP)]],[2]Sheet1!$A$2:$B$2590,2,FALSE)</f>
        <v>45253</v>
      </c>
      <c r="V554" s="490"/>
      <c r="W554" s="793"/>
      <c r="X554" s="622">
        <f>VLOOKUP(Complete[[#This Row],[Code
(PAP)]],[2]Sheet3!$A$2:$B$2590,2,FALSE)</f>
        <v>45264</v>
      </c>
      <c r="Y554" s="622">
        <f>Complete[[#This Row],[Delivery/ Completion]]</f>
        <v>45264</v>
      </c>
      <c r="Z554" s="402" t="s">
        <v>175</v>
      </c>
      <c r="AA554" s="492">
        <f>IF(Complete[[#This Row],[Procurement Project]]="","",SUM(Complete[[#This Row],[MOOE]]+Complete[[#This Row],[CO]]))</f>
        <v>55528</v>
      </c>
      <c r="AB554" s="493">
        <v>55528</v>
      </c>
      <c r="AC554" s="494"/>
      <c r="AD554" s="492">
        <f>IF(Complete[[#This Row],[Procurement Project]]="","",SUM(Complete[[#This Row],[MOOE2]]+Complete[[#This Row],[CO3]]))</f>
        <v>54259</v>
      </c>
      <c r="AE554" s="495">
        <v>54259</v>
      </c>
      <c r="AF554" s="496"/>
      <c r="AG554" s="497"/>
      <c r="AH554" s="400" t="s">
        <v>758</v>
      </c>
      <c r="AI554" s="421" t="s">
        <v>193</v>
      </c>
      <c r="AJ554" s="421" t="s">
        <v>193</v>
      </c>
      <c r="AK554" s="421" t="s">
        <v>193</v>
      </c>
      <c r="AL554" s="421" t="s">
        <v>193</v>
      </c>
      <c r="AM554" s="420" t="s">
        <v>193</v>
      </c>
      <c r="AN554" s="423" t="s">
        <v>193</v>
      </c>
      <c r="AO554" s="488" t="s">
        <v>141</v>
      </c>
      <c r="AP554" s="498"/>
      <c r="AQ554" s="498"/>
    </row>
    <row r="555" spans="1:43" s="230" customFormat="1" ht="75" customHeight="1" x14ac:dyDescent="0.25">
      <c r="A555" s="486" t="s">
        <v>458</v>
      </c>
      <c r="B555" s="499" t="s">
        <v>459</v>
      </c>
      <c r="C555" s="486" t="s">
        <v>213</v>
      </c>
      <c r="D555" s="487" t="s">
        <v>192</v>
      </c>
      <c r="E555" s="488" t="s">
        <v>103</v>
      </c>
      <c r="F555" s="622" t="s">
        <v>193</v>
      </c>
      <c r="G555" s="622">
        <v>45124</v>
      </c>
      <c r="H555" s="642"/>
      <c r="I555" s="648" t="s">
        <v>193</v>
      </c>
      <c r="J555" s="622">
        <f>Complete[[#This Row],[Sub/Open of Bids]]</f>
        <v>45237</v>
      </c>
      <c r="K555" s="622">
        <v>45237</v>
      </c>
      <c r="L555" s="643"/>
      <c r="M555" s="622" t="s">
        <v>193</v>
      </c>
      <c r="N555" s="622" t="s">
        <v>193</v>
      </c>
      <c r="O555" s="622">
        <v>45245</v>
      </c>
      <c r="P555" s="643"/>
      <c r="Q555" s="643"/>
      <c r="R555" s="643"/>
      <c r="S555" s="622" t="s">
        <v>193</v>
      </c>
      <c r="T555" s="622">
        <f>VLOOKUP(Complete[[#This Row],[Code
(PAP)]],[2]Sheet1!$A$2:$B$2590,2,FALSE)</f>
        <v>45272</v>
      </c>
      <c r="U555" s="622">
        <f>VLOOKUP(Complete[[#This Row],[Code
(PAP)]],[2]Sheet1!$A$2:$B$2590,2,FALSE)</f>
        <v>45272</v>
      </c>
      <c r="V555" s="490"/>
      <c r="W555" s="793"/>
      <c r="X555" s="622">
        <f>VLOOKUP(Complete[[#This Row],[Code
(PAP)]],[2]Sheet3!$A$2:$B$2590,2,FALSE)</f>
        <v>45282</v>
      </c>
      <c r="Y555" s="622">
        <f>Complete[[#This Row],[Delivery/ Completion]]</f>
        <v>45282</v>
      </c>
      <c r="Z555" s="402" t="s">
        <v>175</v>
      </c>
      <c r="AA555" s="492">
        <f>IF(Complete[[#This Row],[Procurement Project]]="","",SUM(Complete[[#This Row],[MOOE]]+Complete[[#This Row],[CO]]))</f>
        <v>45000</v>
      </c>
      <c r="AB555" s="493">
        <v>45000</v>
      </c>
      <c r="AC555" s="494"/>
      <c r="AD555" s="492">
        <f>IF(Complete[[#This Row],[Procurement Project]]="","",SUM(Complete[[#This Row],[MOOE2]]+Complete[[#This Row],[CO3]]))</f>
        <v>44975</v>
      </c>
      <c r="AE555" s="495">
        <v>44975</v>
      </c>
      <c r="AF555" s="496"/>
      <c r="AG555" s="497"/>
      <c r="AH555" s="400" t="s">
        <v>758</v>
      </c>
      <c r="AI555" s="421" t="s">
        <v>193</v>
      </c>
      <c r="AJ555" s="421" t="s">
        <v>193</v>
      </c>
      <c r="AK555" s="421" t="s">
        <v>193</v>
      </c>
      <c r="AL555" s="421" t="s">
        <v>193</v>
      </c>
      <c r="AM555" s="420" t="s">
        <v>193</v>
      </c>
      <c r="AN555" s="423" t="s">
        <v>193</v>
      </c>
      <c r="AO555" s="488" t="s">
        <v>141</v>
      </c>
      <c r="AP555" s="498"/>
      <c r="AQ555" s="498"/>
    </row>
    <row r="556" spans="1:43" s="230" customFormat="1" ht="75" customHeight="1" x14ac:dyDescent="0.25">
      <c r="A556" s="466" t="s">
        <v>460</v>
      </c>
      <c r="B556" s="499" t="s">
        <v>461</v>
      </c>
      <c r="C556" s="486" t="s">
        <v>198</v>
      </c>
      <c r="D556" s="487" t="s">
        <v>192</v>
      </c>
      <c r="E556" s="488" t="s">
        <v>103</v>
      </c>
      <c r="F556" s="622" t="s">
        <v>193</v>
      </c>
      <c r="G556" s="622">
        <v>45121</v>
      </c>
      <c r="H556" s="642"/>
      <c r="I556" s="648" t="s">
        <v>193</v>
      </c>
      <c r="J556" s="622">
        <f>Complete[[#This Row],[Sub/Open of Bids]]</f>
        <v>45237</v>
      </c>
      <c r="K556" s="622">
        <v>45237</v>
      </c>
      <c r="L556" s="643"/>
      <c r="M556" s="622" t="s">
        <v>193</v>
      </c>
      <c r="N556" s="622" t="s">
        <v>193</v>
      </c>
      <c r="O556" s="622">
        <v>45245</v>
      </c>
      <c r="P556" s="643"/>
      <c r="Q556" s="643"/>
      <c r="R556" s="643"/>
      <c r="S556" s="622">
        <v>45252</v>
      </c>
      <c r="T556" s="622">
        <f>VLOOKUP(Complete[[#This Row],[Code
(PAP)]],[2]Sheet1!$A$2:$B$2590,2,FALSE)</f>
        <v>45258</v>
      </c>
      <c r="U556" s="622">
        <f>VLOOKUP(Complete[[#This Row],[Code
(PAP)]],[2]Sheet1!$A$2:$B$2590,2,FALSE)</f>
        <v>45258</v>
      </c>
      <c r="V556" s="490"/>
      <c r="W556" s="793"/>
      <c r="X556" s="622">
        <f>VLOOKUP(Complete[[#This Row],[Code
(PAP)]],[2]Sheet3!$A$2:$B$2590,2,FALSE)</f>
        <v>45273</v>
      </c>
      <c r="Y556" s="622">
        <f>Complete[[#This Row],[Delivery/ Completion]]</f>
        <v>45273</v>
      </c>
      <c r="Z556" s="402" t="s">
        <v>175</v>
      </c>
      <c r="AA556" s="492">
        <f>IF(Complete[[#This Row],[Procurement Project]]="","",SUM(Complete[[#This Row],[MOOE]]+Complete[[#This Row],[CO]]))</f>
        <v>57500</v>
      </c>
      <c r="AB556" s="493">
        <v>57500</v>
      </c>
      <c r="AC556" s="494"/>
      <c r="AD556" s="492">
        <f>IF(Complete[[#This Row],[Procurement Project]]="","",SUM(Complete[[#This Row],[MOOE2]]+Complete[[#This Row],[CO3]]))</f>
        <v>49500</v>
      </c>
      <c r="AE556" s="495">
        <v>49500</v>
      </c>
      <c r="AF556" s="496"/>
      <c r="AG556" s="497"/>
      <c r="AH556" s="400" t="s">
        <v>758</v>
      </c>
      <c r="AI556" s="421" t="s">
        <v>193</v>
      </c>
      <c r="AJ556" s="421" t="s">
        <v>193</v>
      </c>
      <c r="AK556" s="421" t="s">
        <v>193</v>
      </c>
      <c r="AL556" s="421" t="s">
        <v>193</v>
      </c>
      <c r="AM556" s="420" t="s">
        <v>193</v>
      </c>
      <c r="AN556" s="423" t="s">
        <v>193</v>
      </c>
      <c r="AO556" s="488" t="s">
        <v>141</v>
      </c>
      <c r="AP556" s="498"/>
      <c r="AQ556" s="498"/>
    </row>
    <row r="557" spans="1:43" s="230" customFormat="1" ht="75" customHeight="1" x14ac:dyDescent="0.25">
      <c r="A557" s="466" t="s">
        <v>462</v>
      </c>
      <c r="B557" s="499" t="s">
        <v>265</v>
      </c>
      <c r="C557" s="486" t="s">
        <v>213</v>
      </c>
      <c r="D557" s="487" t="s">
        <v>192</v>
      </c>
      <c r="E557" s="488" t="s">
        <v>89</v>
      </c>
      <c r="F557" s="622" t="s">
        <v>193</v>
      </c>
      <c r="G557" s="622">
        <v>45229</v>
      </c>
      <c r="H557" s="642"/>
      <c r="I557" s="648" t="s">
        <v>193</v>
      </c>
      <c r="J557" s="622">
        <f>Complete[[#This Row],[Sub/Open of Bids]]</f>
        <v>45237</v>
      </c>
      <c r="K557" s="622">
        <v>45237</v>
      </c>
      <c r="L557" s="643"/>
      <c r="M557" s="622">
        <v>45237</v>
      </c>
      <c r="N557" s="622" t="s">
        <v>193</v>
      </c>
      <c r="O557" s="622">
        <v>45245</v>
      </c>
      <c r="P557" s="643"/>
      <c r="Q557" s="643"/>
      <c r="R557" s="643"/>
      <c r="S557" s="622">
        <v>45254</v>
      </c>
      <c r="T557" s="622">
        <f>VLOOKUP(Complete[[#This Row],[Code
(PAP)]],[2]Sheet1!$A$2:$B$2590,2,FALSE)</f>
        <v>45272</v>
      </c>
      <c r="U557" s="622">
        <f>VLOOKUP(Complete[[#This Row],[Code
(PAP)]],[2]Sheet1!$A$2:$B$2590,2,FALSE)</f>
        <v>45272</v>
      </c>
      <c r="V557" s="490"/>
      <c r="W557" s="793"/>
      <c r="X557" s="622"/>
      <c r="Y557" s="622"/>
      <c r="Z557" s="402" t="s">
        <v>175</v>
      </c>
      <c r="AA557" s="492">
        <f>IF(Complete[[#This Row],[Procurement Project]]="","",SUM(Complete[[#This Row],[MOOE]]+Complete[[#This Row],[CO]]))</f>
        <v>995794</v>
      </c>
      <c r="AB557" s="493">
        <v>995794</v>
      </c>
      <c r="AC557" s="494"/>
      <c r="AD557" s="492">
        <f>IF(Complete[[#This Row],[Procurement Project]]="","",SUM(Complete[[#This Row],[MOOE2]]+Complete[[#This Row],[CO3]]))</f>
        <v>990500</v>
      </c>
      <c r="AE557" s="495">
        <v>990500</v>
      </c>
      <c r="AF557" s="496"/>
      <c r="AG557" s="497"/>
      <c r="AH557" s="400" t="s">
        <v>758</v>
      </c>
      <c r="AI557" s="421" t="s">
        <v>193</v>
      </c>
      <c r="AJ557" s="421" t="s">
        <v>193</v>
      </c>
      <c r="AK557" s="421" t="s">
        <v>193</v>
      </c>
      <c r="AL557" s="421" t="s">
        <v>193</v>
      </c>
      <c r="AM557" s="420" t="s">
        <v>193</v>
      </c>
      <c r="AN557" s="423" t="s">
        <v>193</v>
      </c>
      <c r="AO557" s="319" t="s">
        <v>1403</v>
      </c>
      <c r="AP557" s="498"/>
      <c r="AQ557" s="498"/>
    </row>
    <row r="558" spans="1:43" s="230" customFormat="1" ht="75" customHeight="1" x14ac:dyDescent="0.25">
      <c r="A558" s="465" t="s">
        <v>1246</v>
      </c>
      <c r="B558" s="499" t="s">
        <v>235</v>
      </c>
      <c r="C558" s="486" t="s">
        <v>201</v>
      </c>
      <c r="D558" s="487" t="s">
        <v>192</v>
      </c>
      <c r="E558" s="488" t="s">
        <v>91</v>
      </c>
      <c r="F558" s="622">
        <v>45132</v>
      </c>
      <c r="G558" s="622">
        <v>45138</v>
      </c>
      <c r="H558" s="642"/>
      <c r="I558" s="648" t="s">
        <v>193</v>
      </c>
      <c r="J558" s="622">
        <f>Complete[[#This Row],[Sub/Open of Bids]]</f>
        <v>45245</v>
      </c>
      <c r="K558" s="622">
        <v>45245</v>
      </c>
      <c r="L558" s="643"/>
      <c r="M558" s="622" t="s">
        <v>193</v>
      </c>
      <c r="N558" s="622" t="s">
        <v>193</v>
      </c>
      <c r="O558" s="622">
        <v>45254</v>
      </c>
      <c r="P558" s="643"/>
      <c r="Q558" s="643"/>
      <c r="R558" s="643"/>
      <c r="S558" s="622" t="s">
        <v>193</v>
      </c>
      <c r="T558" s="622">
        <f>VLOOKUP(Complete[[#This Row],[Code
(PAP)]],[2]Sheet1!$A$2:$B$2590,2,FALSE)</f>
        <v>45272</v>
      </c>
      <c r="U558" s="622">
        <f>VLOOKUP(Complete[[#This Row],[Code
(PAP)]],[2]Sheet1!$A$2:$B$2590,2,FALSE)</f>
        <v>45272</v>
      </c>
      <c r="V558" s="490"/>
      <c r="W558" s="793"/>
      <c r="X558" s="622">
        <f>VLOOKUP(Complete[[#This Row],[Code
(PAP)]],[2]Sheet3!$A$2:$B$2590,2,FALSE)</f>
        <v>45279</v>
      </c>
      <c r="Y558" s="622">
        <f>Complete[[#This Row],[Delivery/ Completion]]</f>
        <v>45279</v>
      </c>
      <c r="Z558" s="402" t="s">
        <v>175</v>
      </c>
      <c r="AA558" s="492">
        <f>IF(Complete[[#This Row],[Procurement Project]]="","",SUM(Complete[[#This Row],[MOOE]]+Complete[[#This Row],[CO]]))</f>
        <v>1999982</v>
      </c>
      <c r="AB558" s="493">
        <v>1999982</v>
      </c>
      <c r="AC558" s="494"/>
      <c r="AD558" s="492">
        <f>IF(Complete[[#This Row],[Procurement Project]]="","",SUM(Complete[[#This Row],[MOOE2]]+Complete[[#This Row],[CO3]]))</f>
        <v>1700675.82</v>
      </c>
      <c r="AE558" s="495">
        <v>1700675.82</v>
      </c>
      <c r="AF558" s="496"/>
      <c r="AG558" s="497"/>
      <c r="AH558" s="400" t="s">
        <v>758</v>
      </c>
      <c r="AI558" s="421" t="s">
        <v>193</v>
      </c>
      <c r="AJ558" s="421" t="s">
        <v>193</v>
      </c>
      <c r="AK558" s="421" t="s">
        <v>193</v>
      </c>
      <c r="AL558" s="421" t="s">
        <v>193</v>
      </c>
      <c r="AM558" s="420" t="s">
        <v>193</v>
      </c>
      <c r="AN558" s="423" t="s">
        <v>193</v>
      </c>
      <c r="AO558" s="488" t="s">
        <v>141</v>
      </c>
      <c r="AP558" s="498"/>
      <c r="AQ558" s="498"/>
    </row>
    <row r="559" spans="1:43" s="230" customFormat="1" ht="75" customHeight="1" x14ac:dyDescent="0.25">
      <c r="A559" s="465" t="s">
        <v>1247</v>
      </c>
      <c r="B559" s="499" t="s">
        <v>237</v>
      </c>
      <c r="C559" s="486" t="s">
        <v>232</v>
      </c>
      <c r="D559" s="487" t="s">
        <v>192</v>
      </c>
      <c r="E559" s="488" t="s">
        <v>94</v>
      </c>
      <c r="F559" s="622" t="s">
        <v>193</v>
      </c>
      <c r="G559" s="622">
        <v>45170</v>
      </c>
      <c r="H559" s="642"/>
      <c r="I559" s="648" t="s">
        <v>193</v>
      </c>
      <c r="J559" s="622">
        <f>Complete[[#This Row],[Sub/Open of Bids]]</f>
        <v>45245</v>
      </c>
      <c r="K559" s="622">
        <v>45245</v>
      </c>
      <c r="L559" s="643"/>
      <c r="M559" s="622" t="s">
        <v>193</v>
      </c>
      <c r="N559" s="622" t="s">
        <v>193</v>
      </c>
      <c r="O559" s="622">
        <v>45254</v>
      </c>
      <c r="P559" s="643"/>
      <c r="Q559" s="643"/>
      <c r="R559" s="643"/>
      <c r="S559" s="622" t="s">
        <v>193</v>
      </c>
      <c r="T559" s="622">
        <f>VLOOKUP(Complete[[#This Row],[Code
(PAP)]],[2]Sheet1!$A$2:$B$2590,2,FALSE)</f>
        <v>45260</v>
      </c>
      <c r="U559" s="622">
        <f>VLOOKUP(Complete[[#This Row],[Code
(PAP)]],[2]Sheet1!$A$2:$B$2590,2,FALSE)</f>
        <v>45260</v>
      </c>
      <c r="V559" s="490"/>
      <c r="W559" s="793"/>
      <c r="X559" s="622">
        <f>VLOOKUP(Complete[[#This Row],[Code
(PAP)]],[2]Sheet3!$A$2:$B$2590,2,FALSE)</f>
        <v>45274</v>
      </c>
      <c r="Y559" s="622">
        <f>Complete[[#This Row],[Delivery/ Completion]]</f>
        <v>45274</v>
      </c>
      <c r="Z559" s="402" t="s">
        <v>175</v>
      </c>
      <c r="AA559" s="492">
        <f>IF(Complete[[#This Row],[Procurement Project]]="","",SUM(Complete[[#This Row],[MOOE]]+Complete[[#This Row],[CO]]))</f>
        <v>5700</v>
      </c>
      <c r="AB559" s="493">
        <v>5700</v>
      </c>
      <c r="AC559" s="494"/>
      <c r="AD559" s="492">
        <f>IF(Complete[[#This Row],[Procurement Project]]="","",SUM(Complete[[#This Row],[MOOE2]]+Complete[[#This Row],[CO3]]))</f>
        <v>5700</v>
      </c>
      <c r="AE559" s="495">
        <v>5700</v>
      </c>
      <c r="AF559" s="496"/>
      <c r="AG559" s="497"/>
      <c r="AH559" s="400" t="s">
        <v>758</v>
      </c>
      <c r="AI559" s="421" t="s">
        <v>193</v>
      </c>
      <c r="AJ559" s="421" t="s">
        <v>193</v>
      </c>
      <c r="AK559" s="421" t="s">
        <v>193</v>
      </c>
      <c r="AL559" s="421" t="s">
        <v>193</v>
      </c>
      <c r="AM559" s="420" t="s">
        <v>193</v>
      </c>
      <c r="AN559" s="423" t="s">
        <v>193</v>
      </c>
      <c r="AO559" s="488" t="s">
        <v>141</v>
      </c>
      <c r="AP559" s="498"/>
      <c r="AQ559" s="498"/>
    </row>
    <row r="560" spans="1:43" s="230" customFormat="1" ht="75" customHeight="1" x14ac:dyDescent="0.25">
      <c r="A560" s="486" t="s">
        <v>463</v>
      </c>
      <c r="B560" s="499" t="s">
        <v>237</v>
      </c>
      <c r="C560" s="486" t="s">
        <v>212</v>
      </c>
      <c r="D560" s="487" t="s">
        <v>192</v>
      </c>
      <c r="E560" s="488" t="s">
        <v>94</v>
      </c>
      <c r="F560" s="622">
        <v>45208</v>
      </c>
      <c r="G560" s="622">
        <v>45215</v>
      </c>
      <c r="H560" s="642"/>
      <c r="I560" s="648" t="s">
        <v>193</v>
      </c>
      <c r="J560" s="622">
        <f>Complete[[#This Row],[Sub/Open of Bids]]</f>
        <v>45245</v>
      </c>
      <c r="K560" s="622">
        <v>45245</v>
      </c>
      <c r="L560" s="643"/>
      <c r="M560" s="622" t="s">
        <v>193</v>
      </c>
      <c r="N560" s="622" t="s">
        <v>193</v>
      </c>
      <c r="O560" s="622">
        <v>45254</v>
      </c>
      <c r="P560" s="643"/>
      <c r="Q560" s="643"/>
      <c r="R560" s="643"/>
      <c r="S560" s="622" t="s">
        <v>193</v>
      </c>
      <c r="T560" s="622">
        <f>VLOOKUP(Complete[[#This Row],[Code
(PAP)]],[2]Sheet1!$A$2:$B$2590,2,FALSE)</f>
        <v>45264</v>
      </c>
      <c r="U560" s="622">
        <f>VLOOKUP(Complete[[#This Row],[Code
(PAP)]],[2]Sheet1!$A$2:$B$2590,2,FALSE)</f>
        <v>45264</v>
      </c>
      <c r="V560" s="490"/>
      <c r="W560" s="793"/>
      <c r="X560" s="622">
        <f>VLOOKUP(Complete[[#This Row],[Code
(PAP)]],[2]Sheet3!$A$2:$B$2590,2,FALSE)</f>
        <v>45272</v>
      </c>
      <c r="Y560" s="622">
        <f>Complete[[#This Row],[Delivery/ Completion]]</f>
        <v>45272</v>
      </c>
      <c r="Z560" s="402" t="s">
        <v>175</v>
      </c>
      <c r="AA560" s="492">
        <f>IF(Complete[[#This Row],[Procurement Project]]="","",SUM(Complete[[#This Row],[MOOE]]+Complete[[#This Row],[CO]]))</f>
        <v>6910</v>
      </c>
      <c r="AB560" s="493">
        <v>6910</v>
      </c>
      <c r="AC560" s="494"/>
      <c r="AD560" s="492">
        <f>IF(Complete[[#This Row],[Procurement Project]]="","",SUM(Complete[[#This Row],[MOOE2]]+Complete[[#This Row],[CO3]]))</f>
        <v>6884.5</v>
      </c>
      <c r="AE560" s="495">
        <v>6884.5</v>
      </c>
      <c r="AF560" s="496"/>
      <c r="AG560" s="497"/>
      <c r="AH560" s="400" t="s">
        <v>758</v>
      </c>
      <c r="AI560" s="421" t="s">
        <v>193</v>
      </c>
      <c r="AJ560" s="421" t="s">
        <v>193</v>
      </c>
      <c r="AK560" s="421" t="s">
        <v>193</v>
      </c>
      <c r="AL560" s="421" t="s">
        <v>193</v>
      </c>
      <c r="AM560" s="420" t="s">
        <v>193</v>
      </c>
      <c r="AN560" s="423" t="s">
        <v>193</v>
      </c>
      <c r="AO560" s="488" t="s">
        <v>141</v>
      </c>
      <c r="AP560" s="498"/>
      <c r="AQ560" s="498"/>
    </row>
    <row r="561" spans="1:43" s="230" customFormat="1" ht="75" customHeight="1" x14ac:dyDescent="0.25">
      <c r="A561" s="486" t="s">
        <v>464</v>
      </c>
      <c r="B561" s="499" t="s">
        <v>465</v>
      </c>
      <c r="C561" s="486" t="s">
        <v>212</v>
      </c>
      <c r="D561" s="487" t="s">
        <v>192</v>
      </c>
      <c r="E561" s="488" t="s">
        <v>93</v>
      </c>
      <c r="F561" s="622" t="s">
        <v>193</v>
      </c>
      <c r="G561" s="622">
        <v>45205</v>
      </c>
      <c r="H561" s="642"/>
      <c r="I561" s="648" t="s">
        <v>193</v>
      </c>
      <c r="J561" s="622">
        <f>Complete[[#This Row],[Sub/Open of Bids]]</f>
        <v>45245</v>
      </c>
      <c r="K561" s="622">
        <v>45245</v>
      </c>
      <c r="L561" s="643"/>
      <c r="M561" s="622" t="s">
        <v>193</v>
      </c>
      <c r="N561" s="622" t="s">
        <v>193</v>
      </c>
      <c r="O561" s="622">
        <v>45254</v>
      </c>
      <c r="P561" s="643"/>
      <c r="Q561" s="643"/>
      <c r="R561" s="643"/>
      <c r="S561" s="622" t="s">
        <v>193</v>
      </c>
      <c r="T561" s="622">
        <f>VLOOKUP(Complete[[#This Row],[Code
(PAP)]],[2]Sheet1!$A$2:$B$2590,2,FALSE)</f>
        <v>45271</v>
      </c>
      <c r="U561" s="622">
        <f>VLOOKUP(Complete[[#This Row],[Code
(PAP)]],[2]Sheet1!$A$2:$B$2590,2,FALSE)</f>
        <v>45271</v>
      </c>
      <c r="V561" s="490"/>
      <c r="W561" s="793"/>
      <c r="X561" s="622"/>
      <c r="Y561" s="622"/>
      <c r="Z561" s="402" t="s">
        <v>175</v>
      </c>
      <c r="AA561" s="492">
        <f>IF(Complete[[#This Row],[Procurement Project]]="","",SUM(Complete[[#This Row],[MOOE]]+Complete[[#This Row],[CO]]))</f>
        <v>3325</v>
      </c>
      <c r="AB561" s="493">
        <v>3325</v>
      </c>
      <c r="AC561" s="494"/>
      <c r="AD561" s="492">
        <f>IF(Complete[[#This Row],[Procurement Project]]="","",SUM(Complete[[#This Row],[MOOE2]]+Complete[[#This Row],[CO3]]))</f>
        <v>3150</v>
      </c>
      <c r="AE561" s="495">
        <v>3150</v>
      </c>
      <c r="AF561" s="496"/>
      <c r="AG561" s="497"/>
      <c r="AH561" s="400" t="s">
        <v>758</v>
      </c>
      <c r="AI561" s="421" t="s">
        <v>193</v>
      </c>
      <c r="AJ561" s="421" t="s">
        <v>193</v>
      </c>
      <c r="AK561" s="421" t="s">
        <v>193</v>
      </c>
      <c r="AL561" s="421" t="s">
        <v>193</v>
      </c>
      <c r="AM561" s="420" t="s">
        <v>193</v>
      </c>
      <c r="AN561" s="423" t="s">
        <v>193</v>
      </c>
      <c r="AO561" s="319" t="s">
        <v>141</v>
      </c>
      <c r="AP561" s="498"/>
      <c r="AQ561" s="498"/>
    </row>
    <row r="562" spans="1:43" s="230" customFormat="1" ht="75" customHeight="1" x14ac:dyDescent="0.25">
      <c r="A562" s="465" t="s">
        <v>1248</v>
      </c>
      <c r="B562" s="499" t="s">
        <v>466</v>
      </c>
      <c r="C562" s="486" t="s">
        <v>198</v>
      </c>
      <c r="D562" s="487" t="s">
        <v>192</v>
      </c>
      <c r="E562" s="488" t="s">
        <v>103</v>
      </c>
      <c r="F562" s="622" t="s">
        <v>193</v>
      </c>
      <c r="G562" s="622">
        <v>45222</v>
      </c>
      <c r="H562" s="642"/>
      <c r="I562" s="648" t="s">
        <v>193</v>
      </c>
      <c r="J562" s="622">
        <f>Complete[[#This Row],[Sub/Open of Bids]]</f>
        <v>45245</v>
      </c>
      <c r="K562" s="622">
        <v>45245</v>
      </c>
      <c r="L562" s="643"/>
      <c r="M562" s="622" t="s">
        <v>193</v>
      </c>
      <c r="N562" s="622" t="s">
        <v>193</v>
      </c>
      <c r="O562" s="622">
        <v>45254</v>
      </c>
      <c r="P562" s="643"/>
      <c r="Q562" s="643"/>
      <c r="R562" s="643"/>
      <c r="S562" s="622" t="s">
        <v>193</v>
      </c>
      <c r="T562" s="622">
        <f>VLOOKUP(Complete[[#This Row],[Code
(PAP)]],[2]Sheet1!$A$2:$B$2590,2,FALSE)</f>
        <v>45264</v>
      </c>
      <c r="U562" s="622">
        <f>VLOOKUP(Complete[[#This Row],[Code
(PAP)]],[2]Sheet1!$A$2:$B$2590,2,FALSE)</f>
        <v>45264</v>
      </c>
      <c r="V562" s="490"/>
      <c r="W562" s="793"/>
      <c r="X562" s="622"/>
      <c r="Y562" s="622"/>
      <c r="Z562" s="402" t="s">
        <v>175</v>
      </c>
      <c r="AA562" s="492">
        <f>IF(Complete[[#This Row],[Procurement Project]]="","",SUM(Complete[[#This Row],[MOOE]]+Complete[[#This Row],[CO]]))</f>
        <v>6384</v>
      </c>
      <c r="AB562" s="493">
        <v>6384</v>
      </c>
      <c r="AC562" s="494"/>
      <c r="AD562" s="492">
        <f>IF(Complete[[#This Row],[Procurement Project]]="","",SUM(Complete[[#This Row],[MOOE2]]+Complete[[#This Row],[CO3]]))</f>
        <v>6384</v>
      </c>
      <c r="AE562" s="495">
        <v>6384</v>
      </c>
      <c r="AF562" s="496"/>
      <c r="AG562" s="497"/>
      <c r="AH562" s="400" t="s">
        <v>758</v>
      </c>
      <c r="AI562" s="421" t="s">
        <v>193</v>
      </c>
      <c r="AJ562" s="421" t="s">
        <v>193</v>
      </c>
      <c r="AK562" s="421" t="s">
        <v>193</v>
      </c>
      <c r="AL562" s="421" t="s">
        <v>193</v>
      </c>
      <c r="AM562" s="420" t="s">
        <v>193</v>
      </c>
      <c r="AN562" s="423" t="s">
        <v>193</v>
      </c>
      <c r="AO562" s="319" t="s">
        <v>1403</v>
      </c>
      <c r="AP562" s="498"/>
      <c r="AQ562" s="498"/>
    </row>
    <row r="563" spans="1:43" s="230" customFormat="1" ht="75" customHeight="1" x14ac:dyDescent="0.25">
      <c r="A563" s="465" t="s">
        <v>1249</v>
      </c>
      <c r="B563" s="499" t="s">
        <v>467</v>
      </c>
      <c r="C563" s="486" t="s">
        <v>212</v>
      </c>
      <c r="D563" s="487" t="s">
        <v>192</v>
      </c>
      <c r="E563" s="488" t="s">
        <v>103</v>
      </c>
      <c r="F563" s="622" t="s">
        <v>193</v>
      </c>
      <c r="G563" s="622">
        <v>45233</v>
      </c>
      <c r="H563" s="642"/>
      <c r="I563" s="648" t="s">
        <v>193</v>
      </c>
      <c r="J563" s="622">
        <f>Complete[[#This Row],[Sub/Open of Bids]]</f>
        <v>45245</v>
      </c>
      <c r="K563" s="622">
        <v>45245</v>
      </c>
      <c r="L563" s="643"/>
      <c r="M563" s="622" t="s">
        <v>193</v>
      </c>
      <c r="N563" s="622" t="s">
        <v>193</v>
      </c>
      <c r="O563" s="622">
        <v>45254</v>
      </c>
      <c r="P563" s="643"/>
      <c r="Q563" s="643"/>
      <c r="R563" s="643"/>
      <c r="S563" s="622" t="s">
        <v>193</v>
      </c>
      <c r="T563" s="622">
        <f>VLOOKUP(Complete[[#This Row],[Code
(PAP)]],[2]Sheet1!$A$2:$B$2590,2,FALSE)</f>
        <v>45258</v>
      </c>
      <c r="U563" s="622">
        <f>VLOOKUP(Complete[[#This Row],[Code
(PAP)]],[2]Sheet1!$A$2:$B$2590,2,FALSE)</f>
        <v>45258</v>
      </c>
      <c r="V563" s="490"/>
      <c r="W563" s="793"/>
      <c r="X563" s="622"/>
      <c r="Y563" s="622"/>
      <c r="Z563" s="402" t="s">
        <v>175</v>
      </c>
      <c r="AA563" s="492">
        <f>IF(Complete[[#This Row],[Procurement Project]]="","",SUM(Complete[[#This Row],[MOOE]]+Complete[[#This Row],[CO]]))</f>
        <v>112000</v>
      </c>
      <c r="AB563" s="493">
        <v>112000</v>
      </c>
      <c r="AC563" s="494"/>
      <c r="AD563" s="492">
        <f>IF(Complete[[#This Row],[Procurement Project]]="","",SUM(Complete[[#This Row],[MOOE2]]+Complete[[#This Row],[CO3]]))</f>
        <v>98000</v>
      </c>
      <c r="AE563" s="495">
        <v>98000</v>
      </c>
      <c r="AF563" s="496"/>
      <c r="AG563" s="497"/>
      <c r="AH563" s="400" t="s">
        <v>758</v>
      </c>
      <c r="AI563" s="421" t="s">
        <v>193</v>
      </c>
      <c r="AJ563" s="421" t="s">
        <v>193</v>
      </c>
      <c r="AK563" s="421" t="s">
        <v>193</v>
      </c>
      <c r="AL563" s="421" t="s">
        <v>193</v>
      </c>
      <c r="AM563" s="420" t="s">
        <v>193</v>
      </c>
      <c r="AN563" s="423" t="s">
        <v>193</v>
      </c>
      <c r="AO563" s="319" t="s">
        <v>1403</v>
      </c>
      <c r="AP563" s="498"/>
      <c r="AQ563" s="498"/>
    </row>
    <row r="564" spans="1:43" s="230" customFormat="1" ht="75" customHeight="1" x14ac:dyDescent="0.25">
      <c r="A564" s="465" t="s">
        <v>1250</v>
      </c>
      <c r="B564" s="499" t="s">
        <v>253</v>
      </c>
      <c r="C564" s="486" t="s">
        <v>199</v>
      </c>
      <c r="D564" s="487" t="s">
        <v>192</v>
      </c>
      <c r="E564" s="488" t="s">
        <v>103</v>
      </c>
      <c r="F564" s="622" t="s">
        <v>193</v>
      </c>
      <c r="G564" s="622">
        <v>45215</v>
      </c>
      <c r="H564" s="642"/>
      <c r="I564" s="648" t="s">
        <v>193</v>
      </c>
      <c r="J564" s="622">
        <f>Complete[[#This Row],[Sub/Open of Bids]]</f>
        <v>45245</v>
      </c>
      <c r="K564" s="622">
        <v>45245</v>
      </c>
      <c r="L564" s="643"/>
      <c r="M564" s="622" t="s">
        <v>193</v>
      </c>
      <c r="N564" s="622" t="s">
        <v>193</v>
      </c>
      <c r="O564" s="622">
        <v>45254</v>
      </c>
      <c r="P564" s="643"/>
      <c r="Q564" s="643"/>
      <c r="R564" s="643"/>
      <c r="S564" s="622" t="s">
        <v>193</v>
      </c>
      <c r="T564" s="622">
        <f>VLOOKUP(Complete[[#This Row],[Code
(PAP)]],[2]Sheet1!$A$2:$B$2590,2,FALSE)</f>
        <v>45264</v>
      </c>
      <c r="U564" s="622">
        <f>VLOOKUP(Complete[[#This Row],[Code
(PAP)]],[2]Sheet1!$A$2:$B$2590,2,FALSE)</f>
        <v>45264</v>
      </c>
      <c r="V564" s="490"/>
      <c r="W564" s="793"/>
      <c r="X564" s="622">
        <f>VLOOKUP(Complete[[#This Row],[Code
(PAP)]],[2]Sheet3!$A$2:$B$2590,2,FALSE)</f>
        <v>45273</v>
      </c>
      <c r="Y564" s="622">
        <f>Complete[[#This Row],[Delivery/ Completion]]</f>
        <v>45273</v>
      </c>
      <c r="Z564" s="402" t="s">
        <v>175</v>
      </c>
      <c r="AA564" s="492">
        <f>IF(Complete[[#This Row],[Procurement Project]]="","",SUM(Complete[[#This Row],[MOOE]]+Complete[[#This Row],[CO]]))</f>
        <v>20000</v>
      </c>
      <c r="AB564" s="493">
        <v>20000</v>
      </c>
      <c r="AC564" s="494"/>
      <c r="AD564" s="492">
        <f>IF(Complete[[#This Row],[Procurement Project]]="","",SUM(Complete[[#This Row],[MOOE2]]+Complete[[#This Row],[CO3]]))</f>
        <v>19700</v>
      </c>
      <c r="AE564" s="495">
        <v>19700</v>
      </c>
      <c r="AF564" s="496"/>
      <c r="AG564" s="497"/>
      <c r="AH564" s="400" t="s">
        <v>758</v>
      </c>
      <c r="AI564" s="421" t="s">
        <v>193</v>
      </c>
      <c r="AJ564" s="421" t="s">
        <v>193</v>
      </c>
      <c r="AK564" s="421" t="s">
        <v>193</v>
      </c>
      <c r="AL564" s="421" t="s">
        <v>193</v>
      </c>
      <c r="AM564" s="420" t="s">
        <v>193</v>
      </c>
      <c r="AN564" s="423" t="s">
        <v>193</v>
      </c>
      <c r="AO564" s="488" t="s">
        <v>141</v>
      </c>
      <c r="AP564" s="498"/>
      <c r="AQ564" s="498"/>
    </row>
    <row r="565" spans="1:43" s="230" customFormat="1" ht="75" customHeight="1" x14ac:dyDescent="0.25">
      <c r="A565" s="465" t="s">
        <v>1251</v>
      </c>
      <c r="B565" s="499" t="s">
        <v>468</v>
      </c>
      <c r="C565" s="486" t="s">
        <v>198</v>
      </c>
      <c r="D565" s="487" t="s">
        <v>192</v>
      </c>
      <c r="E565" s="488" t="s">
        <v>103</v>
      </c>
      <c r="F565" s="622" t="s">
        <v>193</v>
      </c>
      <c r="G565" s="622">
        <v>45215</v>
      </c>
      <c r="H565" s="642"/>
      <c r="I565" s="648" t="s">
        <v>193</v>
      </c>
      <c r="J565" s="622">
        <f>Complete[[#This Row],[Sub/Open of Bids]]</f>
        <v>45245</v>
      </c>
      <c r="K565" s="622">
        <v>45245</v>
      </c>
      <c r="L565" s="643"/>
      <c r="M565" s="622" t="s">
        <v>193</v>
      </c>
      <c r="N565" s="622" t="s">
        <v>193</v>
      </c>
      <c r="O565" s="622">
        <v>45254</v>
      </c>
      <c r="P565" s="643"/>
      <c r="Q565" s="643"/>
      <c r="R565" s="643"/>
      <c r="S565" s="622" t="s">
        <v>193</v>
      </c>
      <c r="T565" s="622">
        <f>VLOOKUP(Complete[[#This Row],[Code
(PAP)]],[2]Sheet1!$A$2:$B$2590,2,FALSE)</f>
        <v>45260</v>
      </c>
      <c r="U565" s="622">
        <f>VLOOKUP(Complete[[#This Row],[Code
(PAP)]],[2]Sheet1!$A$2:$B$2590,2,FALSE)</f>
        <v>45260</v>
      </c>
      <c r="V565" s="490"/>
      <c r="W565" s="793"/>
      <c r="X565" s="622">
        <f>VLOOKUP(Complete[[#This Row],[Code
(PAP)]],[2]Sheet3!$A$2:$B$2590,2,FALSE)</f>
        <v>45266</v>
      </c>
      <c r="Y565" s="622">
        <f>Complete[[#This Row],[Delivery/ Completion]]</f>
        <v>45266</v>
      </c>
      <c r="Z565" s="402" t="s">
        <v>175</v>
      </c>
      <c r="AA565" s="492">
        <f>IF(Complete[[#This Row],[Procurement Project]]="","",SUM(Complete[[#This Row],[MOOE]]+Complete[[#This Row],[CO]]))</f>
        <v>19000</v>
      </c>
      <c r="AB565" s="493">
        <v>19000</v>
      </c>
      <c r="AC565" s="494"/>
      <c r="AD565" s="492">
        <f>IF(Complete[[#This Row],[Procurement Project]]="","",SUM(Complete[[#This Row],[MOOE2]]+Complete[[#This Row],[CO3]]))</f>
        <v>18900</v>
      </c>
      <c r="AE565" s="495">
        <v>18900</v>
      </c>
      <c r="AF565" s="496"/>
      <c r="AG565" s="497"/>
      <c r="AH565" s="400" t="s">
        <v>758</v>
      </c>
      <c r="AI565" s="421" t="s">
        <v>193</v>
      </c>
      <c r="AJ565" s="421" t="s">
        <v>193</v>
      </c>
      <c r="AK565" s="421" t="s">
        <v>193</v>
      </c>
      <c r="AL565" s="421" t="s">
        <v>193</v>
      </c>
      <c r="AM565" s="420" t="s">
        <v>193</v>
      </c>
      <c r="AN565" s="423" t="s">
        <v>193</v>
      </c>
      <c r="AO565" s="488" t="s">
        <v>141</v>
      </c>
      <c r="AP565" s="498"/>
      <c r="AQ565" s="498"/>
    </row>
    <row r="566" spans="1:43" s="230" customFormat="1" ht="75" customHeight="1" x14ac:dyDescent="0.25">
      <c r="A566" s="465" t="s">
        <v>1252</v>
      </c>
      <c r="B566" s="499" t="s">
        <v>288</v>
      </c>
      <c r="C566" s="486" t="s">
        <v>198</v>
      </c>
      <c r="D566" s="487" t="s">
        <v>192</v>
      </c>
      <c r="E566" s="488" t="s">
        <v>103</v>
      </c>
      <c r="F566" s="622" t="s">
        <v>193</v>
      </c>
      <c r="G566" s="622">
        <v>45215</v>
      </c>
      <c r="H566" s="642"/>
      <c r="I566" s="648" t="s">
        <v>193</v>
      </c>
      <c r="J566" s="622">
        <f>Complete[[#This Row],[Sub/Open of Bids]]</f>
        <v>45245</v>
      </c>
      <c r="K566" s="622">
        <v>45245</v>
      </c>
      <c r="L566" s="643"/>
      <c r="M566" s="622" t="s">
        <v>193</v>
      </c>
      <c r="N566" s="622" t="s">
        <v>193</v>
      </c>
      <c r="O566" s="622">
        <v>45254</v>
      </c>
      <c r="P566" s="643"/>
      <c r="Q566" s="643"/>
      <c r="R566" s="643"/>
      <c r="S566" s="622" t="s">
        <v>193</v>
      </c>
      <c r="T566" s="622">
        <f>VLOOKUP(Complete[[#This Row],[Code
(PAP)]],[2]Sheet1!$A$2:$B$2590,2,FALSE)</f>
        <v>45264</v>
      </c>
      <c r="U566" s="622">
        <f>VLOOKUP(Complete[[#This Row],[Code
(PAP)]],[2]Sheet1!$A$2:$B$2590,2,FALSE)</f>
        <v>45264</v>
      </c>
      <c r="V566" s="490"/>
      <c r="W566" s="793"/>
      <c r="X566" s="622">
        <f>VLOOKUP(Complete[[#This Row],[Code
(PAP)]],[2]Sheet3!$A$2:$B$2590,2,FALSE)</f>
        <v>45275</v>
      </c>
      <c r="Y566" s="622">
        <f>Complete[[#This Row],[Delivery/ Completion]]</f>
        <v>45275</v>
      </c>
      <c r="Z566" s="402" t="s">
        <v>175</v>
      </c>
      <c r="AA566" s="492">
        <f>IF(Complete[[#This Row],[Procurement Project]]="","",SUM(Complete[[#This Row],[MOOE]]+Complete[[#This Row],[CO]]))</f>
        <v>57320</v>
      </c>
      <c r="AB566" s="493">
        <v>57320</v>
      </c>
      <c r="AC566" s="494"/>
      <c r="AD566" s="492">
        <f>IF(Complete[[#This Row],[Procurement Project]]="","",SUM(Complete[[#This Row],[MOOE2]]+Complete[[#This Row],[CO3]]))</f>
        <v>57073</v>
      </c>
      <c r="AE566" s="495">
        <v>57073</v>
      </c>
      <c r="AF566" s="496"/>
      <c r="AG566" s="497"/>
      <c r="AH566" s="400" t="s">
        <v>758</v>
      </c>
      <c r="AI566" s="421" t="s">
        <v>193</v>
      </c>
      <c r="AJ566" s="421" t="s">
        <v>193</v>
      </c>
      <c r="AK566" s="421" t="s">
        <v>193</v>
      </c>
      <c r="AL566" s="421" t="s">
        <v>193</v>
      </c>
      <c r="AM566" s="420" t="s">
        <v>193</v>
      </c>
      <c r="AN566" s="423" t="s">
        <v>193</v>
      </c>
      <c r="AO566" s="488" t="s">
        <v>141</v>
      </c>
      <c r="AP566" s="498"/>
      <c r="AQ566" s="498"/>
    </row>
    <row r="567" spans="1:43" s="230" customFormat="1" ht="75" customHeight="1" x14ac:dyDescent="0.25">
      <c r="A567" s="465" t="s">
        <v>1253</v>
      </c>
      <c r="B567" s="499" t="s">
        <v>288</v>
      </c>
      <c r="C567" s="486" t="s">
        <v>198</v>
      </c>
      <c r="D567" s="487" t="s">
        <v>192</v>
      </c>
      <c r="E567" s="488" t="s">
        <v>103</v>
      </c>
      <c r="F567" s="622" t="s">
        <v>193</v>
      </c>
      <c r="G567" s="622">
        <v>45215</v>
      </c>
      <c r="H567" s="642"/>
      <c r="I567" s="648" t="s">
        <v>193</v>
      </c>
      <c r="J567" s="622">
        <f>Complete[[#This Row],[Sub/Open of Bids]]</f>
        <v>45245</v>
      </c>
      <c r="K567" s="622">
        <v>45245</v>
      </c>
      <c r="L567" s="643"/>
      <c r="M567" s="622" t="s">
        <v>193</v>
      </c>
      <c r="N567" s="622" t="s">
        <v>193</v>
      </c>
      <c r="O567" s="622">
        <v>45254</v>
      </c>
      <c r="P567" s="643"/>
      <c r="Q567" s="643"/>
      <c r="R567" s="643"/>
      <c r="S567" s="622" t="s">
        <v>193</v>
      </c>
      <c r="T567" s="622">
        <f>VLOOKUP(Complete[[#This Row],[Code
(PAP)]],[2]Sheet1!$A$2:$B$2590,2,FALSE)</f>
        <v>45261</v>
      </c>
      <c r="U567" s="622">
        <f>VLOOKUP(Complete[[#This Row],[Code
(PAP)]],[2]Sheet1!$A$2:$B$2590,2,FALSE)</f>
        <v>45261</v>
      </c>
      <c r="V567" s="490"/>
      <c r="W567" s="793"/>
      <c r="X567" s="622"/>
      <c r="Y567" s="622"/>
      <c r="Z567" s="402" t="s">
        <v>175</v>
      </c>
      <c r="AA567" s="492">
        <f>IF(Complete[[#This Row],[Procurement Project]]="","",SUM(Complete[[#This Row],[MOOE]]+Complete[[#This Row],[CO]]))</f>
        <v>16838</v>
      </c>
      <c r="AB567" s="493"/>
      <c r="AC567" s="494">
        <v>16838</v>
      </c>
      <c r="AD567" s="492">
        <f>IF(Complete[[#This Row],[Procurement Project]]="","",SUM(Complete[[#This Row],[MOOE2]]+Complete[[#This Row],[CO3]]))</f>
        <v>16777.5</v>
      </c>
      <c r="AE567" s="495"/>
      <c r="AF567" s="496">
        <v>16777.5</v>
      </c>
      <c r="AG567" s="497"/>
      <c r="AH567" s="400" t="s">
        <v>758</v>
      </c>
      <c r="AI567" s="421" t="s">
        <v>193</v>
      </c>
      <c r="AJ567" s="421" t="s">
        <v>193</v>
      </c>
      <c r="AK567" s="421" t="s">
        <v>193</v>
      </c>
      <c r="AL567" s="421" t="s">
        <v>193</v>
      </c>
      <c r="AM567" s="420" t="s">
        <v>193</v>
      </c>
      <c r="AN567" s="423" t="s">
        <v>193</v>
      </c>
      <c r="AO567" s="319" t="s">
        <v>1403</v>
      </c>
      <c r="AP567" s="498"/>
      <c r="AQ567" s="498"/>
    </row>
    <row r="568" spans="1:43" s="230" customFormat="1" ht="75" customHeight="1" x14ac:dyDescent="0.25">
      <c r="A568" s="465" t="s">
        <v>1254</v>
      </c>
      <c r="B568" s="499" t="s">
        <v>469</v>
      </c>
      <c r="C568" s="486" t="s">
        <v>198</v>
      </c>
      <c r="D568" s="487" t="s">
        <v>192</v>
      </c>
      <c r="E568" s="488" t="s">
        <v>103</v>
      </c>
      <c r="F568" s="622" t="s">
        <v>193</v>
      </c>
      <c r="G568" s="622">
        <v>45222</v>
      </c>
      <c r="H568" s="642"/>
      <c r="I568" s="648" t="s">
        <v>193</v>
      </c>
      <c r="J568" s="622">
        <f>Complete[[#This Row],[Sub/Open of Bids]]</f>
        <v>45245</v>
      </c>
      <c r="K568" s="622">
        <v>45245</v>
      </c>
      <c r="L568" s="643"/>
      <c r="M568" s="622" t="s">
        <v>193</v>
      </c>
      <c r="N568" s="622" t="s">
        <v>193</v>
      </c>
      <c r="O568" s="622">
        <v>45252</v>
      </c>
      <c r="P568" s="643"/>
      <c r="Q568" s="643"/>
      <c r="R568" s="643"/>
      <c r="S568" s="622">
        <v>45252</v>
      </c>
      <c r="T568" s="622">
        <f>VLOOKUP(Complete[[#This Row],[Code
(PAP)]],[2]Sheet1!$A$2:$B$2590,2,FALSE)</f>
        <v>45264</v>
      </c>
      <c r="U568" s="622">
        <f>VLOOKUP(Complete[[#This Row],[Code
(PAP)]],[2]Sheet1!$A$2:$B$2590,2,FALSE)</f>
        <v>45264</v>
      </c>
      <c r="V568" s="490"/>
      <c r="W568" s="793"/>
      <c r="X568" s="622">
        <f>VLOOKUP(Complete[[#This Row],[Code
(PAP)]],[2]Sheet3!$A$2:$B$2590,2,FALSE)</f>
        <v>45259</v>
      </c>
      <c r="Y568" s="622">
        <f>Complete[[#This Row],[Delivery/ Completion]]</f>
        <v>45259</v>
      </c>
      <c r="Z568" s="402" t="s">
        <v>175</v>
      </c>
      <c r="AA568" s="492">
        <f>IF(Complete[[#This Row],[Procurement Project]]="","",SUM(Complete[[#This Row],[MOOE]]+Complete[[#This Row],[CO]]))</f>
        <v>300000</v>
      </c>
      <c r="AB568" s="493">
        <v>300000</v>
      </c>
      <c r="AC568" s="494"/>
      <c r="AD568" s="492">
        <f>IF(Complete[[#This Row],[Procurement Project]]="","",SUM(Complete[[#This Row],[MOOE2]]+Complete[[#This Row],[CO3]]))</f>
        <v>294000</v>
      </c>
      <c r="AE568" s="495">
        <v>294000</v>
      </c>
      <c r="AF568" s="496"/>
      <c r="AG568" s="497"/>
      <c r="AH568" s="400" t="s">
        <v>758</v>
      </c>
      <c r="AI568" s="421" t="s">
        <v>193</v>
      </c>
      <c r="AJ568" s="421" t="s">
        <v>193</v>
      </c>
      <c r="AK568" s="421" t="s">
        <v>193</v>
      </c>
      <c r="AL568" s="421" t="s">
        <v>193</v>
      </c>
      <c r="AM568" s="420" t="s">
        <v>193</v>
      </c>
      <c r="AN568" s="423" t="s">
        <v>193</v>
      </c>
      <c r="AO568" s="488" t="s">
        <v>141</v>
      </c>
      <c r="AP568" s="498"/>
      <c r="AQ568" s="498"/>
    </row>
    <row r="569" spans="1:43" s="230" customFormat="1" ht="75" customHeight="1" x14ac:dyDescent="0.25">
      <c r="A569" s="465" t="s">
        <v>1255</v>
      </c>
      <c r="B569" s="499" t="s">
        <v>258</v>
      </c>
      <c r="C569" s="486" t="s">
        <v>198</v>
      </c>
      <c r="D569" s="487" t="s">
        <v>192</v>
      </c>
      <c r="E569" s="488" t="s">
        <v>103</v>
      </c>
      <c r="F569" s="622">
        <v>45208</v>
      </c>
      <c r="G569" s="622">
        <v>45222</v>
      </c>
      <c r="H569" s="642"/>
      <c r="I569" s="648" t="s">
        <v>193</v>
      </c>
      <c r="J569" s="622">
        <f>Complete[[#This Row],[Sub/Open of Bids]]</f>
        <v>45245</v>
      </c>
      <c r="K569" s="622">
        <v>45245</v>
      </c>
      <c r="L569" s="643"/>
      <c r="M569" s="622" t="s">
        <v>193</v>
      </c>
      <c r="N569" s="622" t="s">
        <v>193</v>
      </c>
      <c r="O569" s="622">
        <v>45252</v>
      </c>
      <c r="P569" s="643"/>
      <c r="Q569" s="643"/>
      <c r="R569" s="643"/>
      <c r="S569" s="622">
        <v>45252</v>
      </c>
      <c r="T569" s="622"/>
      <c r="U569" s="622"/>
      <c r="V569" s="490"/>
      <c r="W569" s="793"/>
      <c r="X569" s="622"/>
      <c r="Y569" s="622"/>
      <c r="Z569" s="402" t="s">
        <v>175</v>
      </c>
      <c r="AA569" s="492">
        <f>IF(Complete[[#This Row],[Procurement Project]]="","",SUM(Complete[[#This Row],[MOOE]]+Complete[[#This Row],[CO]]))</f>
        <v>213155</v>
      </c>
      <c r="AB569" s="493">
        <v>213155</v>
      </c>
      <c r="AC569" s="494"/>
      <c r="AD569" s="492">
        <f>IF(Complete[[#This Row],[Procurement Project]]="","",SUM(Complete[[#This Row],[MOOE2]]+Complete[[#This Row],[CO3]]))</f>
        <v>210590</v>
      </c>
      <c r="AE569" s="495">
        <v>210590</v>
      </c>
      <c r="AF569" s="496"/>
      <c r="AG569" s="497"/>
      <c r="AH569" s="400" t="s">
        <v>758</v>
      </c>
      <c r="AI569" s="421" t="s">
        <v>193</v>
      </c>
      <c r="AJ569" s="421" t="s">
        <v>193</v>
      </c>
      <c r="AK569" s="421" t="s">
        <v>193</v>
      </c>
      <c r="AL569" s="421" t="s">
        <v>193</v>
      </c>
      <c r="AM569" s="420" t="s">
        <v>193</v>
      </c>
      <c r="AN569" s="423" t="s">
        <v>193</v>
      </c>
      <c r="AO569" s="319" t="s">
        <v>1403</v>
      </c>
      <c r="AP569" s="498"/>
      <c r="AQ569" s="498"/>
    </row>
    <row r="570" spans="1:43" s="230" customFormat="1" ht="75" customHeight="1" x14ac:dyDescent="0.25">
      <c r="A570" s="465" t="s">
        <v>1256</v>
      </c>
      <c r="B570" s="499" t="s">
        <v>233</v>
      </c>
      <c r="C570" s="486" t="s">
        <v>198</v>
      </c>
      <c r="D570" s="487" t="s">
        <v>192</v>
      </c>
      <c r="E570" s="488" t="s">
        <v>103</v>
      </c>
      <c r="F570" s="622" t="s">
        <v>193</v>
      </c>
      <c r="G570" s="622">
        <v>45215</v>
      </c>
      <c r="H570" s="642"/>
      <c r="I570" s="648" t="s">
        <v>193</v>
      </c>
      <c r="J570" s="622">
        <f>Complete[[#This Row],[Sub/Open of Bids]]</f>
        <v>45245</v>
      </c>
      <c r="K570" s="622">
        <v>45245</v>
      </c>
      <c r="L570" s="643"/>
      <c r="M570" s="622" t="s">
        <v>193</v>
      </c>
      <c r="N570" s="622" t="s">
        <v>193</v>
      </c>
      <c r="O570" s="622">
        <v>45254</v>
      </c>
      <c r="P570" s="643"/>
      <c r="Q570" s="643"/>
      <c r="R570" s="643"/>
      <c r="S570" s="622" t="s">
        <v>193</v>
      </c>
      <c r="T570" s="622">
        <f>VLOOKUP(Complete[[#This Row],[Code
(PAP)]],[2]Sheet1!$A$2:$B$2590,2,FALSE)</f>
        <v>45264</v>
      </c>
      <c r="U570" s="622">
        <f>VLOOKUP(Complete[[#This Row],[Code
(PAP)]],[2]Sheet1!$A$2:$B$2590,2,FALSE)</f>
        <v>45264</v>
      </c>
      <c r="V570" s="490"/>
      <c r="W570" s="793"/>
      <c r="X570" s="622"/>
      <c r="Y570" s="622"/>
      <c r="Z570" s="402" t="s">
        <v>175</v>
      </c>
      <c r="AA570" s="492">
        <f>IF(Complete[[#This Row],[Procurement Project]]="","",SUM(Complete[[#This Row],[MOOE]]+Complete[[#This Row],[CO]]))</f>
        <v>26199</v>
      </c>
      <c r="AB570" s="493">
        <v>26199</v>
      </c>
      <c r="AC570" s="494"/>
      <c r="AD570" s="492">
        <f>IF(Complete[[#This Row],[Procurement Project]]="","",SUM(Complete[[#This Row],[MOOE2]]+Complete[[#This Row],[CO3]]))</f>
        <v>21000</v>
      </c>
      <c r="AE570" s="495">
        <v>21000</v>
      </c>
      <c r="AF570" s="496"/>
      <c r="AG570" s="497"/>
      <c r="AH570" s="400" t="s">
        <v>758</v>
      </c>
      <c r="AI570" s="421" t="s">
        <v>193</v>
      </c>
      <c r="AJ570" s="421" t="s">
        <v>193</v>
      </c>
      <c r="AK570" s="421" t="s">
        <v>193</v>
      </c>
      <c r="AL570" s="421" t="s">
        <v>193</v>
      </c>
      <c r="AM570" s="420" t="s">
        <v>193</v>
      </c>
      <c r="AN570" s="423" t="s">
        <v>193</v>
      </c>
      <c r="AO570" s="319" t="s">
        <v>1403</v>
      </c>
      <c r="AP570" s="498"/>
      <c r="AQ570" s="498"/>
    </row>
    <row r="571" spans="1:43" s="230" customFormat="1" ht="75" customHeight="1" x14ac:dyDescent="0.25">
      <c r="A571" s="465" t="s">
        <v>1257</v>
      </c>
      <c r="B571" s="499" t="s">
        <v>470</v>
      </c>
      <c r="C571" s="486" t="s">
        <v>201</v>
      </c>
      <c r="D571" s="487" t="s">
        <v>192</v>
      </c>
      <c r="E571" s="488" t="s">
        <v>103</v>
      </c>
      <c r="F571" s="622">
        <v>45208</v>
      </c>
      <c r="G571" s="622">
        <v>45215</v>
      </c>
      <c r="H571" s="642"/>
      <c r="I571" s="648" t="s">
        <v>193</v>
      </c>
      <c r="J571" s="622">
        <f>Complete[[#This Row],[Sub/Open of Bids]]</f>
        <v>45245</v>
      </c>
      <c r="K571" s="622">
        <v>45245</v>
      </c>
      <c r="L571" s="643"/>
      <c r="M571" s="622" t="s">
        <v>193</v>
      </c>
      <c r="N571" s="622" t="s">
        <v>193</v>
      </c>
      <c r="O571" s="622">
        <v>45254</v>
      </c>
      <c r="P571" s="643"/>
      <c r="Q571" s="643"/>
      <c r="R571" s="643"/>
      <c r="S571" s="622">
        <v>45260</v>
      </c>
      <c r="T571" s="622">
        <f>VLOOKUP(Complete[[#This Row],[Code
(PAP)]],[2]Sheet1!$A$2:$B$2590,2,FALSE)</f>
        <v>45271</v>
      </c>
      <c r="U571" s="622">
        <f>VLOOKUP(Complete[[#This Row],[Code
(PAP)]],[2]Sheet1!$A$2:$B$2590,2,FALSE)</f>
        <v>45271</v>
      </c>
      <c r="V571" s="490"/>
      <c r="W571" s="793"/>
      <c r="X571" s="622"/>
      <c r="Y571" s="622"/>
      <c r="Z571" s="402" t="s">
        <v>175</v>
      </c>
      <c r="AA571" s="492">
        <f>IF(Complete[[#This Row],[Procurement Project]]="","",SUM(Complete[[#This Row],[MOOE]]+Complete[[#This Row],[CO]]))</f>
        <v>50000</v>
      </c>
      <c r="AB571" s="493">
        <v>50000</v>
      </c>
      <c r="AC571" s="494"/>
      <c r="AD571" s="492">
        <f>IF(Complete[[#This Row],[Procurement Project]]="","",SUM(Complete[[#This Row],[MOOE2]]+Complete[[#This Row],[CO3]]))</f>
        <v>50000</v>
      </c>
      <c r="AE571" s="495">
        <v>50000</v>
      </c>
      <c r="AF571" s="496"/>
      <c r="AG571" s="497"/>
      <c r="AH571" s="400" t="s">
        <v>758</v>
      </c>
      <c r="AI571" s="421" t="s">
        <v>193</v>
      </c>
      <c r="AJ571" s="421" t="s">
        <v>193</v>
      </c>
      <c r="AK571" s="421" t="s">
        <v>193</v>
      </c>
      <c r="AL571" s="421" t="s">
        <v>193</v>
      </c>
      <c r="AM571" s="420" t="s">
        <v>193</v>
      </c>
      <c r="AN571" s="423" t="s">
        <v>193</v>
      </c>
      <c r="AO571" s="319" t="s">
        <v>1403</v>
      </c>
      <c r="AP571" s="498"/>
      <c r="AQ571" s="498"/>
    </row>
    <row r="572" spans="1:43" s="230" customFormat="1" ht="75" customHeight="1" x14ac:dyDescent="0.25">
      <c r="A572" s="465" t="s">
        <v>1258</v>
      </c>
      <c r="B572" s="499" t="s">
        <v>471</v>
      </c>
      <c r="C572" s="486" t="s">
        <v>201</v>
      </c>
      <c r="D572" s="487" t="s">
        <v>192</v>
      </c>
      <c r="E572" s="488" t="s">
        <v>103</v>
      </c>
      <c r="F572" s="622">
        <v>45208</v>
      </c>
      <c r="G572" s="622">
        <v>45215</v>
      </c>
      <c r="H572" s="642"/>
      <c r="I572" s="648" t="s">
        <v>193</v>
      </c>
      <c r="J572" s="622">
        <f>Complete[[#This Row],[Sub/Open of Bids]]</f>
        <v>45245</v>
      </c>
      <c r="K572" s="622">
        <v>45245</v>
      </c>
      <c r="L572" s="643"/>
      <c r="M572" s="622" t="s">
        <v>193</v>
      </c>
      <c r="N572" s="622" t="s">
        <v>193</v>
      </c>
      <c r="O572" s="622">
        <v>45254</v>
      </c>
      <c r="P572" s="643"/>
      <c r="Q572" s="643"/>
      <c r="R572" s="643"/>
      <c r="S572" s="622">
        <v>45260</v>
      </c>
      <c r="T572" s="622">
        <f>VLOOKUP(Complete[[#This Row],[Code
(PAP)]],[2]Sheet1!$A$2:$B$2590,2,FALSE)</f>
        <v>45271</v>
      </c>
      <c r="U572" s="622">
        <f>VLOOKUP(Complete[[#This Row],[Code
(PAP)]],[2]Sheet1!$A$2:$B$2590,2,FALSE)</f>
        <v>45271</v>
      </c>
      <c r="V572" s="490"/>
      <c r="W572" s="793"/>
      <c r="X572" s="622"/>
      <c r="Y572" s="622"/>
      <c r="Z572" s="402" t="s">
        <v>175</v>
      </c>
      <c r="AA572" s="492">
        <f>IF(Complete[[#This Row],[Procurement Project]]="","",SUM(Complete[[#This Row],[MOOE]]+Complete[[#This Row],[CO]]))</f>
        <v>150000</v>
      </c>
      <c r="AB572" s="493">
        <v>150000</v>
      </c>
      <c r="AC572" s="494"/>
      <c r="AD572" s="492">
        <f>IF(Complete[[#This Row],[Procurement Project]]="","",SUM(Complete[[#This Row],[MOOE2]]+Complete[[#This Row],[CO3]]))</f>
        <v>150000</v>
      </c>
      <c r="AE572" s="495">
        <v>150000</v>
      </c>
      <c r="AF572" s="496"/>
      <c r="AG572" s="497"/>
      <c r="AH572" s="400" t="s">
        <v>758</v>
      </c>
      <c r="AI572" s="421" t="s">
        <v>193</v>
      </c>
      <c r="AJ572" s="421" t="s">
        <v>193</v>
      </c>
      <c r="AK572" s="421" t="s">
        <v>193</v>
      </c>
      <c r="AL572" s="421" t="s">
        <v>193</v>
      </c>
      <c r="AM572" s="420" t="s">
        <v>193</v>
      </c>
      <c r="AN572" s="423" t="s">
        <v>193</v>
      </c>
      <c r="AO572" s="319" t="s">
        <v>1403</v>
      </c>
      <c r="AP572" s="498"/>
      <c r="AQ572" s="498"/>
    </row>
    <row r="573" spans="1:43" s="230" customFormat="1" ht="75" customHeight="1" x14ac:dyDescent="0.25">
      <c r="A573" s="465" t="s">
        <v>1259</v>
      </c>
      <c r="B573" s="499" t="s">
        <v>235</v>
      </c>
      <c r="C573" s="486" t="s">
        <v>198</v>
      </c>
      <c r="D573" s="487" t="s">
        <v>192</v>
      </c>
      <c r="E573" s="488" t="s">
        <v>103</v>
      </c>
      <c r="F573" s="622" t="s">
        <v>193</v>
      </c>
      <c r="G573" s="622">
        <v>45215</v>
      </c>
      <c r="H573" s="642"/>
      <c r="I573" s="648" t="s">
        <v>193</v>
      </c>
      <c r="J573" s="622">
        <f>Complete[[#This Row],[Sub/Open of Bids]]</f>
        <v>45245</v>
      </c>
      <c r="K573" s="622">
        <v>45245</v>
      </c>
      <c r="L573" s="643"/>
      <c r="M573" s="622" t="s">
        <v>193</v>
      </c>
      <c r="N573" s="622" t="s">
        <v>193</v>
      </c>
      <c r="O573" s="622">
        <v>45254</v>
      </c>
      <c r="P573" s="643"/>
      <c r="Q573" s="643"/>
      <c r="R573" s="643"/>
      <c r="S573" s="622" t="s">
        <v>193</v>
      </c>
      <c r="T573" s="622">
        <f>VLOOKUP(Complete[[#This Row],[Code
(PAP)]],[2]Sheet1!$A$2:$B$2590,2,FALSE)</f>
        <v>45264</v>
      </c>
      <c r="U573" s="622">
        <f>VLOOKUP(Complete[[#This Row],[Code
(PAP)]],[2]Sheet1!$A$2:$B$2590,2,FALSE)</f>
        <v>45264</v>
      </c>
      <c r="V573" s="490"/>
      <c r="W573" s="793"/>
      <c r="X573" s="622"/>
      <c r="Y573" s="622"/>
      <c r="Z573" s="402" t="s">
        <v>175</v>
      </c>
      <c r="AA573" s="492">
        <f>IF(Complete[[#This Row],[Procurement Project]]="","",SUM(Complete[[#This Row],[MOOE]]+Complete[[#This Row],[CO]]))</f>
        <v>13645</v>
      </c>
      <c r="AB573" s="493">
        <v>13645</v>
      </c>
      <c r="AC573" s="494"/>
      <c r="AD573" s="492">
        <f>IF(Complete[[#This Row],[Procurement Project]]="","",SUM(Complete[[#This Row],[MOOE2]]+Complete[[#This Row],[CO3]]))</f>
        <v>13645</v>
      </c>
      <c r="AE573" s="495">
        <v>13645</v>
      </c>
      <c r="AF573" s="496"/>
      <c r="AG573" s="497"/>
      <c r="AH573" s="400" t="s">
        <v>758</v>
      </c>
      <c r="AI573" s="421" t="s">
        <v>193</v>
      </c>
      <c r="AJ573" s="421" t="s">
        <v>193</v>
      </c>
      <c r="AK573" s="421" t="s">
        <v>193</v>
      </c>
      <c r="AL573" s="421" t="s">
        <v>193</v>
      </c>
      <c r="AM573" s="420" t="s">
        <v>193</v>
      </c>
      <c r="AN573" s="423" t="s">
        <v>193</v>
      </c>
      <c r="AO573" s="319" t="s">
        <v>1403</v>
      </c>
      <c r="AP573" s="498"/>
      <c r="AQ573" s="498"/>
    </row>
    <row r="574" spans="1:43" s="230" customFormat="1" ht="75" customHeight="1" x14ac:dyDescent="0.25">
      <c r="A574" s="465" t="s">
        <v>1260</v>
      </c>
      <c r="B574" s="499" t="s">
        <v>223</v>
      </c>
      <c r="C574" s="486" t="s">
        <v>212</v>
      </c>
      <c r="D574" s="487" t="s">
        <v>192</v>
      </c>
      <c r="E574" s="488" t="s">
        <v>103</v>
      </c>
      <c r="F574" s="622" t="s">
        <v>193</v>
      </c>
      <c r="G574" s="622">
        <v>45222</v>
      </c>
      <c r="H574" s="642"/>
      <c r="I574" s="648" t="s">
        <v>193</v>
      </c>
      <c r="J574" s="622">
        <f>Complete[[#This Row],[Sub/Open of Bids]]</f>
        <v>45245</v>
      </c>
      <c r="K574" s="622">
        <v>45245</v>
      </c>
      <c r="L574" s="643"/>
      <c r="M574" s="622" t="s">
        <v>193</v>
      </c>
      <c r="N574" s="622" t="s">
        <v>193</v>
      </c>
      <c r="O574" s="622">
        <v>45254</v>
      </c>
      <c r="P574" s="643"/>
      <c r="Q574" s="643"/>
      <c r="R574" s="643"/>
      <c r="S574" s="622" t="s">
        <v>193</v>
      </c>
      <c r="T574" s="622">
        <f>VLOOKUP(Complete[[#This Row],[Code
(PAP)]],[2]Sheet1!$A$2:$B$2590,2,FALSE)</f>
        <v>45264</v>
      </c>
      <c r="U574" s="622">
        <f>VLOOKUP(Complete[[#This Row],[Code
(PAP)]],[2]Sheet1!$A$2:$B$2590,2,FALSE)</f>
        <v>45264</v>
      </c>
      <c r="V574" s="490"/>
      <c r="W574" s="793"/>
      <c r="X574" s="622"/>
      <c r="Y574" s="622"/>
      <c r="Z574" s="402" t="s">
        <v>175</v>
      </c>
      <c r="AA574" s="492">
        <f>IF(Complete[[#This Row],[Procurement Project]]="","",SUM(Complete[[#This Row],[MOOE]]+Complete[[#This Row],[CO]]))</f>
        <v>25200</v>
      </c>
      <c r="AB574" s="493">
        <v>25200</v>
      </c>
      <c r="AC574" s="494"/>
      <c r="AD574" s="492">
        <f>IF(Complete[[#This Row],[Procurement Project]]="","",SUM(Complete[[#This Row],[MOOE2]]+Complete[[#This Row],[CO3]]))</f>
        <v>24750</v>
      </c>
      <c r="AE574" s="495">
        <v>24750</v>
      </c>
      <c r="AF574" s="496"/>
      <c r="AG574" s="497"/>
      <c r="AH574" s="400" t="s">
        <v>758</v>
      </c>
      <c r="AI574" s="421" t="s">
        <v>193</v>
      </c>
      <c r="AJ574" s="421" t="s">
        <v>193</v>
      </c>
      <c r="AK574" s="421" t="s">
        <v>193</v>
      </c>
      <c r="AL574" s="421" t="s">
        <v>193</v>
      </c>
      <c r="AM574" s="420" t="s">
        <v>193</v>
      </c>
      <c r="AN574" s="423" t="s">
        <v>193</v>
      </c>
      <c r="AO574" s="319" t="s">
        <v>1403</v>
      </c>
      <c r="AP574" s="498"/>
      <c r="AQ574" s="498"/>
    </row>
    <row r="575" spans="1:43" s="230" customFormat="1" ht="75" customHeight="1" x14ac:dyDescent="0.25">
      <c r="A575" s="465" t="s">
        <v>1261</v>
      </c>
      <c r="B575" s="499" t="s">
        <v>223</v>
      </c>
      <c r="C575" s="486" t="s">
        <v>213</v>
      </c>
      <c r="D575" s="487" t="s">
        <v>192</v>
      </c>
      <c r="E575" s="488" t="s">
        <v>103</v>
      </c>
      <c r="F575" s="622" t="s">
        <v>193</v>
      </c>
      <c r="G575" s="622">
        <v>45222</v>
      </c>
      <c r="H575" s="642"/>
      <c r="I575" s="648" t="s">
        <v>193</v>
      </c>
      <c r="J575" s="622">
        <f>Complete[[#This Row],[Sub/Open of Bids]]</f>
        <v>45245</v>
      </c>
      <c r="K575" s="622">
        <v>45245</v>
      </c>
      <c r="L575" s="643"/>
      <c r="M575" s="622" t="s">
        <v>193</v>
      </c>
      <c r="N575" s="622" t="s">
        <v>193</v>
      </c>
      <c r="O575" s="622">
        <v>45254</v>
      </c>
      <c r="P575" s="643"/>
      <c r="Q575" s="643"/>
      <c r="R575" s="643"/>
      <c r="S575" s="622" t="s">
        <v>193</v>
      </c>
      <c r="T575" s="622">
        <f>VLOOKUP(Complete[[#This Row],[Code
(PAP)]],[2]Sheet1!$A$2:$B$2590,2,FALSE)</f>
        <v>45253</v>
      </c>
      <c r="U575" s="622">
        <f>VLOOKUP(Complete[[#This Row],[Code
(PAP)]],[2]Sheet1!$A$2:$B$2590,2,FALSE)</f>
        <v>45253</v>
      </c>
      <c r="V575" s="490"/>
      <c r="W575" s="793"/>
      <c r="X575" s="622">
        <f>VLOOKUP(Complete[[#This Row],[Code
(PAP)]],[2]Sheet3!$A$2:$B$2590,2,FALSE)</f>
        <v>45281</v>
      </c>
      <c r="Y575" s="622">
        <f>Complete[[#This Row],[Delivery/ Completion]]</f>
        <v>45281</v>
      </c>
      <c r="Z575" s="402" t="s">
        <v>175</v>
      </c>
      <c r="AA575" s="492">
        <f>IF(Complete[[#This Row],[Procurement Project]]="","",SUM(Complete[[#This Row],[MOOE]]+Complete[[#This Row],[CO]]))</f>
        <v>11600</v>
      </c>
      <c r="AB575" s="493">
        <v>11600</v>
      </c>
      <c r="AC575" s="494"/>
      <c r="AD575" s="492">
        <f>IF(Complete[[#This Row],[Procurement Project]]="","",SUM(Complete[[#This Row],[MOOE2]]+Complete[[#This Row],[CO3]]))</f>
        <v>11136</v>
      </c>
      <c r="AE575" s="495">
        <v>11136</v>
      </c>
      <c r="AF575" s="496"/>
      <c r="AG575" s="497"/>
      <c r="AH575" s="400" t="s">
        <v>758</v>
      </c>
      <c r="AI575" s="421" t="s">
        <v>193</v>
      </c>
      <c r="AJ575" s="421" t="s">
        <v>193</v>
      </c>
      <c r="AK575" s="421" t="s">
        <v>193</v>
      </c>
      <c r="AL575" s="421" t="s">
        <v>193</v>
      </c>
      <c r="AM575" s="420" t="s">
        <v>193</v>
      </c>
      <c r="AN575" s="423" t="s">
        <v>193</v>
      </c>
      <c r="AO575" s="488" t="s">
        <v>141</v>
      </c>
      <c r="AP575" s="498"/>
      <c r="AQ575" s="498"/>
    </row>
    <row r="576" spans="1:43" s="230" customFormat="1" ht="75" customHeight="1" x14ac:dyDescent="0.25">
      <c r="A576" s="465" t="s">
        <v>1262</v>
      </c>
      <c r="B576" s="499" t="s">
        <v>241</v>
      </c>
      <c r="C576" s="486" t="s">
        <v>248</v>
      </c>
      <c r="D576" s="487" t="s">
        <v>192</v>
      </c>
      <c r="E576" s="488" t="s">
        <v>103</v>
      </c>
      <c r="F576" s="622" t="s">
        <v>193</v>
      </c>
      <c r="G576" s="622">
        <v>45222</v>
      </c>
      <c r="H576" s="642"/>
      <c r="I576" s="648" t="s">
        <v>193</v>
      </c>
      <c r="J576" s="622">
        <f>Complete[[#This Row],[Sub/Open of Bids]]</f>
        <v>45245</v>
      </c>
      <c r="K576" s="622">
        <v>45245</v>
      </c>
      <c r="L576" s="643"/>
      <c r="M576" s="622" t="s">
        <v>193</v>
      </c>
      <c r="N576" s="622" t="s">
        <v>193</v>
      </c>
      <c r="O576" s="622">
        <v>45254</v>
      </c>
      <c r="P576" s="643"/>
      <c r="Q576" s="643"/>
      <c r="R576" s="643"/>
      <c r="S576" s="622" t="s">
        <v>193</v>
      </c>
      <c r="T576" s="622">
        <f>VLOOKUP(Complete[[#This Row],[Code
(PAP)]],[2]Sheet1!$A$2:$B$2590,2,FALSE)</f>
        <v>45260</v>
      </c>
      <c r="U576" s="622">
        <f>VLOOKUP(Complete[[#This Row],[Code
(PAP)]],[2]Sheet1!$A$2:$B$2590,2,FALSE)</f>
        <v>45260</v>
      </c>
      <c r="V576" s="490"/>
      <c r="W576" s="793"/>
      <c r="X576" s="622">
        <f>VLOOKUP(Complete[[#This Row],[Code
(PAP)]],[2]Sheet3!$A$2:$B$2590,2,FALSE)</f>
        <v>45279</v>
      </c>
      <c r="Y576" s="622">
        <f>Complete[[#This Row],[Delivery/ Completion]]</f>
        <v>45279</v>
      </c>
      <c r="Z576" s="402" t="s">
        <v>175</v>
      </c>
      <c r="AA576" s="492">
        <f>IF(Complete[[#This Row],[Procurement Project]]="","",SUM(Complete[[#This Row],[MOOE]]+Complete[[#This Row],[CO]]))</f>
        <v>43754</v>
      </c>
      <c r="AB576" s="493">
        <v>43754</v>
      </c>
      <c r="AC576" s="494"/>
      <c r="AD576" s="492">
        <f>IF(Complete[[#This Row],[Procurement Project]]="","",SUM(Complete[[#This Row],[MOOE2]]+Complete[[#This Row],[CO3]]))</f>
        <v>43105</v>
      </c>
      <c r="AE576" s="495">
        <v>43105</v>
      </c>
      <c r="AF576" s="496"/>
      <c r="AG576" s="497"/>
      <c r="AH576" s="400" t="s">
        <v>758</v>
      </c>
      <c r="AI576" s="421" t="s">
        <v>193</v>
      </c>
      <c r="AJ576" s="421" t="s">
        <v>193</v>
      </c>
      <c r="AK576" s="421" t="s">
        <v>193</v>
      </c>
      <c r="AL576" s="421" t="s">
        <v>193</v>
      </c>
      <c r="AM576" s="420" t="s">
        <v>193</v>
      </c>
      <c r="AN576" s="423" t="s">
        <v>193</v>
      </c>
      <c r="AO576" s="488" t="s">
        <v>141</v>
      </c>
      <c r="AP576" s="498"/>
      <c r="AQ576" s="498"/>
    </row>
    <row r="577" spans="1:43" s="230" customFormat="1" ht="75" customHeight="1" x14ac:dyDescent="0.25">
      <c r="A577" s="465" t="s">
        <v>1263</v>
      </c>
      <c r="B577" s="499" t="s">
        <v>263</v>
      </c>
      <c r="C577" s="486" t="s">
        <v>212</v>
      </c>
      <c r="D577" s="487" t="s">
        <v>192</v>
      </c>
      <c r="E577" s="488" t="s">
        <v>103</v>
      </c>
      <c r="F577" s="622" t="s">
        <v>193</v>
      </c>
      <c r="G577" s="622">
        <v>45222</v>
      </c>
      <c r="H577" s="642"/>
      <c r="I577" s="648" t="s">
        <v>193</v>
      </c>
      <c r="J577" s="622">
        <f>Complete[[#This Row],[Sub/Open of Bids]]</f>
        <v>45245</v>
      </c>
      <c r="K577" s="622">
        <v>45245</v>
      </c>
      <c r="L577" s="643"/>
      <c r="M577" s="622" t="s">
        <v>193</v>
      </c>
      <c r="N577" s="622" t="s">
        <v>193</v>
      </c>
      <c r="O577" s="622">
        <v>45254</v>
      </c>
      <c r="P577" s="643"/>
      <c r="Q577" s="643"/>
      <c r="R577" s="643"/>
      <c r="S577" s="622" t="s">
        <v>193</v>
      </c>
      <c r="T577" s="622">
        <f>VLOOKUP(Complete[[#This Row],[Code
(PAP)]],[2]Sheet1!$A$2:$B$2590,2,FALSE)</f>
        <v>45264</v>
      </c>
      <c r="U577" s="622">
        <f>VLOOKUP(Complete[[#This Row],[Code
(PAP)]],[2]Sheet1!$A$2:$B$2590,2,FALSE)</f>
        <v>45264</v>
      </c>
      <c r="V577" s="490"/>
      <c r="W577" s="793"/>
      <c r="X577" s="622">
        <f>VLOOKUP(Complete[[#This Row],[Code
(PAP)]],[2]Sheet3!$A$2:$B$2590,2,FALSE)</f>
        <v>45271</v>
      </c>
      <c r="Y577" s="622">
        <f>Complete[[#This Row],[Delivery/ Completion]]</f>
        <v>45271</v>
      </c>
      <c r="Z577" s="402" t="s">
        <v>175</v>
      </c>
      <c r="AA577" s="492">
        <f>IF(Complete[[#This Row],[Procurement Project]]="","",SUM(Complete[[#This Row],[MOOE]]+Complete[[#This Row],[CO]]))</f>
        <v>6600</v>
      </c>
      <c r="AB577" s="493">
        <v>6600</v>
      </c>
      <c r="AC577" s="494"/>
      <c r="AD577" s="492">
        <f>IF(Complete[[#This Row],[Procurement Project]]="","",SUM(Complete[[#This Row],[MOOE2]]+Complete[[#This Row],[CO3]]))</f>
        <v>6588</v>
      </c>
      <c r="AE577" s="495">
        <v>6588</v>
      </c>
      <c r="AF577" s="496"/>
      <c r="AG577" s="497"/>
      <c r="AH577" s="400" t="s">
        <v>758</v>
      </c>
      <c r="AI577" s="421" t="s">
        <v>193</v>
      </c>
      <c r="AJ577" s="421" t="s">
        <v>193</v>
      </c>
      <c r="AK577" s="421" t="s">
        <v>193</v>
      </c>
      <c r="AL577" s="421" t="s">
        <v>193</v>
      </c>
      <c r="AM577" s="420" t="s">
        <v>193</v>
      </c>
      <c r="AN577" s="423" t="s">
        <v>193</v>
      </c>
      <c r="AO577" s="488" t="s">
        <v>141</v>
      </c>
      <c r="AP577" s="498"/>
      <c r="AQ577" s="498"/>
    </row>
    <row r="578" spans="1:43" s="230" customFormat="1" ht="75" customHeight="1" x14ac:dyDescent="0.25">
      <c r="A578" s="465" t="s">
        <v>1264</v>
      </c>
      <c r="B578" s="499" t="s">
        <v>241</v>
      </c>
      <c r="C578" s="486" t="s">
        <v>248</v>
      </c>
      <c r="D578" s="487" t="s">
        <v>192</v>
      </c>
      <c r="E578" s="488" t="s">
        <v>103</v>
      </c>
      <c r="F578" s="622" t="s">
        <v>193</v>
      </c>
      <c r="G578" s="622">
        <v>45222</v>
      </c>
      <c r="H578" s="642"/>
      <c r="I578" s="648" t="s">
        <v>193</v>
      </c>
      <c r="J578" s="622">
        <f>Complete[[#This Row],[Sub/Open of Bids]]</f>
        <v>45245</v>
      </c>
      <c r="K578" s="622">
        <v>45245</v>
      </c>
      <c r="L578" s="643"/>
      <c r="M578" s="622" t="s">
        <v>193</v>
      </c>
      <c r="N578" s="622" t="s">
        <v>193</v>
      </c>
      <c r="O578" s="622">
        <v>45254</v>
      </c>
      <c r="P578" s="643"/>
      <c r="Q578" s="643"/>
      <c r="R578" s="643"/>
      <c r="S578" s="622" t="s">
        <v>193</v>
      </c>
      <c r="T578" s="622">
        <f>VLOOKUP(Complete[[#This Row],[Code
(PAP)]],[2]Sheet1!$A$2:$B$2590,2,FALSE)</f>
        <v>45260</v>
      </c>
      <c r="U578" s="622">
        <f>VLOOKUP(Complete[[#This Row],[Code
(PAP)]],[2]Sheet1!$A$2:$B$2590,2,FALSE)</f>
        <v>45260</v>
      </c>
      <c r="V578" s="490"/>
      <c r="W578" s="793"/>
      <c r="X578" s="622">
        <f>VLOOKUP(Complete[[#This Row],[Code
(PAP)]],[2]Sheet3!$A$2:$B$2590,2,FALSE)</f>
        <v>45279</v>
      </c>
      <c r="Y578" s="622">
        <f>Complete[[#This Row],[Delivery/ Completion]]</f>
        <v>45279</v>
      </c>
      <c r="Z578" s="402" t="s">
        <v>175</v>
      </c>
      <c r="AA578" s="492">
        <f>IF(Complete[[#This Row],[Procurement Project]]="","",SUM(Complete[[#This Row],[MOOE]]+Complete[[#This Row],[CO]]))</f>
        <v>87595</v>
      </c>
      <c r="AB578" s="493">
        <v>87595</v>
      </c>
      <c r="AC578" s="494"/>
      <c r="AD578" s="492">
        <f>IF(Complete[[#This Row],[Procurement Project]]="","",SUM(Complete[[#This Row],[MOOE2]]+Complete[[#This Row],[CO3]]))</f>
        <v>87059</v>
      </c>
      <c r="AE578" s="495">
        <v>87059</v>
      </c>
      <c r="AF578" s="496"/>
      <c r="AG578" s="497"/>
      <c r="AH578" s="400" t="s">
        <v>758</v>
      </c>
      <c r="AI578" s="421" t="s">
        <v>193</v>
      </c>
      <c r="AJ578" s="421" t="s">
        <v>193</v>
      </c>
      <c r="AK578" s="421" t="s">
        <v>193</v>
      </c>
      <c r="AL578" s="421" t="s">
        <v>193</v>
      </c>
      <c r="AM578" s="420" t="s">
        <v>193</v>
      </c>
      <c r="AN578" s="423" t="s">
        <v>193</v>
      </c>
      <c r="AO578" s="488" t="s">
        <v>141</v>
      </c>
      <c r="AP578" s="498"/>
      <c r="AQ578" s="498"/>
    </row>
    <row r="579" spans="1:43" s="230" customFormat="1" ht="75" customHeight="1" x14ac:dyDescent="0.25">
      <c r="A579" s="465" t="s">
        <v>1265</v>
      </c>
      <c r="B579" s="499" t="s">
        <v>472</v>
      </c>
      <c r="C579" s="486" t="s">
        <v>228</v>
      </c>
      <c r="D579" s="487" t="s">
        <v>192</v>
      </c>
      <c r="E579" s="488" t="s">
        <v>103</v>
      </c>
      <c r="F579" s="622" t="s">
        <v>193</v>
      </c>
      <c r="G579" s="622">
        <v>45222</v>
      </c>
      <c r="H579" s="642"/>
      <c r="I579" s="648" t="s">
        <v>193</v>
      </c>
      <c r="J579" s="622">
        <f>Complete[[#This Row],[Sub/Open of Bids]]</f>
        <v>45245</v>
      </c>
      <c r="K579" s="622">
        <v>45245</v>
      </c>
      <c r="L579" s="643"/>
      <c r="M579" s="622" t="s">
        <v>193</v>
      </c>
      <c r="N579" s="622" t="s">
        <v>193</v>
      </c>
      <c r="O579" s="622">
        <v>45254</v>
      </c>
      <c r="P579" s="643"/>
      <c r="Q579" s="643"/>
      <c r="R579" s="643"/>
      <c r="S579" s="622" t="s">
        <v>193</v>
      </c>
      <c r="T579" s="622">
        <f>VLOOKUP(Complete[[#This Row],[Code
(PAP)]],[2]Sheet1!$A$2:$B$2590,2,FALSE)</f>
        <v>45264</v>
      </c>
      <c r="U579" s="622">
        <f>VLOOKUP(Complete[[#This Row],[Code
(PAP)]],[2]Sheet1!$A$2:$B$2590,2,FALSE)</f>
        <v>45264</v>
      </c>
      <c r="V579" s="490"/>
      <c r="W579" s="793"/>
      <c r="X579" s="622">
        <f>VLOOKUP(Complete[[#This Row],[Code
(PAP)]],[2]Sheet3!$A$2:$B$2590,2,FALSE)</f>
        <v>45273</v>
      </c>
      <c r="Y579" s="622">
        <f>Complete[[#This Row],[Delivery/ Completion]]</f>
        <v>45273</v>
      </c>
      <c r="Z579" s="402" t="s">
        <v>175</v>
      </c>
      <c r="AA579" s="492">
        <f>IF(Complete[[#This Row],[Procurement Project]]="","",SUM(Complete[[#This Row],[MOOE]]+Complete[[#This Row],[CO]]))</f>
        <v>30000</v>
      </c>
      <c r="AB579" s="493">
        <v>30000</v>
      </c>
      <c r="AC579" s="494"/>
      <c r="AD579" s="492">
        <f>IF(Complete[[#This Row],[Procurement Project]]="","",SUM(Complete[[#This Row],[MOOE2]]+Complete[[#This Row],[CO3]]))</f>
        <v>29900</v>
      </c>
      <c r="AE579" s="495">
        <v>29900</v>
      </c>
      <c r="AF579" s="496"/>
      <c r="AG579" s="497"/>
      <c r="AH579" s="400" t="s">
        <v>758</v>
      </c>
      <c r="AI579" s="421" t="s">
        <v>193</v>
      </c>
      <c r="AJ579" s="421" t="s">
        <v>193</v>
      </c>
      <c r="AK579" s="421" t="s">
        <v>193</v>
      </c>
      <c r="AL579" s="421" t="s">
        <v>193</v>
      </c>
      <c r="AM579" s="420" t="s">
        <v>193</v>
      </c>
      <c r="AN579" s="423" t="s">
        <v>193</v>
      </c>
      <c r="AO579" s="488" t="s">
        <v>141</v>
      </c>
      <c r="AP579" s="498"/>
      <c r="AQ579" s="498"/>
    </row>
    <row r="580" spans="1:43" s="230" customFormat="1" ht="75" customHeight="1" x14ac:dyDescent="0.25">
      <c r="A580" s="465" t="s">
        <v>1266</v>
      </c>
      <c r="B580" s="499" t="s">
        <v>220</v>
      </c>
      <c r="C580" s="486" t="s">
        <v>232</v>
      </c>
      <c r="D580" s="487" t="s">
        <v>192</v>
      </c>
      <c r="E580" s="488" t="s">
        <v>103</v>
      </c>
      <c r="F580" s="622" t="s">
        <v>193</v>
      </c>
      <c r="G580" s="622">
        <v>45222</v>
      </c>
      <c r="H580" s="642"/>
      <c r="I580" s="648" t="s">
        <v>193</v>
      </c>
      <c r="J580" s="622">
        <f>Complete[[#This Row],[Sub/Open of Bids]]</f>
        <v>45245</v>
      </c>
      <c r="K580" s="622">
        <v>45245</v>
      </c>
      <c r="L580" s="643"/>
      <c r="M580" s="622" t="s">
        <v>193</v>
      </c>
      <c r="N580" s="622" t="s">
        <v>193</v>
      </c>
      <c r="O580" s="622">
        <v>45254</v>
      </c>
      <c r="P580" s="643"/>
      <c r="Q580" s="643"/>
      <c r="R580" s="643"/>
      <c r="S580" s="622" t="s">
        <v>193</v>
      </c>
      <c r="T580" s="622">
        <f>VLOOKUP(Complete[[#This Row],[Code
(PAP)]],[2]Sheet1!$A$2:$B$2590,2,FALSE)</f>
        <v>45264</v>
      </c>
      <c r="U580" s="622">
        <f>VLOOKUP(Complete[[#This Row],[Code
(PAP)]],[2]Sheet1!$A$2:$B$2590,2,FALSE)</f>
        <v>45264</v>
      </c>
      <c r="V580" s="490"/>
      <c r="W580" s="793"/>
      <c r="X580" s="622"/>
      <c r="Y580" s="622"/>
      <c r="Z580" s="402" t="s">
        <v>175</v>
      </c>
      <c r="AA580" s="492">
        <f>IF(Complete[[#This Row],[Procurement Project]]="","",SUM(Complete[[#This Row],[MOOE]]+Complete[[#This Row],[CO]]))</f>
        <v>27675</v>
      </c>
      <c r="AB580" s="493">
        <v>27675</v>
      </c>
      <c r="AC580" s="494"/>
      <c r="AD580" s="492">
        <f>IF(Complete[[#This Row],[Procurement Project]]="","",SUM(Complete[[#This Row],[MOOE2]]+Complete[[#This Row],[CO3]]))</f>
        <v>27000</v>
      </c>
      <c r="AE580" s="495">
        <v>27000</v>
      </c>
      <c r="AF580" s="496"/>
      <c r="AG580" s="497"/>
      <c r="AH580" s="400" t="s">
        <v>758</v>
      </c>
      <c r="AI580" s="421" t="s">
        <v>193</v>
      </c>
      <c r="AJ580" s="421" t="s">
        <v>193</v>
      </c>
      <c r="AK580" s="421" t="s">
        <v>193</v>
      </c>
      <c r="AL580" s="421" t="s">
        <v>193</v>
      </c>
      <c r="AM580" s="420" t="s">
        <v>193</v>
      </c>
      <c r="AN580" s="423" t="s">
        <v>193</v>
      </c>
      <c r="AO580" s="319" t="s">
        <v>1403</v>
      </c>
      <c r="AP580" s="498"/>
      <c r="AQ580" s="498"/>
    </row>
    <row r="581" spans="1:43" s="230" customFormat="1" ht="75" customHeight="1" x14ac:dyDescent="0.25">
      <c r="A581" s="465" t="s">
        <v>1267</v>
      </c>
      <c r="B581" s="499" t="s">
        <v>253</v>
      </c>
      <c r="C581" s="486" t="s">
        <v>232</v>
      </c>
      <c r="D581" s="487" t="s">
        <v>192</v>
      </c>
      <c r="E581" s="488" t="s">
        <v>103</v>
      </c>
      <c r="F581" s="622" t="s">
        <v>193</v>
      </c>
      <c r="G581" s="622">
        <v>45222</v>
      </c>
      <c r="H581" s="642"/>
      <c r="I581" s="648" t="s">
        <v>193</v>
      </c>
      <c r="J581" s="622">
        <f>Complete[[#This Row],[Sub/Open of Bids]]</f>
        <v>45245</v>
      </c>
      <c r="K581" s="622">
        <v>45245</v>
      </c>
      <c r="L581" s="643"/>
      <c r="M581" s="622" t="s">
        <v>193</v>
      </c>
      <c r="N581" s="622" t="s">
        <v>193</v>
      </c>
      <c r="O581" s="622">
        <v>45254</v>
      </c>
      <c r="P581" s="643"/>
      <c r="Q581" s="643"/>
      <c r="R581" s="643"/>
      <c r="S581" s="622" t="s">
        <v>193</v>
      </c>
      <c r="T581" s="622">
        <f>VLOOKUP(Complete[[#This Row],[Code
(PAP)]],[2]Sheet1!$A$2:$B$2590,2,FALSE)</f>
        <v>45264</v>
      </c>
      <c r="U581" s="622">
        <f>VLOOKUP(Complete[[#This Row],[Code
(PAP)]],[2]Sheet1!$A$2:$B$2590,2,FALSE)</f>
        <v>45264</v>
      </c>
      <c r="V581" s="490"/>
      <c r="W581" s="793"/>
      <c r="X581" s="622"/>
      <c r="Y581" s="622"/>
      <c r="Z581" s="402" t="s">
        <v>175</v>
      </c>
      <c r="AA581" s="492">
        <f>IF(Complete[[#This Row],[Procurement Project]]="","",SUM(Complete[[#This Row],[MOOE]]+Complete[[#This Row],[CO]]))</f>
        <v>34400</v>
      </c>
      <c r="AB581" s="493">
        <v>34400</v>
      </c>
      <c r="AC581" s="494"/>
      <c r="AD581" s="492">
        <f>IF(Complete[[#This Row],[Procurement Project]]="","",SUM(Complete[[#This Row],[MOOE2]]+Complete[[#This Row],[CO3]]))</f>
        <v>34373.5</v>
      </c>
      <c r="AE581" s="495">
        <v>34373.5</v>
      </c>
      <c r="AF581" s="496"/>
      <c r="AG581" s="497"/>
      <c r="AH581" s="400" t="s">
        <v>758</v>
      </c>
      <c r="AI581" s="421" t="s">
        <v>193</v>
      </c>
      <c r="AJ581" s="421" t="s">
        <v>193</v>
      </c>
      <c r="AK581" s="421" t="s">
        <v>193</v>
      </c>
      <c r="AL581" s="421" t="s">
        <v>193</v>
      </c>
      <c r="AM581" s="420" t="s">
        <v>193</v>
      </c>
      <c r="AN581" s="423" t="s">
        <v>193</v>
      </c>
      <c r="AO581" s="319" t="s">
        <v>1403</v>
      </c>
      <c r="AP581" s="498"/>
      <c r="AQ581" s="498"/>
    </row>
    <row r="582" spans="1:43" s="230" customFormat="1" ht="75" customHeight="1" x14ac:dyDescent="0.25">
      <c r="A582" s="465" t="s">
        <v>1268</v>
      </c>
      <c r="B582" s="499" t="s">
        <v>253</v>
      </c>
      <c r="C582" s="486" t="s">
        <v>198</v>
      </c>
      <c r="D582" s="487" t="s">
        <v>192</v>
      </c>
      <c r="E582" s="488" t="s">
        <v>103</v>
      </c>
      <c r="F582" s="622">
        <v>45216</v>
      </c>
      <c r="G582" s="622">
        <v>45222</v>
      </c>
      <c r="H582" s="642"/>
      <c r="I582" s="648" t="s">
        <v>193</v>
      </c>
      <c r="J582" s="622">
        <f>Complete[[#This Row],[Sub/Open of Bids]]</f>
        <v>45245</v>
      </c>
      <c r="K582" s="622">
        <v>45245</v>
      </c>
      <c r="L582" s="643"/>
      <c r="M582" s="622" t="s">
        <v>193</v>
      </c>
      <c r="N582" s="622" t="s">
        <v>193</v>
      </c>
      <c r="O582" s="622">
        <v>45252</v>
      </c>
      <c r="P582" s="643"/>
      <c r="Q582" s="643"/>
      <c r="R582" s="643"/>
      <c r="S582" s="622">
        <v>45252</v>
      </c>
      <c r="T582" s="622">
        <f>VLOOKUP(Complete[[#This Row],[Code
(PAP)]],[2]Sheet1!$A$2:$B$2590,2,FALSE)</f>
        <v>45261</v>
      </c>
      <c r="U582" s="622">
        <f>VLOOKUP(Complete[[#This Row],[Code
(PAP)]],[2]Sheet1!$A$2:$B$2590,2,FALSE)</f>
        <v>45261</v>
      </c>
      <c r="V582" s="490"/>
      <c r="W582" s="793"/>
      <c r="X582" s="622">
        <f>VLOOKUP(Complete[[#This Row],[Code
(PAP)]],[2]Sheet3!$A$2:$B$2590,2,FALSE)</f>
        <v>45273</v>
      </c>
      <c r="Y582" s="622">
        <f>Complete[[#This Row],[Delivery/ Completion]]</f>
        <v>45273</v>
      </c>
      <c r="Z582" s="402" t="s">
        <v>175</v>
      </c>
      <c r="AA582" s="492">
        <f>IF(Complete[[#This Row],[Procurement Project]]="","",SUM(Complete[[#This Row],[MOOE]]+Complete[[#This Row],[CO]]))</f>
        <v>83600</v>
      </c>
      <c r="AB582" s="493">
        <v>83600</v>
      </c>
      <c r="AC582" s="494"/>
      <c r="AD582" s="492">
        <f>IF(Complete[[#This Row],[Procurement Project]]="","",SUM(Complete[[#This Row],[MOOE2]]+Complete[[#This Row],[CO3]]))</f>
        <v>83400</v>
      </c>
      <c r="AE582" s="495">
        <v>83400</v>
      </c>
      <c r="AF582" s="496"/>
      <c r="AG582" s="497"/>
      <c r="AH582" s="400" t="s">
        <v>758</v>
      </c>
      <c r="AI582" s="421" t="s">
        <v>193</v>
      </c>
      <c r="AJ582" s="421" t="s">
        <v>193</v>
      </c>
      <c r="AK582" s="421" t="s">
        <v>193</v>
      </c>
      <c r="AL582" s="421" t="s">
        <v>193</v>
      </c>
      <c r="AM582" s="420" t="s">
        <v>193</v>
      </c>
      <c r="AN582" s="423" t="s">
        <v>193</v>
      </c>
      <c r="AO582" s="488" t="s">
        <v>141</v>
      </c>
      <c r="AP582" s="498"/>
      <c r="AQ582" s="498"/>
    </row>
    <row r="583" spans="1:43" s="230" customFormat="1" ht="75" customHeight="1" x14ac:dyDescent="0.25">
      <c r="A583" s="465" t="s">
        <v>1269</v>
      </c>
      <c r="B583" s="465" t="s">
        <v>473</v>
      </c>
      <c r="C583" s="466" t="s">
        <v>198</v>
      </c>
      <c r="D583" s="487" t="s">
        <v>192</v>
      </c>
      <c r="E583" s="488" t="s">
        <v>103</v>
      </c>
      <c r="F583" s="622">
        <v>45216</v>
      </c>
      <c r="G583" s="622">
        <v>45222</v>
      </c>
      <c r="H583" s="642"/>
      <c r="I583" s="648" t="s">
        <v>193</v>
      </c>
      <c r="J583" s="622">
        <f>Complete[[#This Row],[Sub/Open of Bids]]</f>
        <v>45245</v>
      </c>
      <c r="K583" s="622">
        <v>45245</v>
      </c>
      <c r="L583" s="643"/>
      <c r="M583" s="622" t="s">
        <v>193</v>
      </c>
      <c r="N583" s="622" t="s">
        <v>193</v>
      </c>
      <c r="O583" s="622">
        <v>45254</v>
      </c>
      <c r="P583" s="643"/>
      <c r="Q583" s="643"/>
      <c r="R583" s="643"/>
      <c r="S583" s="622" t="s">
        <v>193</v>
      </c>
      <c r="T583" s="622">
        <f>VLOOKUP(Complete[[#This Row],[Code
(PAP)]],[2]Sheet1!$A$2:$B$2590,2,FALSE)</f>
        <v>45261</v>
      </c>
      <c r="U583" s="622">
        <f>VLOOKUP(Complete[[#This Row],[Code
(PAP)]],[2]Sheet1!$A$2:$B$2590,2,FALSE)</f>
        <v>45261</v>
      </c>
      <c r="V583" s="490"/>
      <c r="W583" s="793"/>
      <c r="X583" s="622"/>
      <c r="Y583" s="622"/>
      <c r="Z583" s="402" t="s">
        <v>175</v>
      </c>
      <c r="AA583" s="492">
        <f>IF(Complete[[#This Row],[Procurement Project]]="","",SUM(Complete[[#This Row],[MOOE]]+Complete[[#This Row],[CO]]))</f>
        <v>20436</v>
      </c>
      <c r="AB583" s="493">
        <v>20436</v>
      </c>
      <c r="AC583" s="494"/>
      <c r="AD583" s="492">
        <f>IF(Complete[[#This Row],[Procurement Project]]="","",SUM(Complete[[#This Row],[MOOE2]]+Complete[[#This Row],[CO3]]))</f>
        <v>20314.5</v>
      </c>
      <c r="AE583" s="495">
        <v>20314.5</v>
      </c>
      <c r="AF583" s="496"/>
      <c r="AG583" s="497"/>
      <c r="AH583" s="400" t="s">
        <v>758</v>
      </c>
      <c r="AI583" s="421" t="s">
        <v>193</v>
      </c>
      <c r="AJ583" s="421" t="s">
        <v>193</v>
      </c>
      <c r="AK583" s="421" t="s">
        <v>193</v>
      </c>
      <c r="AL583" s="421" t="s">
        <v>193</v>
      </c>
      <c r="AM583" s="420" t="s">
        <v>193</v>
      </c>
      <c r="AN583" s="423" t="s">
        <v>193</v>
      </c>
      <c r="AO583" s="319" t="s">
        <v>1403</v>
      </c>
      <c r="AP583" s="498"/>
      <c r="AQ583" s="498"/>
    </row>
    <row r="584" spans="1:43" s="230" customFormat="1" ht="75" customHeight="1" x14ac:dyDescent="0.25">
      <c r="A584" s="465" t="s">
        <v>1270</v>
      </c>
      <c r="B584" s="465" t="s">
        <v>474</v>
      </c>
      <c r="C584" s="466" t="s">
        <v>212</v>
      </c>
      <c r="D584" s="487" t="s">
        <v>192</v>
      </c>
      <c r="E584" s="488" t="s">
        <v>103</v>
      </c>
      <c r="F584" s="622" t="s">
        <v>193</v>
      </c>
      <c r="G584" s="622">
        <v>45233</v>
      </c>
      <c r="H584" s="642"/>
      <c r="I584" s="648" t="s">
        <v>193</v>
      </c>
      <c r="J584" s="622">
        <f>Complete[[#This Row],[Sub/Open of Bids]]</f>
        <v>45245</v>
      </c>
      <c r="K584" s="622">
        <v>45245</v>
      </c>
      <c r="L584" s="643"/>
      <c r="M584" s="622" t="s">
        <v>193</v>
      </c>
      <c r="N584" s="622" t="s">
        <v>193</v>
      </c>
      <c r="O584" s="622">
        <v>45254</v>
      </c>
      <c r="P584" s="643"/>
      <c r="Q584" s="643"/>
      <c r="R584" s="643"/>
      <c r="S584" s="622" t="s">
        <v>193</v>
      </c>
      <c r="T584" s="622">
        <f>VLOOKUP(Complete[[#This Row],[Code
(PAP)]],[2]Sheet1!$A$2:$B$2590,2,FALSE)</f>
        <v>45260</v>
      </c>
      <c r="U584" s="622">
        <f>VLOOKUP(Complete[[#This Row],[Code
(PAP)]],[2]Sheet1!$A$2:$B$2590,2,FALSE)</f>
        <v>45260</v>
      </c>
      <c r="V584" s="490"/>
      <c r="W584" s="793"/>
      <c r="X584" s="622">
        <f>VLOOKUP(Complete[[#This Row],[Code
(PAP)]],[2]Sheet3!$A$2:$B$2590,2,FALSE)</f>
        <v>45241</v>
      </c>
      <c r="Y584" s="622">
        <f>Complete[[#This Row],[Delivery/ Completion]]</f>
        <v>45241</v>
      </c>
      <c r="Z584" s="402" t="s">
        <v>175</v>
      </c>
      <c r="AA584" s="492">
        <f>IF(Complete[[#This Row],[Procurement Project]]="","",SUM(Complete[[#This Row],[MOOE]]+Complete[[#This Row],[CO]]))</f>
        <v>38500</v>
      </c>
      <c r="AB584" s="493">
        <v>38500</v>
      </c>
      <c r="AC584" s="494"/>
      <c r="AD584" s="492">
        <f>IF(Complete[[#This Row],[Procurement Project]]="","",SUM(Complete[[#This Row],[MOOE2]]+Complete[[#This Row],[CO3]]))</f>
        <v>38500</v>
      </c>
      <c r="AE584" s="495">
        <v>38500</v>
      </c>
      <c r="AF584" s="496"/>
      <c r="AG584" s="497"/>
      <c r="AH584" s="400" t="s">
        <v>758</v>
      </c>
      <c r="AI584" s="421" t="s">
        <v>193</v>
      </c>
      <c r="AJ584" s="421" t="s">
        <v>193</v>
      </c>
      <c r="AK584" s="421" t="s">
        <v>193</v>
      </c>
      <c r="AL584" s="421" t="s">
        <v>193</v>
      </c>
      <c r="AM584" s="420" t="s">
        <v>193</v>
      </c>
      <c r="AN584" s="423" t="s">
        <v>193</v>
      </c>
      <c r="AO584" s="488" t="s">
        <v>141</v>
      </c>
      <c r="AP584" s="498"/>
      <c r="AQ584" s="498"/>
    </row>
    <row r="585" spans="1:43" s="230" customFormat="1" ht="75" customHeight="1" x14ac:dyDescent="0.25">
      <c r="A585" s="465" t="s">
        <v>1271</v>
      </c>
      <c r="B585" s="465" t="s">
        <v>475</v>
      </c>
      <c r="C585" s="466" t="s">
        <v>262</v>
      </c>
      <c r="D585" s="487" t="s">
        <v>192</v>
      </c>
      <c r="E585" s="488" t="s">
        <v>103</v>
      </c>
      <c r="F585" s="622" t="s">
        <v>193</v>
      </c>
      <c r="G585" s="622">
        <v>45222</v>
      </c>
      <c r="H585" s="642"/>
      <c r="I585" s="648" t="s">
        <v>193</v>
      </c>
      <c r="J585" s="622">
        <f>Complete[[#This Row],[Sub/Open of Bids]]</f>
        <v>45245</v>
      </c>
      <c r="K585" s="622">
        <v>45245</v>
      </c>
      <c r="L585" s="643"/>
      <c r="M585" s="622" t="s">
        <v>193</v>
      </c>
      <c r="N585" s="622" t="s">
        <v>193</v>
      </c>
      <c r="O585" s="622">
        <v>45254</v>
      </c>
      <c r="P585" s="643"/>
      <c r="Q585" s="643"/>
      <c r="R585" s="643"/>
      <c r="S585" s="622" t="s">
        <v>193</v>
      </c>
      <c r="T585" s="622">
        <f>VLOOKUP(Complete[[#This Row],[Code
(PAP)]],[2]Sheet1!$A$2:$B$2590,2,FALSE)</f>
        <v>45264</v>
      </c>
      <c r="U585" s="622">
        <f>VLOOKUP(Complete[[#This Row],[Code
(PAP)]],[2]Sheet1!$A$2:$B$2590,2,FALSE)</f>
        <v>45264</v>
      </c>
      <c r="V585" s="490"/>
      <c r="W585" s="793"/>
      <c r="X585" s="622">
        <f>VLOOKUP(Complete[[#This Row],[Code
(PAP)]],[2]Sheet3!$A$2:$B$2590,2,FALSE)</f>
        <v>45274</v>
      </c>
      <c r="Y585" s="622">
        <f>Complete[[#This Row],[Delivery/ Completion]]</f>
        <v>45274</v>
      </c>
      <c r="Z585" s="402" t="s">
        <v>175</v>
      </c>
      <c r="AA585" s="492">
        <f>IF(Complete[[#This Row],[Procurement Project]]="","",SUM(Complete[[#This Row],[MOOE]]+Complete[[#This Row],[CO]]))</f>
        <v>22960</v>
      </c>
      <c r="AB585" s="493">
        <v>22960</v>
      </c>
      <c r="AC585" s="494"/>
      <c r="AD585" s="492">
        <f>IF(Complete[[#This Row],[Procurement Project]]="","",SUM(Complete[[#This Row],[MOOE2]]+Complete[[#This Row],[CO3]]))</f>
        <v>22960</v>
      </c>
      <c r="AE585" s="495">
        <v>22960</v>
      </c>
      <c r="AF585" s="496"/>
      <c r="AG585" s="497"/>
      <c r="AH585" s="400" t="s">
        <v>758</v>
      </c>
      <c r="AI585" s="421" t="s">
        <v>193</v>
      </c>
      <c r="AJ585" s="421" t="s">
        <v>193</v>
      </c>
      <c r="AK585" s="421" t="s">
        <v>193</v>
      </c>
      <c r="AL585" s="421" t="s">
        <v>193</v>
      </c>
      <c r="AM585" s="420" t="s">
        <v>193</v>
      </c>
      <c r="AN585" s="423" t="s">
        <v>193</v>
      </c>
      <c r="AO585" s="488" t="s">
        <v>141</v>
      </c>
      <c r="AP585" s="498"/>
      <c r="AQ585" s="498"/>
    </row>
    <row r="586" spans="1:43" s="230" customFormat="1" ht="75" customHeight="1" x14ac:dyDescent="0.25">
      <c r="A586" s="465" t="s">
        <v>1272</v>
      </c>
      <c r="B586" s="465" t="s">
        <v>223</v>
      </c>
      <c r="C586" s="466" t="s">
        <v>212</v>
      </c>
      <c r="D586" s="487" t="s">
        <v>192</v>
      </c>
      <c r="E586" s="488" t="s">
        <v>103</v>
      </c>
      <c r="F586" s="622" t="s">
        <v>193</v>
      </c>
      <c r="G586" s="622">
        <v>45215</v>
      </c>
      <c r="H586" s="642"/>
      <c r="I586" s="648" t="s">
        <v>193</v>
      </c>
      <c r="J586" s="622">
        <f>Complete[[#This Row],[Sub/Open of Bids]]</f>
        <v>45245</v>
      </c>
      <c r="K586" s="622">
        <v>45245</v>
      </c>
      <c r="L586" s="643"/>
      <c r="M586" s="622" t="s">
        <v>193</v>
      </c>
      <c r="N586" s="622" t="s">
        <v>193</v>
      </c>
      <c r="O586" s="622">
        <v>45254</v>
      </c>
      <c r="P586" s="643"/>
      <c r="Q586" s="643"/>
      <c r="R586" s="643"/>
      <c r="S586" s="622">
        <v>45272</v>
      </c>
      <c r="T586" s="622">
        <f>VLOOKUP(Complete[[#This Row],[Code
(PAP)]],[2]Sheet1!$A$2:$B$2590,2,FALSE)</f>
        <v>45254</v>
      </c>
      <c r="U586" s="622">
        <f>VLOOKUP(Complete[[#This Row],[Code
(PAP)]],[2]Sheet1!$A$2:$B$2590,2,FALSE)</f>
        <v>45254</v>
      </c>
      <c r="V586" s="490"/>
      <c r="W586" s="793"/>
      <c r="X586" s="622">
        <f>VLOOKUP(Complete[[#This Row],[Code
(PAP)]],[2]Sheet3!$A$2:$B$2590,2,FALSE)</f>
        <v>45259</v>
      </c>
      <c r="Y586" s="622">
        <f>Complete[[#This Row],[Delivery/ Completion]]</f>
        <v>45259</v>
      </c>
      <c r="Z586" s="402" t="s">
        <v>175</v>
      </c>
      <c r="AA586" s="492">
        <f>IF(Complete[[#This Row],[Procurement Project]]="","",SUM(Complete[[#This Row],[MOOE]]+Complete[[#This Row],[CO]]))</f>
        <v>80868</v>
      </c>
      <c r="AB586" s="493">
        <v>80868</v>
      </c>
      <c r="AC586" s="494"/>
      <c r="AD586" s="492">
        <f>IF(Complete[[#This Row],[Procurement Project]]="","",SUM(Complete[[#This Row],[MOOE2]]+Complete[[#This Row],[CO3]]))</f>
        <v>79110</v>
      </c>
      <c r="AE586" s="495">
        <v>79110</v>
      </c>
      <c r="AF586" s="496"/>
      <c r="AG586" s="497"/>
      <c r="AH586" s="400" t="s">
        <v>758</v>
      </c>
      <c r="AI586" s="421" t="s">
        <v>193</v>
      </c>
      <c r="AJ586" s="421" t="s">
        <v>193</v>
      </c>
      <c r="AK586" s="421" t="s">
        <v>193</v>
      </c>
      <c r="AL586" s="421" t="s">
        <v>193</v>
      </c>
      <c r="AM586" s="420" t="s">
        <v>193</v>
      </c>
      <c r="AN586" s="423" t="s">
        <v>193</v>
      </c>
      <c r="AO586" s="488" t="s">
        <v>141</v>
      </c>
      <c r="AP586" s="498"/>
      <c r="AQ586" s="498"/>
    </row>
    <row r="587" spans="1:43" s="230" customFormat="1" ht="75" customHeight="1" x14ac:dyDescent="0.25">
      <c r="A587" s="465" t="s">
        <v>1273</v>
      </c>
      <c r="B587" s="465" t="s">
        <v>476</v>
      </c>
      <c r="C587" s="466" t="s">
        <v>212</v>
      </c>
      <c r="D587" s="487" t="s">
        <v>192</v>
      </c>
      <c r="E587" s="488" t="s">
        <v>103</v>
      </c>
      <c r="F587" s="622" t="s">
        <v>193</v>
      </c>
      <c r="G587" s="622">
        <v>45233</v>
      </c>
      <c r="H587" s="642"/>
      <c r="I587" s="648" t="s">
        <v>193</v>
      </c>
      <c r="J587" s="622">
        <f>Complete[[#This Row],[Sub/Open of Bids]]</f>
        <v>45245</v>
      </c>
      <c r="K587" s="622">
        <v>45245</v>
      </c>
      <c r="L587" s="643"/>
      <c r="M587" s="622" t="s">
        <v>193</v>
      </c>
      <c r="N587" s="622" t="s">
        <v>193</v>
      </c>
      <c r="O587" s="622">
        <v>45254</v>
      </c>
      <c r="P587" s="643"/>
      <c r="Q587" s="643"/>
      <c r="R587" s="643"/>
      <c r="S587" s="622">
        <v>45260</v>
      </c>
      <c r="T587" s="622">
        <f>VLOOKUP(Complete[[#This Row],[Code
(PAP)]],[2]Sheet1!$A$2:$B$2590,2,FALSE)</f>
        <v>45271</v>
      </c>
      <c r="U587" s="622">
        <f>VLOOKUP(Complete[[#This Row],[Code
(PAP)]],[2]Sheet1!$A$2:$B$2590,2,FALSE)</f>
        <v>45271</v>
      </c>
      <c r="V587" s="490"/>
      <c r="W587" s="793"/>
      <c r="X587" s="622">
        <f>VLOOKUP(Complete[[#This Row],[Code
(PAP)]],[2]Sheet3!$A$2:$B$2590,2,FALSE)</f>
        <v>45247</v>
      </c>
      <c r="Y587" s="622">
        <f>Complete[[#This Row],[Delivery/ Completion]]</f>
        <v>45247</v>
      </c>
      <c r="Z587" s="402" t="s">
        <v>175</v>
      </c>
      <c r="AA587" s="492">
        <f>IF(Complete[[#This Row],[Procurement Project]]="","",SUM(Complete[[#This Row],[MOOE]]+Complete[[#This Row],[CO]]))</f>
        <v>154000</v>
      </c>
      <c r="AB587" s="493">
        <v>154000</v>
      </c>
      <c r="AC587" s="494"/>
      <c r="AD587" s="492">
        <f>IF(Complete[[#This Row],[Procurement Project]]="","",SUM(Complete[[#This Row],[MOOE2]]+Complete[[#This Row],[CO3]]))</f>
        <v>154000</v>
      </c>
      <c r="AE587" s="495">
        <v>154000</v>
      </c>
      <c r="AF587" s="496"/>
      <c r="AG587" s="497"/>
      <c r="AH587" s="400" t="s">
        <v>758</v>
      </c>
      <c r="AI587" s="421" t="s">
        <v>193</v>
      </c>
      <c r="AJ587" s="421" t="s">
        <v>193</v>
      </c>
      <c r="AK587" s="421" t="s">
        <v>193</v>
      </c>
      <c r="AL587" s="421" t="s">
        <v>193</v>
      </c>
      <c r="AM587" s="420" t="s">
        <v>193</v>
      </c>
      <c r="AN587" s="423" t="s">
        <v>193</v>
      </c>
      <c r="AO587" s="488" t="s">
        <v>141</v>
      </c>
      <c r="AP587" s="498"/>
      <c r="AQ587" s="498"/>
    </row>
    <row r="588" spans="1:43" s="230" customFormat="1" ht="75" customHeight="1" x14ac:dyDescent="0.25">
      <c r="A588" s="465" t="s">
        <v>1274</v>
      </c>
      <c r="B588" s="465" t="s">
        <v>253</v>
      </c>
      <c r="C588" s="466" t="s">
        <v>199</v>
      </c>
      <c r="D588" s="487" t="s">
        <v>192</v>
      </c>
      <c r="E588" s="319" t="s">
        <v>103</v>
      </c>
      <c r="F588" s="622">
        <v>45216</v>
      </c>
      <c r="G588" s="622">
        <v>45222</v>
      </c>
      <c r="H588" s="642"/>
      <c r="I588" s="648" t="s">
        <v>193</v>
      </c>
      <c r="J588" s="622">
        <f>Complete[[#This Row],[Sub/Open of Bids]]</f>
        <v>45245</v>
      </c>
      <c r="K588" s="622">
        <v>45245</v>
      </c>
      <c r="L588" s="643"/>
      <c r="M588" s="622" t="s">
        <v>193</v>
      </c>
      <c r="N588" s="622" t="s">
        <v>193</v>
      </c>
      <c r="O588" s="622">
        <v>45254</v>
      </c>
      <c r="P588" s="643"/>
      <c r="Q588" s="643"/>
      <c r="R588" s="643"/>
      <c r="S588" s="622">
        <v>45259</v>
      </c>
      <c r="T588" s="622">
        <f>VLOOKUP(Complete[[#This Row],[Code
(PAP)]],[2]Sheet1!$A$2:$B$2590,2,FALSE)</f>
        <v>45282</v>
      </c>
      <c r="U588" s="622">
        <f>VLOOKUP(Complete[[#This Row],[Code
(PAP)]],[2]Sheet1!$A$2:$B$2590,2,FALSE)</f>
        <v>45282</v>
      </c>
      <c r="V588" s="409"/>
      <c r="W588" s="788"/>
      <c r="X588" s="622"/>
      <c r="Y588" s="622"/>
      <c r="Z588" s="402" t="s">
        <v>175</v>
      </c>
      <c r="AA588" s="390">
        <f>IF(Complete[[#This Row],[Procurement Project]]="","",SUM(Complete[[#This Row],[MOOE]]+Complete[[#This Row],[CO]]))</f>
        <v>53144</v>
      </c>
      <c r="AB588" s="395">
        <v>53144</v>
      </c>
      <c r="AC588" s="396"/>
      <c r="AD588" s="390">
        <f>IF(Complete[[#This Row],[Procurement Project]]="","",SUM(Complete[[#This Row],[MOOE2]]+Complete[[#This Row],[CO3]]))</f>
        <v>48925</v>
      </c>
      <c r="AE588" s="397">
        <v>48925</v>
      </c>
      <c r="AF588" s="317"/>
      <c r="AG588" s="430"/>
      <c r="AH588" s="400" t="s">
        <v>758</v>
      </c>
      <c r="AI588" s="421" t="s">
        <v>193</v>
      </c>
      <c r="AJ588" s="421" t="s">
        <v>193</v>
      </c>
      <c r="AK588" s="421" t="s">
        <v>193</v>
      </c>
      <c r="AL588" s="421" t="s">
        <v>193</v>
      </c>
      <c r="AM588" s="420" t="s">
        <v>193</v>
      </c>
      <c r="AN588" s="423" t="s">
        <v>193</v>
      </c>
      <c r="AO588" s="319" t="s">
        <v>1403</v>
      </c>
      <c r="AP588" s="411"/>
      <c r="AQ588" s="411"/>
    </row>
    <row r="589" spans="1:43" s="230" customFormat="1" ht="75" customHeight="1" x14ac:dyDescent="0.25">
      <c r="A589" s="465" t="s">
        <v>1275</v>
      </c>
      <c r="B589" s="465" t="s">
        <v>477</v>
      </c>
      <c r="C589" s="466" t="s">
        <v>251</v>
      </c>
      <c r="D589" s="487" t="s">
        <v>192</v>
      </c>
      <c r="E589" s="319" t="s">
        <v>95</v>
      </c>
      <c r="F589" s="622" t="s">
        <v>193</v>
      </c>
      <c r="G589" s="622">
        <v>45170</v>
      </c>
      <c r="H589" s="642"/>
      <c r="I589" s="648" t="s">
        <v>193</v>
      </c>
      <c r="J589" s="622">
        <f>Complete[[#This Row],[Sub/Open of Bids]]</f>
        <v>45245</v>
      </c>
      <c r="K589" s="622">
        <v>45245</v>
      </c>
      <c r="L589" s="643"/>
      <c r="M589" s="622" t="s">
        <v>193</v>
      </c>
      <c r="N589" s="622" t="s">
        <v>193</v>
      </c>
      <c r="O589" s="622">
        <v>45254</v>
      </c>
      <c r="P589" s="643"/>
      <c r="Q589" s="643"/>
      <c r="R589" s="643"/>
      <c r="S589" s="622">
        <v>45254</v>
      </c>
      <c r="T589" s="622">
        <f>VLOOKUP(Complete[[#This Row],[Code
(PAP)]],[2]Sheet1!$A$2:$B$2590,2,FALSE)</f>
        <v>45261</v>
      </c>
      <c r="U589" s="622">
        <f>VLOOKUP(Complete[[#This Row],[Code
(PAP)]],[2]Sheet1!$A$2:$B$2590,2,FALSE)</f>
        <v>45261</v>
      </c>
      <c r="V589" s="409"/>
      <c r="W589" s="788"/>
      <c r="X589" s="622"/>
      <c r="Y589" s="622"/>
      <c r="Z589" s="402" t="s">
        <v>175</v>
      </c>
      <c r="AA589" s="390">
        <f>IF(Complete[[#This Row],[Procurement Project]]="","",SUM(Complete[[#This Row],[MOOE]]+Complete[[#This Row],[CO]]))</f>
        <v>359500</v>
      </c>
      <c r="AB589" s="395"/>
      <c r="AC589" s="396">
        <v>359500</v>
      </c>
      <c r="AD589" s="390">
        <f>IF(Complete[[#This Row],[Procurement Project]]="","",SUM(Complete[[#This Row],[MOOE2]]+Complete[[#This Row],[CO3]]))</f>
        <v>333400</v>
      </c>
      <c r="AE589" s="397"/>
      <c r="AF589" s="317">
        <v>333400</v>
      </c>
      <c r="AG589" s="430"/>
      <c r="AH589" s="400" t="s">
        <v>758</v>
      </c>
      <c r="AI589" s="421" t="s">
        <v>193</v>
      </c>
      <c r="AJ589" s="421" t="s">
        <v>193</v>
      </c>
      <c r="AK589" s="421" t="s">
        <v>193</v>
      </c>
      <c r="AL589" s="421" t="s">
        <v>193</v>
      </c>
      <c r="AM589" s="420" t="s">
        <v>193</v>
      </c>
      <c r="AN589" s="423" t="s">
        <v>193</v>
      </c>
      <c r="AO589" s="319" t="s">
        <v>1403</v>
      </c>
      <c r="AP589" s="411"/>
      <c r="AQ589" s="411"/>
    </row>
    <row r="590" spans="1:43" s="230" customFormat="1" ht="75" customHeight="1" x14ac:dyDescent="0.25">
      <c r="A590" s="465" t="s">
        <v>1276</v>
      </c>
      <c r="B590" s="465" t="s">
        <v>478</v>
      </c>
      <c r="C590" s="466" t="s">
        <v>212</v>
      </c>
      <c r="D590" s="487" t="s">
        <v>192</v>
      </c>
      <c r="E590" s="319" t="s">
        <v>95</v>
      </c>
      <c r="F590" s="622" t="s">
        <v>193</v>
      </c>
      <c r="G590" s="622">
        <v>45222</v>
      </c>
      <c r="H590" s="642"/>
      <c r="I590" s="648" t="s">
        <v>193</v>
      </c>
      <c r="J590" s="622">
        <f>Complete[[#This Row],[Sub/Open of Bids]]</f>
        <v>45245</v>
      </c>
      <c r="K590" s="622">
        <v>45245</v>
      </c>
      <c r="L590" s="643"/>
      <c r="M590" s="622" t="s">
        <v>193</v>
      </c>
      <c r="N590" s="622" t="s">
        <v>193</v>
      </c>
      <c r="O590" s="622">
        <v>45254</v>
      </c>
      <c r="P590" s="643"/>
      <c r="Q590" s="643"/>
      <c r="R590" s="643"/>
      <c r="S590" s="622">
        <v>45252</v>
      </c>
      <c r="T590" s="622">
        <f>VLOOKUP(Complete[[#This Row],[Code
(PAP)]],[2]Sheet1!$A$2:$B$2590,2,FALSE)</f>
        <v>45271</v>
      </c>
      <c r="U590" s="622">
        <f>VLOOKUP(Complete[[#This Row],[Code
(PAP)]],[2]Sheet1!$A$2:$B$2590,2,FALSE)</f>
        <v>45271</v>
      </c>
      <c r="V590" s="409"/>
      <c r="W590" s="788"/>
      <c r="X590" s="622">
        <f>VLOOKUP(Complete[[#This Row],[Code
(PAP)]],[2]Sheet3!$A$2:$B$2590,2,FALSE)</f>
        <v>45283</v>
      </c>
      <c r="Y590" s="622">
        <f>Complete[[#This Row],[Delivery/ Completion]]</f>
        <v>45283</v>
      </c>
      <c r="Z590" s="402" t="s">
        <v>175</v>
      </c>
      <c r="AA590" s="390">
        <f>IF(Complete[[#This Row],[Procurement Project]]="","",SUM(Complete[[#This Row],[MOOE]]+Complete[[#This Row],[CO]]))</f>
        <v>2025000</v>
      </c>
      <c r="AB590" s="395">
        <v>2025000</v>
      </c>
      <c r="AC590" s="396"/>
      <c r="AD590" s="390">
        <f>IF(Complete[[#This Row],[Procurement Project]]="","",SUM(Complete[[#This Row],[MOOE2]]+Complete[[#This Row],[CO3]]))</f>
        <v>1984500</v>
      </c>
      <c r="AE590" s="397">
        <v>1984500</v>
      </c>
      <c r="AF590" s="317"/>
      <c r="AG590" s="430"/>
      <c r="AH590" s="400" t="s">
        <v>758</v>
      </c>
      <c r="AI590" s="421" t="s">
        <v>193</v>
      </c>
      <c r="AJ590" s="421" t="s">
        <v>193</v>
      </c>
      <c r="AK590" s="421" t="s">
        <v>193</v>
      </c>
      <c r="AL590" s="421" t="s">
        <v>193</v>
      </c>
      <c r="AM590" s="420" t="s">
        <v>193</v>
      </c>
      <c r="AN590" s="423" t="s">
        <v>193</v>
      </c>
      <c r="AO590" s="319" t="s">
        <v>141</v>
      </c>
      <c r="AP590" s="411"/>
      <c r="AQ590" s="411"/>
    </row>
    <row r="591" spans="1:43" s="230" customFormat="1" ht="75" customHeight="1" x14ac:dyDescent="0.25">
      <c r="A591" s="465" t="s">
        <v>1277</v>
      </c>
      <c r="B591" s="465" t="s">
        <v>479</v>
      </c>
      <c r="C591" s="466" t="s">
        <v>198</v>
      </c>
      <c r="D591" s="487" t="s">
        <v>192</v>
      </c>
      <c r="E591" s="319" t="s">
        <v>95</v>
      </c>
      <c r="F591" s="622" t="s">
        <v>193</v>
      </c>
      <c r="G591" s="622">
        <v>45152</v>
      </c>
      <c r="H591" s="642"/>
      <c r="I591" s="648" t="s">
        <v>193</v>
      </c>
      <c r="J591" s="622">
        <f>Complete[[#This Row],[Sub/Open of Bids]]</f>
        <v>45245</v>
      </c>
      <c r="K591" s="622">
        <v>45245</v>
      </c>
      <c r="L591" s="643"/>
      <c r="M591" s="622" t="s">
        <v>193</v>
      </c>
      <c r="N591" s="622" t="s">
        <v>193</v>
      </c>
      <c r="O591" s="622">
        <v>45254</v>
      </c>
      <c r="P591" s="643"/>
      <c r="Q591" s="643"/>
      <c r="R591" s="643"/>
      <c r="S591" s="622">
        <v>45260</v>
      </c>
      <c r="T591" s="622">
        <f>VLOOKUP(Complete[[#This Row],[Code
(PAP)]],[2]Sheet1!$A$2:$B$2590,2,FALSE)</f>
        <v>45260</v>
      </c>
      <c r="U591" s="622">
        <f>VLOOKUP(Complete[[#This Row],[Code
(PAP)]],[2]Sheet1!$A$2:$B$2590,2,FALSE)</f>
        <v>45260</v>
      </c>
      <c r="V591" s="409"/>
      <c r="W591" s="788"/>
      <c r="X591" s="622"/>
      <c r="Y591" s="622"/>
      <c r="Z591" s="402" t="s">
        <v>175</v>
      </c>
      <c r="AA591" s="390">
        <f>IF(Complete[[#This Row],[Procurement Project]]="","",SUM(Complete[[#This Row],[MOOE]]+Complete[[#This Row],[CO]]))</f>
        <v>438000</v>
      </c>
      <c r="AB591" s="395">
        <v>438000</v>
      </c>
      <c r="AC591" s="396"/>
      <c r="AD591" s="390">
        <f>IF(Complete[[#This Row],[Procurement Project]]="","",SUM(Complete[[#This Row],[MOOE2]]+Complete[[#This Row],[CO3]]))</f>
        <v>437000</v>
      </c>
      <c r="AE591" s="397">
        <v>437000</v>
      </c>
      <c r="AF591" s="317"/>
      <c r="AG591" s="430"/>
      <c r="AH591" s="400" t="s">
        <v>758</v>
      </c>
      <c r="AI591" s="421" t="s">
        <v>193</v>
      </c>
      <c r="AJ591" s="421" t="s">
        <v>193</v>
      </c>
      <c r="AK591" s="421" t="s">
        <v>193</v>
      </c>
      <c r="AL591" s="421" t="s">
        <v>193</v>
      </c>
      <c r="AM591" s="420" t="s">
        <v>193</v>
      </c>
      <c r="AN591" s="423" t="s">
        <v>193</v>
      </c>
      <c r="AO591" s="319" t="s">
        <v>1403</v>
      </c>
      <c r="AP591" s="411"/>
      <c r="AQ591" s="411"/>
    </row>
    <row r="592" spans="1:43" s="230" customFormat="1" ht="75" customHeight="1" x14ac:dyDescent="0.25">
      <c r="A592" s="465" t="s">
        <v>1278</v>
      </c>
      <c r="B592" s="465" t="s">
        <v>253</v>
      </c>
      <c r="C592" s="466" t="s">
        <v>196</v>
      </c>
      <c r="D592" s="487" t="s">
        <v>192</v>
      </c>
      <c r="E592" s="319" t="s">
        <v>103</v>
      </c>
      <c r="F592" s="622" t="s">
        <v>193</v>
      </c>
      <c r="G592" s="622">
        <v>45183</v>
      </c>
      <c r="H592" s="642"/>
      <c r="I592" s="648" t="s">
        <v>193</v>
      </c>
      <c r="J592" s="622">
        <f>Complete[[#This Row],[Sub/Open of Bids]]</f>
        <v>45237</v>
      </c>
      <c r="K592" s="622">
        <v>45237</v>
      </c>
      <c r="L592" s="643"/>
      <c r="M592" s="622" t="s">
        <v>193</v>
      </c>
      <c r="N592" s="622" t="s">
        <v>193</v>
      </c>
      <c r="O592" s="622">
        <v>45245</v>
      </c>
      <c r="P592" s="643"/>
      <c r="Q592" s="643"/>
      <c r="R592" s="643"/>
      <c r="S592" s="622" t="s">
        <v>193</v>
      </c>
      <c r="T592" s="622">
        <f>VLOOKUP(Complete[[#This Row],[Code
(PAP)]],[2]Sheet1!$A$2:$B$2590,2,FALSE)</f>
        <v>45259</v>
      </c>
      <c r="U592" s="622">
        <f>VLOOKUP(Complete[[#This Row],[Code
(PAP)]],[2]Sheet1!$A$2:$B$2590,2,FALSE)</f>
        <v>45259</v>
      </c>
      <c r="V592" s="409"/>
      <c r="W592" s="788"/>
      <c r="X592" s="622">
        <f>VLOOKUP(Complete[[#This Row],[Code
(PAP)]],[2]Sheet3!$A$2:$B$2590,2,FALSE)</f>
        <v>45279</v>
      </c>
      <c r="Y592" s="622">
        <f>Complete[[#This Row],[Delivery/ Completion]]</f>
        <v>45279</v>
      </c>
      <c r="Z592" s="402" t="s">
        <v>175</v>
      </c>
      <c r="AA592" s="390">
        <f>IF(Complete[[#This Row],[Procurement Project]]="","",SUM(Complete[[#This Row],[MOOE]]+Complete[[#This Row],[CO]]))</f>
        <v>37000</v>
      </c>
      <c r="AB592" s="395">
        <v>37000</v>
      </c>
      <c r="AC592" s="396"/>
      <c r="AD592" s="390">
        <f>IF(Complete[[#This Row],[Procurement Project]]="","",SUM(Complete[[#This Row],[MOOE2]]+Complete[[#This Row],[CO3]]))</f>
        <v>36800</v>
      </c>
      <c r="AE592" s="397">
        <v>36800</v>
      </c>
      <c r="AF592" s="317"/>
      <c r="AG592" s="430"/>
      <c r="AH592" s="400" t="s">
        <v>758</v>
      </c>
      <c r="AI592" s="421" t="s">
        <v>193</v>
      </c>
      <c r="AJ592" s="421" t="s">
        <v>193</v>
      </c>
      <c r="AK592" s="421" t="s">
        <v>193</v>
      </c>
      <c r="AL592" s="421" t="s">
        <v>193</v>
      </c>
      <c r="AM592" s="420" t="s">
        <v>193</v>
      </c>
      <c r="AN592" s="423" t="s">
        <v>193</v>
      </c>
      <c r="AO592" s="319" t="s">
        <v>141</v>
      </c>
      <c r="AP592" s="411"/>
      <c r="AQ592" s="411"/>
    </row>
    <row r="593" spans="1:43" s="230" customFormat="1" ht="75" customHeight="1" x14ac:dyDescent="0.25">
      <c r="A593" s="465" t="s">
        <v>1279</v>
      </c>
      <c r="B593" s="465" t="s">
        <v>253</v>
      </c>
      <c r="C593" s="466" t="s">
        <v>196</v>
      </c>
      <c r="D593" s="487" t="s">
        <v>192</v>
      </c>
      <c r="E593" s="319" t="s">
        <v>103</v>
      </c>
      <c r="F593" s="622" t="s">
        <v>193</v>
      </c>
      <c r="G593" s="622">
        <v>45183</v>
      </c>
      <c r="H593" s="642"/>
      <c r="I593" s="648" t="s">
        <v>193</v>
      </c>
      <c r="J593" s="622">
        <f>Complete[[#This Row],[Sub/Open of Bids]]</f>
        <v>45237</v>
      </c>
      <c r="K593" s="622">
        <v>45237</v>
      </c>
      <c r="L593" s="643"/>
      <c r="M593" s="622" t="s">
        <v>193</v>
      </c>
      <c r="N593" s="622" t="s">
        <v>193</v>
      </c>
      <c r="O593" s="622">
        <v>45245</v>
      </c>
      <c r="P593" s="643"/>
      <c r="Q593" s="643"/>
      <c r="R593" s="643"/>
      <c r="S593" s="622" t="s">
        <v>193</v>
      </c>
      <c r="T593" s="622">
        <f>VLOOKUP(Complete[[#This Row],[Code
(PAP)]],[2]Sheet1!$A$2:$B$2590,2,FALSE)</f>
        <v>45259</v>
      </c>
      <c r="U593" s="622">
        <f>VLOOKUP(Complete[[#This Row],[Code
(PAP)]],[2]Sheet1!$A$2:$B$2590,2,FALSE)</f>
        <v>45259</v>
      </c>
      <c r="V593" s="409"/>
      <c r="W593" s="788"/>
      <c r="X593" s="622"/>
      <c r="Y593" s="622"/>
      <c r="Z593" s="402" t="s">
        <v>175</v>
      </c>
      <c r="AA593" s="390">
        <f>IF(Complete[[#This Row],[Procurement Project]]="","",SUM(Complete[[#This Row],[MOOE]]+Complete[[#This Row],[CO]]))</f>
        <v>8400</v>
      </c>
      <c r="AB593" s="395">
        <v>8400</v>
      </c>
      <c r="AC593" s="396"/>
      <c r="AD593" s="390">
        <f>IF(Complete[[#This Row],[Procurement Project]]="","",SUM(Complete[[#This Row],[MOOE2]]+Complete[[#This Row],[CO3]]))</f>
        <v>8400</v>
      </c>
      <c r="AE593" s="397">
        <v>8400</v>
      </c>
      <c r="AF593" s="317"/>
      <c r="AG593" s="430"/>
      <c r="AH593" s="400" t="s">
        <v>758</v>
      </c>
      <c r="AI593" s="421" t="s">
        <v>193</v>
      </c>
      <c r="AJ593" s="421" t="s">
        <v>193</v>
      </c>
      <c r="AK593" s="421" t="s">
        <v>193</v>
      </c>
      <c r="AL593" s="421" t="s">
        <v>193</v>
      </c>
      <c r="AM593" s="420" t="s">
        <v>193</v>
      </c>
      <c r="AN593" s="423" t="s">
        <v>193</v>
      </c>
      <c r="AO593" s="319" t="s">
        <v>1403</v>
      </c>
      <c r="AP593" s="411"/>
      <c r="AQ593" s="411"/>
    </row>
    <row r="594" spans="1:43" s="230" customFormat="1" ht="75" customHeight="1" x14ac:dyDescent="0.25">
      <c r="A594" s="465" t="s">
        <v>1280</v>
      </c>
      <c r="B594" s="465" t="s">
        <v>223</v>
      </c>
      <c r="C594" s="466" t="s">
        <v>212</v>
      </c>
      <c r="D594" s="408" t="s">
        <v>192</v>
      </c>
      <c r="E594" s="319" t="s">
        <v>103</v>
      </c>
      <c r="F594" s="622">
        <v>45208</v>
      </c>
      <c r="G594" s="622">
        <v>45215</v>
      </c>
      <c r="H594" s="642"/>
      <c r="I594" s="648" t="s">
        <v>193</v>
      </c>
      <c r="J594" s="622">
        <f>Complete[[#This Row],[Sub/Open of Bids]]</f>
        <v>45237</v>
      </c>
      <c r="K594" s="622">
        <v>45237</v>
      </c>
      <c r="L594" s="643"/>
      <c r="M594" s="622" t="s">
        <v>193</v>
      </c>
      <c r="N594" s="622" t="s">
        <v>193</v>
      </c>
      <c r="O594" s="622">
        <v>45245</v>
      </c>
      <c r="P594" s="643"/>
      <c r="Q594" s="643"/>
      <c r="R594" s="643"/>
      <c r="S594" s="622">
        <v>45247</v>
      </c>
      <c r="T594" s="622">
        <f>VLOOKUP(Complete[[#This Row],[Code
(PAP)]],[2]Sheet1!$A$2:$B$2590,2,FALSE)</f>
        <v>45259</v>
      </c>
      <c r="U594" s="622">
        <f>VLOOKUP(Complete[[#This Row],[Code
(PAP)]],[2]Sheet1!$A$2:$B$2590,2,FALSE)</f>
        <v>45259</v>
      </c>
      <c r="V594" s="409"/>
      <c r="W594" s="788"/>
      <c r="X594" s="622"/>
      <c r="Y594" s="622"/>
      <c r="Z594" s="402" t="s">
        <v>175</v>
      </c>
      <c r="AA594" s="390">
        <f>IF(Complete[[#This Row],[Procurement Project]]="","",SUM(Complete[[#This Row],[MOOE]]+Complete[[#This Row],[CO]]))</f>
        <v>185000</v>
      </c>
      <c r="AB594" s="395">
        <v>185000</v>
      </c>
      <c r="AC594" s="396"/>
      <c r="AD594" s="390">
        <f>IF(Complete[[#This Row],[Procurement Project]]="","",SUM(Complete[[#This Row],[MOOE2]]+Complete[[#This Row],[CO3]]))</f>
        <v>184000</v>
      </c>
      <c r="AE594" s="397">
        <v>184000</v>
      </c>
      <c r="AF594" s="317"/>
      <c r="AG594" s="430"/>
      <c r="AH594" s="400" t="s">
        <v>758</v>
      </c>
      <c r="AI594" s="421" t="s">
        <v>193</v>
      </c>
      <c r="AJ594" s="421" t="s">
        <v>193</v>
      </c>
      <c r="AK594" s="421" t="s">
        <v>193</v>
      </c>
      <c r="AL594" s="421" t="s">
        <v>193</v>
      </c>
      <c r="AM594" s="420" t="s">
        <v>193</v>
      </c>
      <c r="AN594" s="423" t="s">
        <v>193</v>
      </c>
      <c r="AO594" s="319" t="s">
        <v>1403</v>
      </c>
      <c r="AP594" s="411"/>
      <c r="AQ594" s="411"/>
    </row>
    <row r="595" spans="1:43" s="230" customFormat="1" ht="75" customHeight="1" x14ac:dyDescent="0.25">
      <c r="A595" s="465" t="s">
        <v>1281</v>
      </c>
      <c r="B595" s="465" t="s">
        <v>223</v>
      </c>
      <c r="C595" s="466" t="s">
        <v>212</v>
      </c>
      <c r="D595" s="408" t="s">
        <v>192</v>
      </c>
      <c r="E595" s="319" t="s">
        <v>103</v>
      </c>
      <c r="F595" s="622" t="s">
        <v>193</v>
      </c>
      <c r="G595" s="622">
        <v>45233</v>
      </c>
      <c r="H595" s="642"/>
      <c r="I595" s="648" t="s">
        <v>193</v>
      </c>
      <c r="J595" s="622">
        <f>Complete[[#This Row],[Sub/Open of Bids]]</f>
        <v>45251</v>
      </c>
      <c r="K595" s="622">
        <v>45251</v>
      </c>
      <c r="L595" s="643"/>
      <c r="M595" s="622" t="s">
        <v>193</v>
      </c>
      <c r="N595" s="622" t="s">
        <v>193</v>
      </c>
      <c r="O595" s="622">
        <v>45253</v>
      </c>
      <c r="P595" s="643"/>
      <c r="Q595" s="643"/>
      <c r="R595" s="643"/>
      <c r="S595" s="622" t="s">
        <v>193</v>
      </c>
      <c r="T595" s="622">
        <f>VLOOKUP(Complete[[#This Row],[Code
(PAP)]],[2]Sheet1!$A$2:$B$2590,2,FALSE)</f>
        <v>45258</v>
      </c>
      <c r="U595" s="622">
        <f>VLOOKUP(Complete[[#This Row],[Code
(PAP)]],[2]Sheet1!$A$2:$B$2590,2,FALSE)</f>
        <v>45258</v>
      </c>
      <c r="V595" s="409"/>
      <c r="W595" s="788"/>
      <c r="X595" s="622">
        <f>VLOOKUP(Complete[[#This Row],[Code
(PAP)]],[2]Sheet3!$A$2:$B$2590,2,FALSE)</f>
        <v>45267</v>
      </c>
      <c r="Y595" s="622">
        <f>Complete[[#This Row],[Delivery/ Completion]]</f>
        <v>45267</v>
      </c>
      <c r="Z595" s="402" t="s">
        <v>175</v>
      </c>
      <c r="AA595" s="390">
        <f>IF(Complete[[#This Row],[Procurement Project]]="","",SUM(Complete[[#This Row],[MOOE]]+Complete[[#This Row],[CO]]))</f>
        <v>35670</v>
      </c>
      <c r="AB595" s="395">
        <v>35670</v>
      </c>
      <c r="AC595" s="396"/>
      <c r="AD595" s="390">
        <f>IF(Complete[[#This Row],[Procurement Project]]="","",SUM(Complete[[#This Row],[MOOE2]]+Complete[[#This Row],[CO3]]))</f>
        <v>35192</v>
      </c>
      <c r="AE595" s="397">
        <v>35192</v>
      </c>
      <c r="AF595" s="317"/>
      <c r="AG595" s="430"/>
      <c r="AH595" s="400" t="s">
        <v>758</v>
      </c>
      <c r="AI595" s="421" t="s">
        <v>193</v>
      </c>
      <c r="AJ595" s="421" t="s">
        <v>193</v>
      </c>
      <c r="AK595" s="421" t="s">
        <v>193</v>
      </c>
      <c r="AL595" s="421" t="s">
        <v>193</v>
      </c>
      <c r="AM595" s="420" t="s">
        <v>193</v>
      </c>
      <c r="AN595" s="423" t="s">
        <v>193</v>
      </c>
      <c r="AO595" s="319" t="s">
        <v>141</v>
      </c>
      <c r="AP595" s="411"/>
      <c r="AQ595" s="411"/>
    </row>
    <row r="596" spans="1:43" s="230" customFormat="1" ht="75" customHeight="1" x14ac:dyDescent="0.25">
      <c r="A596" s="466" t="s">
        <v>480</v>
      </c>
      <c r="B596" s="465" t="s">
        <v>223</v>
      </c>
      <c r="C596" s="466" t="s">
        <v>198</v>
      </c>
      <c r="D596" s="408" t="s">
        <v>192</v>
      </c>
      <c r="E596" s="319" t="s">
        <v>103</v>
      </c>
      <c r="F596" s="622" t="s">
        <v>193</v>
      </c>
      <c r="G596" s="622">
        <v>45233</v>
      </c>
      <c r="H596" s="642"/>
      <c r="I596" s="648" t="s">
        <v>193</v>
      </c>
      <c r="J596" s="622">
        <f>Complete[[#This Row],[Sub/Open of Bids]]</f>
        <v>45251</v>
      </c>
      <c r="K596" s="622">
        <v>45251</v>
      </c>
      <c r="L596" s="643"/>
      <c r="M596" s="622" t="s">
        <v>193</v>
      </c>
      <c r="N596" s="622" t="s">
        <v>193</v>
      </c>
      <c r="O596" s="622">
        <v>45253</v>
      </c>
      <c r="P596" s="643"/>
      <c r="Q596" s="643"/>
      <c r="R596" s="643"/>
      <c r="S596" s="622">
        <v>45254</v>
      </c>
      <c r="T596" s="622">
        <f>VLOOKUP(Complete[[#This Row],[Code
(PAP)]],[2]Sheet1!$A$2:$B$2590,2,FALSE)</f>
        <v>45264</v>
      </c>
      <c r="U596" s="622">
        <f>VLOOKUP(Complete[[#This Row],[Code
(PAP)]],[2]Sheet1!$A$2:$B$2590,2,FALSE)</f>
        <v>45264</v>
      </c>
      <c r="V596" s="409"/>
      <c r="W596" s="788"/>
      <c r="X596" s="622">
        <f>VLOOKUP(Complete[[#This Row],[Code
(PAP)]],[2]Sheet3!$A$2:$B$2590,2,FALSE)</f>
        <v>45282</v>
      </c>
      <c r="Y596" s="622">
        <f>Complete[[#This Row],[Delivery/ Completion]]</f>
        <v>45282</v>
      </c>
      <c r="Z596" s="402" t="s">
        <v>175</v>
      </c>
      <c r="AA596" s="390">
        <f>IF(Complete[[#This Row],[Procurement Project]]="","",SUM(Complete[[#This Row],[MOOE]]+Complete[[#This Row],[CO]]))</f>
        <v>257600</v>
      </c>
      <c r="AB596" s="395">
        <v>257600</v>
      </c>
      <c r="AC596" s="396"/>
      <c r="AD596" s="390">
        <f>IF(Complete[[#This Row],[Procurement Project]]="","",SUM(Complete[[#This Row],[MOOE2]]+Complete[[#This Row],[CO3]]))</f>
        <v>257040</v>
      </c>
      <c r="AE596" s="397">
        <v>257040</v>
      </c>
      <c r="AF596" s="317"/>
      <c r="AG596" s="430"/>
      <c r="AH596" s="400" t="s">
        <v>758</v>
      </c>
      <c r="AI596" s="421" t="s">
        <v>193</v>
      </c>
      <c r="AJ596" s="421" t="s">
        <v>193</v>
      </c>
      <c r="AK596" s="421" t="s">
        <v>193</v>
      </c>
      <c r="AL596" s="421" t="s">
        <v>193</v>
      </c>
      <c r="AM596" s="420" t="s">
        <v>193</v>
      </c>
      <c r="AN596" s="423" t="s">
        <v>193</v>
      </c>
      <c r="AO596" s="319" t="s">
        <v>141</v>
      </c>
      <c r="AP596" s="411"/>
      <c r="AQ596" s="411"/>
    </row>
    <row r="597" spans="1:43" s="230" customFormat="1" ht="75" customHeight="1" x14ac:dyDescent="0.25">
      <c r="A597" s="465" t="s">
        <v>1282</v>
      </c>
      <c r="B597" s="465" t="s">
        <v>223</v>
      </c>
      <c r="C597" s="466" t="s">
        <v>199</v>
      </c>
      <c r="D597" s="408" t="s">
        <v>192</v>
      </c>
      <c r="E597" s="319" t="s">
        <v>103</v>
      </c>
      <c r="F597" s="622" t="s">
        <v>193</v>
      </c>
      <c r="G597" s="622">
        <v>45222</v>
      </c>
      <c r="H597" s="642"/>
      <c r="I597" s="648" t="s">
        <v>193</v>
      </c>
      <c r="J597" s="622">
        <f>Complete[[#This Row],[Sub/Open of Bids]]</f>
        <v>45251</v>
      </c>
      <c r="K597" s="622">
        <v>45251</v>
      </c>
      <c r="L597" s="643"/>
      <c r="M597" s="622" t="s">
        <v>193</v>
      </c>
      <c r="N597" s="622" t="s">
        <v>193</v>
      </c>
      <c r="O597" s="622">
        <v>45253</v>
      </c>
      <c r="P597" s="643"/>
      <c r="Q597" s="643"/>
      <c r="R597" s="643"/>
      <c r="S597" s="622" t="s">
        <v>193</v>
      </c>
      <c r="T597" s="622">
        <f>VLOOKUP(Complete[[#This Row],[Code
(PAP)]],[2]Sheet1!$A$2:$B$2590,2,FALSE)</f>
        <v>45272</v>
      </c>
      <c r="U597" s="622">
        <f>VLOOKUP(Complete[[#This Row],[Code
(PAP)]],[2]Sheet1!$A$2:$B$2590,2,FALSE)</f>
        <v>45272</v>
      </c>
      <c r="V597" s="409"/>
      <c r="W597" s="788"/>
      <c r="X597" s="622"/>
      <c r="Y597" s="622"/>
      <c r="Z597" s="402" t="s">
        <v>175</v>
      </c>
      <c r="AA597" s="390">
        <f>IF(Complete[[#This Row],[Procurement Project]]="","",SUM(Complete[[#This Row],[MOOE]]+Complete[[#This Row],[CO]]))</f>
        <v>24300</v>
      </c>
      <c r="AB597" s="395">
        <v>24300</v>
      </c>
      <c r="AC597" s="396"/>
      <c r="AD597" s="390">
        <f>IF(Complete[[#This Row],[Procurement Project]]="","",SUM(Complete[[#This Row],[MOOE2]]+Complete[[#This Row],[CO3]]))</f>
        <v>24300</v>
      </c>
      <c r="AE597" s="397">
        <v>24300</v>
      </c>
      <c r="AF597" s="317"/>
      <c r="AG597" s="430"/>
      <c r="AH597" s="400" t="s">
        <v>758</v>
      </c>
      <c r="AI597" s="421" t="s">
        <v>193</v>
      </c>
      <c r="AJ597" s="421" t="s">
        <v>193</v>
      </c>
      <c r="AK597" s="421" t="s">
        <v>193</v>
      </c>
      <c r="AL597" s="421" t="s">
        <v>193</v>
      </c>
      <c r="AM597" s="420" t="s">
        <v>193</v>
      </c>
      <c r="AN597" s="423" t="s">
        <v>193</v>
      </c>
      <c r="AO597" s="319" t="s">
        <v>1403</v>
      </c>
      <c r="AP597" s="411"/>
      <c r="AQ597" s="411"/>
    </row>
    <row r="598" spans="1:43" s="230" customFormat="1" ht="75" customHeight="1" x14ac:dyDescent="0.25">
      <c r="A598" s="465" t="s">
        <v>1283</v>
      </c>
      <c r="B598" s="465" t="s">
        <v>223</v>
      </c>
      <c r="C598" s="466" t="s">
        <v>248</v>
      </c>
      <c r="D598" s="408" t="s">
        <v>192</v>
      </c>
      <c r="E598" s="319" t="s">
        <v>103</v>
      </c>
      <c r="F598" s="622" t="s">
        <v>193</v>
      </c>
      <c r="G598" s="622">
        <v>45233</v>
      </c>
      <c r="H598" s="642"/>
      <c r="I598" s="648" t="s">
        <v>193</v>
      </c>
      <c r="J598" s="622">
        <f>Complete[[#This Row],[Sub/Open of Bids]]</f>
        <v>45251</v>
      </c>
      <c r="K598" s="622">
        <v>45251</v>
      </c>
      <c r="L598" s="643"/>
      <c r="M598" s="622" t="s">
        <v>193</v>
      </c>
      <c r="N598" s="622" t="s">
        <v>193</v>
      </c>
      <c r="O598" s="622">
        <v>45253</v>
      </c>
      <c r="P598" s="643"/>
      <c r="Q598" s="643"/>
      <c r="R598" s="643"/>
      <c r="S598" s="622">
        <v>45258</v>
      </c>
      <c r="T598" s="622">
        <f>VLOOKUP(Complete[[#This Row],[Code
(PAP)]],[2]Sheet1!$A$2:$B$2590,2,FALSE)</f>
        <v>45259</v>
      </c>
      <c r="U598" s="622">
        <f>VLOOKUP(Complete[[#This Row],[Code
(PAP)]],[2]Sheet1!$A$2:$B$2590,2,FALSE)</f>
        <v>45259</v>
      </c>
      <c r="V598" s="409"/>
      <c r="W598" s="788"/>
      <c r="X598" s="622">
        <f>VLOOKUP(Complete[[#This Row],[Code
(PAP)]],[2]Sheet3!$A$2:$B$2590,2,FALSE)</f>
        <v>45266</v>
      </c>
      <c r="Y598" s="622">
        <f>Complete[[#This Row],[Delivery/ Completion]]</f>
        <v>45266</v>
      </c>
      <c r="Z598" s="402" t="s">
        <v>175</v>
      </c>
      <c r="AA598" s="390">
        <f>IF(Complete[[#This Row],[Procurement Project]]="","",SUM(Complete[[#This Row],[MOOE]]+Complete[[#This Row],[CO]]))</f>
        <v>271580</v>
      </c>
      <c r="AB598" s="395">
        <v>271580</v>
      </c>
      <c r="AC598" s="396"/>
      <c r="AD598" s="390">
        <f>IF(Complete[[#This Row],[Procurement Project]]="","",SUM(Complete[[#This Row],[MOOE2]]+Complete[[#This Row],[CO3]]))</f>
        <v>254080</v>
      </c>
      <c r="AE598" s="397">
        <v>254080</v>
      </c>
      <c r="AF598" s="317"/>
      <c r="AG598" s="430"/>
      <c r="AH598" s="400" t="s">
        <v>758</v>
      </c>
      <c r="AI598" s="421" t="s">
        <v>193</v>
      </c>
      <c r="AJ598" s="421" t="s">
        <v>193</v>
      </c>
      <c r="AK598" s="421" t="s">
        <v>193</v>
      </c>
      <c r="AL598" s="421" t="s">
        <v>193</v>
      </c>
      <c r="AM598" s="420" t="s">
        <v>193</v>
      </c>
      <c r="AN598" s="423" t="s">
        <v>193</v>
      </c>
      <c r="AO598" s="319" t="s">
        <v>141</v>
      </c>
      <c r="AP598" s="411"/>
      <c r="AQ598" s="411"/>
    </row>
    <row r="599" spans="1:43" s="230" customFormat="1" ht="75" customHeight="1" x14ac:dyDescent="0.25">
      <c r="A599" s="465" t="s">
        <v>1284</v>
      </c>
      <c r="B599" s="465" t="s">
        <v>223</v>
      </c>
      <c r="C599" s="466" t="s">
        <v>196</v>
      </c>
      <c r="D599" s="408" t="s">
        <v>192</v>
      </c>
      <c r="E599" s="319" t="s">
        <v>103</v>
      </c>
      <c r="F599" s="622" t="s">
        <v>193</v>
      </c>
      <c r="G599" s="622">
        <v>45247</v>
      </c>
      <c r="H599" s="642"/>
      <c r="I599" s="648" t="s">
        <v>193</v>
      </c>
      <c r="J599" s="622">
        <f>Complete[[#This Row],[Sub/Open of Bids]]</f>
        <v>45251</v>
      </c>
      <c r="K599" s="622">
        <v>45251</v>
      </c>
      <c r="L599" s="643"/>
      <c r="M599" s="622" t="s">
        <v>193</v>
      </c>
      <c r="N599" s="622" t="s">
        <v>193</v>
      </c>
      <c r="O599" s="622">
        <v>45253</v>
      </c>
      <c r="P599" s="643"/>
      <c r="Q599" s="643"/>
      <c r="R599" s="643"/>
      <c r="S599" s="622">
        <v>45253</v>
      </c>
      <c r="T599" s="622">
        <f>VLOOKUP(Complete[[#This Row],[Code
(PAP)]],[2]Sheet1!$A$2:$B$2590,2,FALSE)</f>
        <v>45272</v>
      </c>
      <c r="U599" s="622">
        <f>VLOOKUP(Complete[[#This Row],[Code
(PAP)]],[2]Sheet1!$A$2:$B$2590,2,FALSE)</f>
        <v>45272</v>
      </c>
      <c r="V599" s="409"/>
      <c r="W599" s="788"/>
      <c r="X599" s="622">
        <f>VLOOKUP(Complete[[#This Row],[Code
(PAP)]],[2]Sheet3!$A$2:$B$2590,2,FALSE)</f>
        <v>45266</v>
      </c>
      <c r="Y599" s="622">
        <f>Complete[[#This Row],[Delivery/ Completion]]</f>
        <v>45266</v>
      </c>
      <c r="Z599" s="402" t="s">
        <v>175</v>
      </c>
      <c r="AA599" s="390">
        <f>IF(Complete[[#This Row],[Procurement Project]]="","",SUM(Complete[[#This Row],[MOOE]]+Complete[[#This Row],[CO]]))</f>
        <v>276730</v>
      </c>
      <c r="AB599" s="395">
        <v>276730</v>
      </c>
      <c r="AC599" s="396"/>
      <c r="AD599" s="390">
        <f>IF(Complete[[#This Row],[Procurement Project]]="","",SUM(Complete[[#This Row],[MOOE2]]+Complete[[#This Row],[CO3]]))</f>
        <v>273432</v>
      </c>
      <c r="AE599" s="397">
        <v>273432</v>
      </c>
      <c r="AF599" s="317"/>
      <c r="AG599" s="430"/>
      <c r="AH599" s="400" t="s">
        <v>758</v>
      </c>
      <c r="AI599" s="421" t="s">
        <v>193</v>
      </c>
      <c r="AJ599" s="421" t="s">
        <v>193</v>
      </c>
      <c r="AK599" s="421" t="s">
        <v>193</v>
      </c>
      <c r="AL599" s="421" t="s">
        <v>193</v>
      </c>
      <c r="AM599" s="420" t="s">
        <v>193</v>
      </c>
      <c r="AN599" s="423" t="s">
        <v>193</v>
      </c>
      <c r="AO599" s="319" t="s">
        <v>141</v>
      </c>
      <c r="AP599" s="411"/>
      <c r="AQ599" s="411"/>
    </row>
    <row r="600" spans="1:43" s="230" customFormat="1" ht="75" customHeight="1" x14ac:dyDescent="0.25">
      <c r="A600" s="465" t="s">
        <v>1285</v>
      </c>
      <c r="B600" s="465" t="s">
        <v>263</v>
      </c>
      <c r="C600" s="466" t="s">
        <v>212</v>
      </c>
      <c r="D600" s="408" t="s">
        <v>192</v>
      </c>
      <c r="E600" s="319" t="s">
        <v>103</v>
      </c>
      <c r="F600" s="622" t="s">
        <v>193</v>
      </c>
      <c r="G600" s="622">
        <v>45215</v>
      </c>
      <c r="H600" s="642"/>
      <c r="I600" s="648" t="s">
        <v>193</v>
      </c>
      <c r="J600" s="622">
        <f>Complete[[#This Row],[Sub/Open of Bids]]</f>
        <v>45251</v>
      </c>
      <c r="K600" s="622">
        <v>45251</v>
      </c>
      <c r="L600" s="643"/>
      <c r="M600" s="622" t="s">
        <v>193</v>
      </c>
      <c r="N600" s="622" t="s">
        <v>193</v>
      </c>
      <c r="O600" s="622">
        <v>45253</v>
      </c>
      <c r="P600" s="643"/>
      <c r="Q600" s="643"/>
      <c r="R600" s="643"/>
      <c r="S600" s="622" t="s">
        <v>193</v>
      </c>
      <c r="T600" s="622">
        <f>VLOOKUP(Complete[[#This Row],[Code
(PAP)]],[2]Sheet1!$A$2:$B$2590,2,FALSE)</f>
        <v>45264</v>
      </c>
      <c r="U600" s="622">
        <f>VLOOKUP(Complete[[#This Row],[Code
(PAP)]],[2]Sheet1!$A$2:$B$2590,2,FALSE)</f>
        <v>45264</v>
      </c>
      <c r="V600" s="409"/>
      <c r="W600" s="788"/>
      <c r="X600" s="622">
        <f>VLOOKUP(Complete[[#This Row],[Code
(PAP)]],[2]Sheet3!$A$2:$B$2590,2,FALSE)</f>
        <v>45272</v>
      </c>
      <c r="Y600" s="622">
        <f>Complete[[#This Row],[Delivery/ Completion]]</f>
        <v>45272</v>
      </c>
      <c r="Z600" s="402" t="s">
        <v>175</v>
      </c>
      <c r="AA600" s="390">
        <f>IF(Complete[[#This Row],[Procurement Project]]="","",SUM(Complete[[#This Row],[MOOE]]+Complete[[#This Row],[CO]]))</f>
        <v>20840</v>
      </c>
      <c r="AB600" s="395">
        <v>20840</v>
      </c>
      <c r="AC600" s="396"/>
      <c r="AD600" s="390">
        <f>IF(Complete[[#This Row],[Procurement Project]]="","",SUM(Complete[[#This Row],[MOOE2]]+Complete[[#This Row],[CO3]]))</f>
        <v>20640</v>
      </c>
      <c r="AE600" s="397">
        <v>20640</v>
      </c>
      <c r="AF600" s="317"/>
      <c r="AG600" s="430"/>
      <c r="AH600" s="400" t="s">
        <v>758</v>
      </c>
      <c r="AI600" s="421" t="s">
        <v>193</v>
      </c>
      <c r="AJ600" s="421" t="s">
        <v>193</v>
      </c>
      <c r="AK600" s="421" t="s">
        <v>193</v>
      </c>
      <c r="AL600" s="421" t="s">
        <v>193</v>
      </c>
      <c r="AM600" s="420" t="s">
        <v>193</v>
      </c>
      <c r="AN600" s="423" t="s">
        <v>193</v>
      </c>
      <c r="AO600" s="319" t="s">
        <v>141</v>
      </c>
      <c r="AP600" s="411"/>
      <c r="AQ600" s="411"/>
    </row>
    <row r="601" spans="1:43" s="230" customFormat="1" ht="75" customHeight="1" x14ac:dyDescent="0.25">
      <c r="A601" s="465" t="s">
        <v>1286</v>
      </c>
      <c r="B601" s="465" t="s">
        <v>223</v>
      </c>
      <c r="C601" s="466" t="s">
        <v>212</v>
      </c>
      <c r="D601" s="408" t="s">
        <v>192</v>
      </c>
      <c r="E601" s="319" t="s">
        <v>103</v>
      </c>
      <c r="F601" s="622" t="s">
        <v>193</v>
      </c>
      <c r="G601" s="622">
        <v>45222</v>
      </c>
      <c r="H601" s="642"/>
      <c r="I601" s="648" t="s">
        <v>193</v>
      </c>
      <c r="J601" s="622">
        <f>Complete[[#This Row],[Sub/Open of Bids]]</f>
        <v>45251</v>
      </c>
      <c r="K601" s="622">
        <v>45251</v>
      </c>
      <c r="L601" s="643"/>
      <c r="M601" s="622" t="s">
        <v>193</v>
      </c>
      <c r="N601" s="622" t="s">
        <v>193</v>
      </c>
      <c r="O601" s="622">
        <v>45253</v>
      </c>
      <c r="P601" s="643"/>
      <c r="Q601" s="643"/>
      <c r="R601" s="643"/>
      <c r="S601" s="622">
        <v>45253</v>
      </c>
      <c r="T601" s="622">
        <f>VLOOKUP(Complete[[#This Row],[Code
(PAP)]],[2]Sheet1!$A$2:$B$2590,2,FALSE)</f>
        <v>45264</v>
      </c>
      <c r="U601" s="622">
        <f>VLOOKUP(Complete[[#This Row],[Code
(PAP)]],[2]Sheet1!$A$2:$B$2590,2,FALSE)</f>
        <v>45264</v>
      </c>
      <c r="V601" s="409"/>
      <c r="W601" s="788"/>
      <c r="X601" s="622">
        <f>VLOOKUP(Complete[[#This Row],[Code
(PAP)]],[2]Sheet3!$A$2:$B$2590,2,FALSE)</f>
        <v>45278</v>
      </c>
      <c r="Y601" s="622">
        <f>Complete[[#This Row],[Delivery/ Completion]]</f>
        <v>45278</v>
      </c>
      <c r="Z601" s="402" t="s">
        <v>175</v>
      </c>
      <c r="AA601" s="390">
        <f>IF(Complete[[#This Row],[Procurement Project]]="","",SUM(Complete[[#This Row],[MOOE]]+Complete[[#This Row],[CO]]))</f>
        <v>82000</v>
      </c>
      <c r="AB601" s="395">
        <v>82000</v>
      </c>
      <c r="AC601" s="396"/>
      <c r="AD601" s="390">
        <f>IF(Complete[[#This Row],[Procurement Project]]="","",SUM(Complete[[#This Row],[MOOE2]]+Complete[[#This Row],[CO3]]))</f>
        <v>80200</v>
      </c>
      <c r="AE601" s="397">
        <v>80200</v>
      </c>
      <c r="AF601" s="317"/>
      <c r="AG601" s="430"/>
      <c r="AH601" s="400" t="s">
        <v>758</v>
      </c>
      <c r="AI601" s="421" t="s">
        <v>193</v>
      </c>
      <c r="AJ601" s="421" t="s">
        <v>193</v>
      </c>
      <c r="AK601" s="421" t="s">
        <v>193</v>
      </c>
      <c r="AL601" s="421" t="s">
        <v>193</v>
      </c>
      <c r="AM601" s="420" t="s">
        <v>193</v>
      </c>
      <c r="AN601" s="423" t="s">
        <v>193</v>
      </c>
      <c r="AO601" s="319" t="s">
        <v>141</v>
      </c>
      <c r="AP601" s="411"/>
      <c r="AQ601" s="411"/>
    </row>
    <row r="602" spans="1:43" s="230" customFormat="1" ht="75" customHeight="1" x14ac:dyDescent="0.25">
      <c r="A602" s="465" t="s">
        <v>1287</v>
      </c>
      <c r="B602" s="465" t="s">
        <v>223</v>
      </c>
      <c r="C602" s="466" t="s">
        <v>212</v>
      </c>
      <c r="D602" s="408" t="s">
        <v>192</v>
      </c>
      <c r="E602" s="319" t="s">
        <v>103</v>
      </c>
      <c r="F602" s="622" t="s">
        <v>193</v>
      </c>
      <c r="G602" s="622">
        <v>45138</v>
      </c>
      <c r="H602" s="642"/>
      <c r="I602" s="648" t="s">
        <v>193</v>
      </c>
      <c r="J602" s="622">
        <f>Complete[[#This Row],[Sub/Open of Bids]]</f>
        <v>45251</v>
      </c>
      <c r="K602" s="622">
        <v>45251</v>
      </c>
      <c r="L602" s="643"/>
      <c r="M602" s="622" t="s">
        <v>193</v>
      </c>
      <c r="N602" s="622" t="s">
        <v>193</v>
      </c>
      <c r="O602" s="622">
        <v>45253</v>
      </c>
      <c r="P602" s="643"/>
      <c r="Q602" s="643"/>
      <c r="R602" s="643"/>
      <c r="S602" s="622">
        <v>45253</v>
      </c>
      <c r="T602" s="622">
        <f>VLOOKUP(Complete[[#This Row],[Code
(PAP)]],[2]Sheet1!$A$2:$B$2590,2,FALSE)</f>
        <v>45258</v>
      </c>
      <c r="U602" s="622">
        <f>VLOOKUP(Complete[[#This Row],[Code
(PAP)]],[2]Sheet1!$A$2:$B$2590,2,FALSE)</f>
        <v>45258</v>
      </c>
      <c r="V602" s="409"/>
      <c r="W602" s="788"/>
      <c r="X602" s="622">
        <f>VLOOKUP(Complete[[#This Row],[Code
(PAP)]],[2]Sheet3!$A$2:$B$2590,2,FALSE)</f>
        <v>45282</v>
      </c>
      <c r="Y602" s="622">
        <f>Complete[[#This Row],[Delivery/ Completion]]</f>
        <v>45282</v>
      </c>
      <c r="Z602" s="402" t="s">
        <v>175</v>
      </c>
      <c r="AA602" s="390">
        <f>IF(Complete[[#This Row],[Procurement Project]]="","",SUM(Complete[[#This Row],[MOOE]]+Complete[[#This Row],[CO]]))</f>
        <v>139000</v>
      </c>
      <c r="AB602" s="395">
        <v>139000</v>
      </c>
      <c r="AC602" s="396"/>
      <c r="AD602" s="390">
        <f>IF(Complete[[#This Row],[Procurement Project]]="","",SUM(Complete[[#This Row],[MOOE2]]+Complete[[#This Row],[CO3]]))</f>
        <v>135900</v>
      </c>
      <c r="AE602" s="397">
        <v>135900</v>
      </c>
      <c r="AF602" s="317"/>
      <c r="AG602" s="430"/>
      <c r="AH602" s="400" t="s">
        <v>758</v>
      </c>
      <c r="AI602" s="421" t="s">
        <v>193</v>
      </c>
      <c r="AJ602" s="421" t="s">
        <v>193</v>
      </c>
      <c r="AK602" s="421" t="s">
        <v>193</v>
      </c>
      <c r="AL602" s="421" t="s">
        <v>193</v>
      </c>
      <c r="AM602" s="420" t="s">
        <v>193</v>
      </c>
      <c r="AN602" s="423" t="s">
        <v>193</v>
      </c>
      <c r="AO602" s="319" t="s">
        <v>141</v>
      </c>
      <c r="AP602" s="411"/>
      <c r="AQ602" s="411"/>
    </row>
    <row r="603" spans="1:43" s="230" customFormat="1" ht="75" customHeight="1" x14ac:dyDescent="0.25">
      <c r="A603" s="465" t="s">
        <v>1288</v>
      </c>
      <c r="B603" s="465" t="s">
        <v>223</v>
      </c>
      <c r="C603" s="466" t="s">
        <v>232</v>
      </c>
      <c r="D603" s="408" t="s">
        <v>192</v>
      </c>
      <c r="E603" s="319" t="s">
        <v>103</v>
      </c>
      <c r="F603" s="622" t="s">
        <v>193</v>
      </c>
      <c r="G603" s="622">
        <v>45222</v>
      </c>
      <c r="H603" s="642"/>
      <c r="I603" s="648" t="s">
        <v>193</v>
      </c>
      <c r="J603" s="622">
        <f>Complete[[#This Row],[Sub/Open of Bids]]</f>
        <v>45251</v>
      </c>
      <c r="K603" s="622">
        <v>45251</v>
      </c>
      <c r="L603" s="643"/>
      <c r="M603" s="622" t="s">
        <v>193</v>
      </c>
      <c r="N603" s="622" t="s">
        <v>193</v>
      </c>
      <c r="O603" s="622">
        <v>45253</v>
      </c>
      <c r="P603" s="643"/>
      <c r="Q603" s="643"/>
      <c r="R603" s="643"/>
      <c r="S603" s="622">
        <v>45253</v>
      </c>
      <c r="T603" s="622">
        <f>VLOOKUP(Complete[[#This Row],[Code
(PAP)]],[2]Sheet1!$A$2:$B$2590,2,FALSE)</f>
        <v>45260</v>
      </c>
      <c r="U603" s="622">
        <f>VLOOKUP(Complete[[#This Row],[Code
(PAP)]],[2]Sheet1!$A$2:$B$2590,2,FALSE)</f>
        <v>45260</v>
      </c>
      <c r="V603" s="409"/>
      <c r="W603" s="788"/>
      <c r="X603" s="622">
        <f>VLOOKUP(Complete[[#This Row],[Code
(PAP)]],[2]Sheet3!$A$2:$B$2590,2,FALSE)</f>
        <v>45275</v>
      </c>
      <c r="Y603" s="622">
        <f>Complete[[#This Row],[Delivery/ Completion]]</f>
        <v>45275</v>
      </c>
      <c r="Z603" s="402" t="s">
        <v>175</v>
      </c>
      <c r="AA603" s="390">
        <f>IF(Complete[[#This Row],[Procurement Project]]="","",SUM(Complete[[#This Row],[MOOE]]+Complete[[#This Row],[CO]]))</f>
        <v>224700</v>
      </c>
      <c r="AB603" s="395">
        <v>224700</v>
      </c>
      <c r="AC603" s="396"/>
      <c r="AD603" s="390">
        <f>IF(Complete[[#This Row],[Procurement Project]]="","",SUM(Complete[[#This Row],[MOOE2]]+Complete[[#This Row],[CO3]]))</f>
        <v>221022</v>
      </c>
      <c r="AE603" s="397">
        <v>221022</v>
      </c>
      <c r="AF603" s="317"/>
      <c r="AG603" s="430"/>
      <c r="AH603" s="400" t="s">
        <v>758</v>
      </c>
      <c r="AI603" s="421" t="s">
        <v>193</v>
      </c>
      <c r="AJ603" s="421" t="s">
        <v>193</v>
      </c>
      <c r="AK603" s="421" t="s">
        <v>193</v>
      </c>
      <c r="AL603" s="421" t="s">
        <v>193</v>
      </c>
      <c r="AM603" s="420" t="s">
        <v>193</v>
      </c>
      <c r="AN603" s="423" t="s">
        <v>193</v>
      </c>
      <c r="AO603" s="319" t="s">
        <v>141</v>
      </c>
      <c r="AP603" s="411"/>
      <c r="AQ603" s="411"/>
    </row>
    <row r="604" spans="1:43" s="230" customFormat="1" ht="75" customHeight="1" x14ac:dyDescent="0.25">
      <c r="A604" s="465" t="s">
        <v>1289</v>
      </c>
      <c r="B604" s="465" t="s">
        <v>481</v>
      </c>
      <c r="C604" s="466" t="s">
        <v>232</v>
      </c>
      <c r="D604" s="408" t="s">
        <v>192</v>
      </c>
      <c r="E604" s="319" t="s">
        <v>103</v>
      </c>
      <c r="F604" s="622" t="s">
        <v>193</v>
      </c>
      <c r="G604" s="622">
        <v>45233</v>
      </c>
      <c r="H604" s="642"/>
      <c r="I604" s="648" t="s">
        <v>193</v>
      </c>
      <c r="J604" s="622">
        <f>Complete[[#This Row],[Sub/Open of Bids]]</f>
        <v>45251</v>
      </c>
      <c r="K604" s="622">
        <v>45251</v>
      </c>
      <c r="L604" s="643"/>
      <c r="M604" s="622" t="s">
        <v>193</v>
      </c>
      <c r="N604" s="622" t="s">
        <v>193</v>
      </c>
      <c r="O604" s="622">
        <v>45253</v>
      </c>
      <c r="P604" s="643"/>
      <c r="Q604" s="643"/>
      <c r="R604" s="643"/>
      <c r="S604" s="622" t="s">
        <v>193</v>
      </c>
      <c r="T604" s="622">
        <f>VLOOKUP(Complete[[#This Row],[Code
(PAP)]],[2]Sheet1!$A$2:$B$2590,2,FALSE)</f>
        <v>45260</v>
      </c>
      <c r="U604" s="622">
        <f>VLOOKUP(Complete[[#This Row],[Code
(PAP)]],[2]Sheet1!$A$2:$B$2590,2,FALSE)</f>
        <v>45260</v>
      </c>
      <c r="V604" s="409"/>
      <c r="W604" s="788"/>
      <c r="X604" s="622">
        <f>VLOOKUP(Complete[[#This Row],[Code
(PAP)]],[2]Sheet3!$A$2:$B$2590,2,FALSE)</f>
        <v>45273</v>
      </c>
      <c r="Y604" s="622">
        <f>Complete[[#This Row],[Delivery/ Completion]]</f>
        <v>45273</v>
      </c>
      <c r="Z604" s="402" t="s">
        <v>175</v>
      </c>
      <c r="AA604" s="390">
        <f>IF(Complete[[#This Row],[Procurement Project]]="","",SUM(Complete[[#This Row],[MOOE]]+Complete[[#This Row],[CO]]))</f>
        <v>30000</v>
      </c>
      <c r="AB604" s="395">
        <v>30000</v>
      </c>
      <c r="AC604" s="396"/>
      <c r="AD604" s="390">
        <f>IF(Complete[[#This Row],[Procurement Project]]="","",SUM(Complete[[#This Row],[MOOE2]]+Complete[[#This Row],[CO3]]))</f>
        <v>29800</v>
      </c>
      <c r="AE604" s="397">
        <v>29800</v>
      </c>
      <c r="AF604" s="317"/>
      <c r="AG604" s="430"/>
      <c r="AH604" s="400" t="s">
        <v>758</v>
      </c>
      <c r="AI604" s="421" t="s">
        <v>193</v>
      </c>
      <c r="AJ604" s="421" t="s">
        <v>193</v>
      </c>
      <c r="AK604" s="421" t="s">
        <v>193</v>
      </c>
      <c r="AL604" s="421" t="s">
        <v>193</v>
      </c>
      <c r="AM604" s="420" t="s">
        <v>193</v>
      </c>
      <c r="AN604" s="423" t="s">
        <v>193</v>
      </c>
      <c r="AO604" s="319" t="s">
        <v>141</v>
      </c>
      <c r="AP604" s="411"/>
      <c r="AQ604" s="411"/>
    </row>
    <row r="605" spans="1:43" s="230" customFormat="1" ht="75" customHeight="1" x14ac:dyDescent="0.25">
      <c r="A605" s="465" t="s">
        <v>1290</v>
      </c>
      <c r="B605" s="465" t="s">
        <v>482</v>
      </c>
      <c r="C605" s="466" t="s">
        <v>212</v>
      </c>
      <c r="D605" s="408" t="s">
        <v>192</v>
      </c>
      <c r="E605" s="319" t="s">
        <v>103</v>
      </c>
      <c r="F605" s="622" t="s">
        <v>193</v>
      </c>
      <c r="G605" s="622">
        <v>45233</v>
      </c>
      <c r="H605" s="642"/>
      <c r="I605" s="648" t="s">
        <v>193</v>
      </c>
      <c r="J605" s="622">
        <f>Complete[[#This Row],[Sub/Open of Bids]]</f>
        <v>45251</v>
      </c>
      <c r="K605" s="622">
        <v>45251</v>
      </c>
      <c r="L605" s="643"/>
      <c r="M605" s="622" t="s">
        <v>193</v>
      </c>
      <c r="N605" s="622" t="s">
        <v>193</v>
      </c>
      <c r="O605" s="622">
        <v>45253</v>
      </c>
      <c r="P605" s="643"/>
      <c r="Q605" s="643"/>
      <c r="R605" s="643"/>
      <c r="S605" s="622" t="s">
        <v>193</v>
      </c>
      <c r="T605" s="622">
        <f>VLOOKUP(Complete[[#This Row],[Code
(PAP)]],[2]Sheet1!$A$2:$B$2590,2,FALSE)</f>
        <v>45278</v>
      </c>
      <c r="U605" s="622">
        <f>VLOOKUP(Complete[[#This Row],[Code
(PAP)]],[2]Sheet1!$A$2:$B$2590,2,FALSE)</f>
        <v>45278</v>
      </c>
      <c r="V605" s="409"/>
      <c r="W605" s="788"/>
      <c r="X605" s="622">
        <f>VLOOKUP(Complete[[#This Row],[Code
(PAP)]],[2]Sheet3!$A$2:$B$2590,2,FALSE)</f>
        <v>45281</v>
      </c>
      <c r="Y605" s="622">
        <f>Complete[[#This Row],[Delivery/ Completion]]</f>
        <v>45281</v>
      </c>
      <c r="Z605" s="402" t="s">
        <v>175</v>
      </c>
      <c r="AA605" s="390">
        <f>IF(Complete[[#This Row],[Procurement Project]]="","",SUM(Complete[[#This Row],[MOOE]]+Complete[[#This Row],[CO]]))</f>
        <v>1600</v>
      </c>
      <c r="AB605" s="395">
        <v>1600</v>
      </c>
      <c r="AC605" s="396"/>
      <c r="AD605" s="390">
        <f>IF(Complete[[#This Row],[Procurement Project]]="","",SUM(Complete[[#This Row],[MOOE2]]+Complete[[#This Row],[CO3]]))</f>
        <v>1560</v>
      </c>
      <c r="AE605" s="397">
        <v>1560</v>
      </c>
      <c r="AF605" s="317"/>
      <c r="AG605" s="430"/>
      <c r="AH605" s="400" t="s">
        <v>758</v>
      </c>
      <c r="AI605" s="421" t="s">
        <v>193</v>
      </c>
      <c r="AJ605" s="421" t="s">
        <v>193</v>
      </c>
      <c r="AK605" s="421" t="s">
        <v>193</v>
      </c>
      <c r="AL605" s="421" t="s">
        <v>193</v>
      </c>
      <c r="AM605" s="420" t="s">
        <v>193</v>
      </c>
      <c r="AN605" s="423" t="s">
        <v>193</v>
      </c>
      <c r="AO605" s="319" t="s">
        <v>141</v>
      </c>
      <c r="AP605" s="411"/>
      <c r="AQ605" s="411"/>
    </row>
    <row r="606" spans="1:43" s="230" customFormat="1" ht="75" customHeight="1" x14ac:dyDescent="0.25">
      <c r="A606" s="465" t="s">
        <v>1291</v>
      </c>
      <c r="B606" s="465" t="s">
        <v>483</v>
      </c>
      <c r="C606" s="466" t="s">
        <v>196</v>
      </c>
      <c r="D606" s="408" t="s">
        <v>192</v>
      </c>
      <c r="E606" s="319" t="s">
        <v>103</v>
      </c>
      <c r="F606" s="622" t="s">
        <v>193</v>
      </c>
      <c r="G606" s="622">
        <v>45233</v>
      </c>
      <c r="H606" s="642"/>
      <c r="I606" s="648" t="s">
        <v>193</v>
      </c>
      <c r="J606" s="622">
        <f>Complete[[#This Row],[Sub/Open of Bids]]</f>
        <v>45251</v>
      </c>
      <c r="K606" s="622">
        <v>45251</v>
      </c>
      <c r="L606" s="643"/>
      <c r="M606" s="622" t="s">
        <v>193</v>
      </c>
      <c r="N606" s="622" t="s">
        <v>193</v>
      </c>
      <c r="O606" s="622">
        <v>45253</v>
      </c>
      <c r="P606" s="643"/>
      <c r="Q606" s="643"/>
      <c r="R606" s="643"/>
      <c r="S606" s="622" t="s">
        <v>193</v>
      </c>
      <c r="T606" s="622">
        <f>VLOOKUP(Complete[[#This Row],[Code
(PAP)]],[2]Sheet1!$A$2:$B$2590,2,FALSE)</f>
        <v>45273</v>
      </c>
      <c r="U606" s="622">
        <f>VLOOKUP(Complete[[#This Row],[Code
(PAP)]],[2]Sheet1!$A$2:$B$2590,2,FALSE)</f>
        <v>45273</v>
      </c>
      <c r="V606" s="409"/>
      <c r="W606" s="788"/>
      <c r="X606" s="622"/>
      <c r="Y606" s="622"/>
      <c r="Z606" s="402" t="s">
        <v>175</v>
      </c>
      <c r="AA606" s="390">
        <f>IF(Complete[[#This Row],[Procurement Project]]="","",SUM(Complete[[#This Row],[MOOE]]+Complete[[#This Row],[CO]]))</f>
        <v>1200</v>
      </c>
      <c r="AB606" s="395">
        <v>1200</v>
      </c>
      <c r="AC606" s="396"/>
      <c r="AD606" s="390">
        <f>IF(Complete[[#This Row],[Procurement Project]]="","",SUM(Complete[[#This Row],[MOOE2]]+Complete[[#This Row],[CO3]]))</f>
        <v>1150</v>
      </c>
      <c r="AE606" s="397">
        <v>1150</v>
      </c>
      <c r="AF606" s="317"/>
      <c r="AG606" s="430"/>
      <c r="AH606" s="400" t="s">
        <v>758</v>
      </c>
      <c r="AI606" s="421" t="s">
        <v>193</v>
      </c>
      <c r="AJ606" s="421" t="s">
        <v>193</v>
      </c>
      <c r="AK606" s="421" t="s">
        <v>193</v>
      </c>
      <c r="AL606" s="421" t="s">
        <v>193</v>
      </c>
      <c r="AM606" s="420" t="s">
        <v>193</v>
      </c>
      <c r="AN606" s="423" t="s">
        <v>193</v>
      </c>
      <c r="AO606" s="319" t="s">
        <v>1403</v>
      </c>
      <c r="AP606" s="411"/>
      <c r="AQ606" s="411"/>
    </row>
    <row r="607" spans="1:43" s="230" customFormat="1" ht="75" customHeight="1" x14ac:dyDescent="0.25">
      <c r="A607" s="465" t="s">
        <v>1292</v>
      </c>
      <c r="B607" s="465" t="s">
        <v>257</v>
      </c>
      <c r="C607" s="466" t="s">
        <v>212</v>
      </c>
      <c r="D607" s="408" t="s">
        <v>192</v>
      </c>
      <c r="E607" s="319" t="s">
        <v>103</v>
      </c>
      <c r="F607" s="622" t="s">
        <v>193</v>
      </c>
      <c r="G607" s="622">
        <v>45233</v>
      </c>
      <c r="H607" s="642"/>
      <c r="I607" s="648" t="s">
        <v>193</v>
      </c>
      <c r="J607" s="622">
        <f>Complete[[#This Row],[Sub/Open of Bids]]</f>
        <v>45251</v>
      </c>
      <c r="K607" s="622">
        <v>45251</v>
      </c>
      <c r="L607" s="643"/>
      <c r="M607" s="622" t="s">
        <v>193</v>
      </c>
      <c r="N607" s="622" t="s">
        <v>193</v>
      </c>
      <c r="O607" s="622">
        <v>45253</v>
      </c>
      <c r="P607" s="643"/>
      <c r="Q607" s="643"/>
      <c r="R607" s="643"/>
      <c r="S607" s="622" t="s">
        <v>193</v>
      </c>
      <c r="T607" s="622">
        <f>VLOOKUP(Complete[[#This Row],[Code
(PAP)]],[2]Sheet1!$A$2:$B$2590,2,FALSE)</f>
        <v>45271</v>
      </c>
      <c r="U607" s="622">
        <f>VLOOKUP(Complete[[#This Row],[Code
(PAP)]],[2]Sheet1!$A$2:$B$2590,2,FALSE)</f>
        <v>45271</v>
      </c>
      <c r="V607" s="409"/>
      <c r="W607" s="788"/>
      <c r="X607" s="622">
        <f>VLOOKUP(Complete[[#This Row],[Code
(PAP)]],[2]Sheet3!$A$2:$B$2590,2,FALSE)</f>
        <v>45279</v>
      </c>
      <c r="Y607" s="622">
        <f>Complete[[#This Row],[Delivery/ Completion]]</f>
        <v>45279</v>
      </c>
      <c r="Z607" s="402" t="s">
        <v>175</v>
      </c>
      <c r="AA607" s="390">
        <f>IF(Complete[[#This Row],[Procurement Project]]="","",SUM(Complete[[#This Row],[MOOE]]+Complete[[#This Row],[CO]]))</f>
        <v>9775</v>
      </c>
      <c r="AB607" s="395">
        <v>9775</v>
      </c>
      <c r="AC607" s="396"/>
      <c r="AD607" s="390">
        <f>IF(Complete[[#This Row],[Procurement Project]]="","",SUM(Complete[[#This Row],[MOOE2]]+Complete[[#This Row],[CO3]]))</f>
        <v>9675</v>
      </c>
      <c r="AE607" s="397">
        <v>9675</v>
      </c>
      <c r="AF607" s="317"/>
      <c r="AG607" s="430"/>
      <c r="AH607" s="400" t="s">
        <v>758</v>
      </c>
      <c r="AI607" s="421" t="s">
        <v>193</v>
      </c>
      <c r="AJ607" s="421" t="s">
        <v>193</v>
      </c>
      <c r="AK607" s="421" t="s">
        <v>193</v>
      </c>
      <c r="AL607" s="421" t="s">
        <v>193</v>
      </c>
      <c r="AM607" s="420" t="s">
        <v>193</v>
      </c>
      <c r="AN607" s="423" t="s">
        <v>193</v>
      </c>
      <c r="AO607" s="319" t="s">
        <v>141</v>
      </c>
      <c r="AP607" s="411"/>
      <c r="AQ607" s="411"/>
    </row>
    <row r="608" spans="1:43" s="230" customFormat="1" ht="75" customHeight="1" x14ac:dyDescent="0.25">
      <c r="A608" s="465" t="s">
        <v>1293</v>
      </c>
      <c r="B608" s="465" t="s">
        <v>484</v>
      </c>
      <c r="C608" s="466" t="s">
        <v>248</v>
      </c>
      <c r="D608" s="408" t="s">
        <v>192</v>
      </c>
      <c r="E608" s="488" t="s">
        <v>103</v>
      </c>
      <c r="F608" s="622" t="s">
        <v>193</v>
      </c>
      <c r="G608" s="622">
        <v>45233</v>
      </c>
      <c r="H608" s="642"/>
      <c r="I608" s="648" t="s">
        <v>193</v>
      </c>
      <c r="J608" s="622">
        <f>Complete[[#This Row],[Sub/Open of Bids]]</f>
        <v>45251</v>
      </c>
      <c r="K608" s="622">
        <v>45251</v>
      </c>
      <c r="L608" s="643"/>
      <c r="M608" s="622" t="s">
        <v>193</v>
      </c>
      <c r="N608" s="622" t="s">
        <v>193</v>
      </c>
      <c r="O608" s="622">
        <v>45253</v>
      </c>
      <c r="P608" s="643"/>
      <c r="Q608" s="643"/>
      <c r="R608" s="643"/>
      <c r="S608" s="622" t="s">
        <v>193</v>
      </c>
      <c r="T608" s="622">
        <f>VLOOKUP(Complete[[#This Row],[Code
(PAP)]],[2]Sheet1!$A$2:$B$2590,2,FALSE)</f>
        <v>45264</v>
      </c>
      <c r="U608" s="622">
        <f>VLOOKUP(Complete[[#This Row],[Code
(PAP)]],[2]Sheet1!$A$2:$B$2590,2,FALSE)</f>
        <v>45264</v>
      </c>
      <c r="V608" s="490"/>
      <c r="W608" s="793"/>
      <c r="X608" s="622">
        <f>VLOOKUP(Complete[[#This Row],[Code
(PAP)]],[2]Sheet3!$A$2:$B$2590,2,FALSE)</f>
        <v>45273</v>
      </c>
      <c r="Y608" s="622">
        <f>Complete[[#This Row],[Delivery/ Completion]]</f>
        <v>45273</v>
      </c>
      <c r="Z608" s="402" t="s">
        <v>175</v>
      </c>
      <c r="AA608" s="492">
        <f>IF(Complete[[#This Row],[Procurement Project]]="","",SUM(Complete[[#This Row],[MOOE]]+Complete[[#This Row],[CO]]))</f>
        <v>3300</v>
      </c>
      <c r="AB608" s="493">
        <v>3300</v>
      </c>
      <c r="AC608" s="494"/>
      <c r="AD608" s="492">
        <f>IF(Complete[[#This Row],[Procurement Project]]="","",SUM(Complete[[#This Row],[MOOE2]]+Complete[[#This Row],[CO3]]))</f>
        <v>3100</v>
      </c>
      <c r="AE608" s="495">
        <v>3100</v>
      </c>
      <c r="AF608" s="496"/>
      <c r="AG608" s="497"/>
      <c r="AH608" s="400" t="s">
        <v>758</v>
      </c>
      <c r="AI608" s="421" t="s">
        <v>193</v>
      </c>
      <c r="AJ608" s="421" t="s">
        <v>193</v>
      </c>
      <c r="AK608" s="421" t="s">
        <v>193</v>
      </c>
      <c r="AL608" s="421" t="s">
        <v>193</v>
      </c>
      <c r="AM608" s="420" t="s">
        <v>193</v>
      </c>
      <c r="AN608" s="423" t="s">
        <v>193</v>
      </c>
      <c r="AO608" s="319" t="s">
        <v>141</v>
      </c>
      <c r="AP608" s="498"/>
      <c r="AQ608" s="498"/>
    </row>
    <row r="609" spans="1:43" s="230" customFormat="1" ht="75" customHeight="1" x14ac:dyDescent="0.25">
      <c r="A609" s="465" t="s">
        <v>1294</v>
      </c>
      <c r="B609" s="465" t="s">
        <v>485</v>
      </c>
      <c r="C609" s="466" t="s">
        <v>212</v>
      </c>
      <c r="D609" s="408" t="s">
        <v>192</v>
      </c>
      <c r="E609" s="319" t="s">
        <v>103</v>
      </c>
      <c r="F609" s="622" t="s">
        <v>193</v>
      </c>
      <c r="G609" s="622">
        <v>45233</v>
      </c>
      <c r="H609" s="642"/>
      <c r="I609" s="648" t="s">
        <v>193</v>
      </c>
      <c r="J609" s="622">
        <f>Complete[[#This Row],[Sub/Open of Bids]]</f>
        <v>45251</v>
      </c>
      <c r="K609" s="622">
        <v>45251</v>
      </c>
      <c r="L609" s="643"/>
      <c r="M609" s="622" t="s">
        <v>193</v>
      </c>
      <c r="N609" s="622" t="s">
        <v>193</v>
      </c>
      <c r="O609" s="622">
        <v>45253</v>
      </c>
      <c r="P609" s="643"/>
      <c r="Q609" s="643"/>
      <c r="R609" s="643"/>
      <c r="S609" s="622" t="s">
        <v>193</v>
      </c>
      <c r="T609" s="622">
        <f>VLOOKUP(Complete[[#This Row],[Code
(PAP)]],[2]Sheet1!$A$2:$B$2590,2,FALSE)</f>
        <v>45271</v>
      </c>
      <c r="U609" s="622">
        <f>VLOOKUP(Complete[[#This Row],[Code
(PAP)]],[2]Sheet1!$A$2:$B$2590,2,FALSE)</f>
        <v>45271</v>
      </c>
      <c r="V609" s="409"/>
      <c r="W609" s="788"/>
      <c r="X609" s="622">
        <f>VLOOKUP(Complete[[#This Row],[Code
(PAP)]],[2]Sheet3!$A$2:$B$2590,2,FALSE)</f>
        <v>45281</v>
      </c>
      <c r="Y609" s="622">
        <f>Complete[[#This Row],[Delivery/ Completion]]</f>
        <v>45281</v>
      </c>
      <c r="Z609" s="402" t="s">
        <v>175</v>
      </c>
      <c r="AA609" s="390">
        <f>IF(Complete[[#This Row],[Procurement Project]]="","",SUM(Complete[[#This Row],[MOOE]]+Complete[[#This Row],[CO]]))</f>
        <v>39600</v>
      </c>
      <c r="AB609" s="395">
        <v>39600</v>
      </c>
      <c r="AC609" s="396"/>
      <c r="AD609" s="390">
        <f>IF(Complete[[#This Row],[Procurement Project]]="","",SUM(Complete[[#This Row],[MOOE2]]+Complete[[#This Row],[CO3]]))</f>
        <v>38800</v>
      </c>
      <c r="AE609" s="397">
        <v>38800</v>
      </c>
      <c r="AF609" s="317"/>
      <c r="AG609" s="430"/>
      <c r="AH609" s="400" t="s">
        <v>758</v>
      </c>
      <c r="AI609" s="421" t="s">
        <v>193</v>
      </c>
      <c r="AJ609" s="421" t="s">
        <v>193</v>
      </c>
      <c r="AK609" s="421" t="s">
        <v>193</v>
      </c>
      <c r="AL609" s="421" t="s">
        <v>193</v>
      </c>
      <c r="AM609" s="420" t="s">
        <v>193</v>
      </c>
      <c r="AN609" s="423" t="s">
        <v>193</v>
      </c>
      <c r="AO609" s="319" t="s">
        <v>141</v>
      </c>
      <c r="AP609" s="411"/>
      <c r="AQ609" s="411"/>
    </row>
    <row r="610" spans="1:43" s="230" customFormat="1" ht="75" customHeight="1" x14ac:dyDescent="0.25">
      <c r="A610" s="465" t="s">
        <v>1295</v>
      </c>
      <c r="B610" s="465" t="s">
        <v>485</v>
      </c>
      <c r="C610" s="466" t="s">
        <v>201</v>
      </c>
      <c r="D610" s="408" t="s">
        <v>192</v>
      </c>
      <c r="E610" s="319" t="s">
        <v>103</v>
      </c>
      <c r="F610" s="622" t="s">
        <v>193</v>
      </c>
      <c r="G610" s="622">
        <v>45233</v>
      </c>
      <c r="H610" s="642"/>
      <c r="I610" s="648" t="s">
        <v>193</v>
      </c>
      <c r="J610" s="622">
        <f>Complete[[#This Row],[Sub/Open of Bids]]</f>
        <v>45251</v>
      </c>
      <c r="K610" s="622">
        <v>45251</v>
      </c>
      <c r="L610" s="643"/>
      <c r="M610" s="622" t="s">
        <v>193</v>
      </c>
      <c r="N610" s="622" t="s">
        <v>193</v>
      </c>
      <c r="O610" s="622">
        <v>45253</v>
      </c>
      <c r="P610" s="643"/>
      <c r="Q610" s="643"/>
      <c r="R610" s="643"/>
      <c r="S610" s="622" t="s">
        <v>193</v>
      </c>
      <c r="T610" s="622">
        <f>VLOOKUP(Complete[[#This Row],[Code
(PAP)]],[2]Sheet1!$A$2:$B$2590,2,FALSE)</f>
        <v>45271</v>
      </c>
      <c r="U610" s="622">
        <f>VLOOKUP(Complete[[#This Row],[Code
(PAP)]],[2]Sheet1!$A$2:$B$2590,2,FALSE)</f>
        <v>45271</v>
      </c>
      <c r="V610" s="409"/>
      <c r="W610" s="788"/>
      <c r="X610" s="622">
        <f>VLOOKUP(Complete[[#This Row],[Code
(PAP)]],[2]Sheet3!$A$2:$B$2590,2,FALSE)</f>
        <v>45281</v>
      </c>
      <c r="Y610" s="622">
        <f>Complete[[#This Row],[Delivery/ Completion]]</f>
        <v>45281</v>
      </c>
      <c r="Z610" s="402" t="s">
        <v>175</v>
      </c>
      <c r="AA610" s="390">
        <f>IF(Complete[[#This Row],[Procurement Project]]="","",SUM(Complete[[#This Row],[MOOE]]+Complete[[#This Row],[CO]]))</f>
        <v>34548</v>
      </c>
      <c r="AB610" s="395">
        <v>34548</v>
      </c>
      <c r="AC610" s="396"/>
      <c r="AD610" s="390">
        <f>IF(Complete[[#This Row],[Procurement Project]]="","",SUM(Complete[[#This Row],[MOOE2]]+Complete[[#This Row],[CO3]]))</f>
        <v>33300</v>
      </c>
      <c r="AE610" s="397">
        <v>33300</v>
      </c>
      <c r="AF610" s="317"/>
      <c r="AG610" s="430"/>
      <c r="AH610" s="400" t="s">
        <v>758</v>
      </c>
      <c r="AI610" s="421" t="s">
        <v>193</v>
      </c>
      <c r="AJ610" s="421" t="s">
        <v>193</v>
      </c>
      <c r="AK610" s="421" t="s">
        <v>193</v>
      </c>
      <c r="AL610" s="421" t="s">
        <v>193</v>
      </c>
      <c r="AM610" s="420" t="s">
        <v>193</v>
      </c>
      <c r="AN610" s="423" t="s">
        <v>193</v>
      </c>
      <c r="AO610" s="319" t="s">
        <v>141</v>
      </c>
      <c r="AP610" s="411"/>
      <c r="AQ610" s="411"/>
    </row>
    <row r="611" spans="1:43" s="230" customFormat="1" ht="75" customHeight="1" x14ac:dyDescent="0.25">
      <c r="A611" s="465" t="s">
        <v>1296</v>
      </c>
      <c r="B611" s="465" t="s">
        <v>223</v>
      </c>
      <c r="C611" s="466" t="s">
        <v>212</v>
      </c>
      <c r="D611" s="408" t="s">
        <v>192</v>
      </c>
      <c r="E611" s="319" t="s">
        <v>95</v>
      </c>
      <c r="F611" s="622" t="s">
        <v>193</v>
      </c>
      <c r="G611" s="622">
        <v>45222</v>
      </c>
      <c r="H611" s="642"/>
      <c r="I611" s="648" t="s">
        <v>193</v>
      </c>
      <c r="J611" s="622">
        <f>Complete[[#This Row],[Sub/Open of Bids]]</f>
        <v>45251</v>
      </c>
      <c r="K611" s="622">
        <v>45251</v>
      </c>
      <c r="L611" s="643"/>
      <c r="M611" s="622" t="s">
        <v>193</v>
      </c>
      <c r="N611" s="622" t="s">
        <v>193</v>
      </c>
      <c r="O611" s="622">
        <v>45253</v>
      </c>
      <c r="P611" s="643"/>
      <c r="Q611" s="643"/>
      <c r="R611" s="643"/>
      <c r="S611" s="622">
        <v>45274</v>
      </c>
      <c r="T611" s="622">
        <f>VLOOKUP(Complete[[#This Row],[Code
(PAP)]],[2]Sheet1!$A$2:$B$2590,2,FALSE)</f>
        <v>45279</v>
      </c>
      <c r="U611" s="622">
        <f>VLOOKUP(Complete[[#This Row],[Code
(PAP)]],[2]Sheet1!$A$2:$B$2590,2,FALSE)</f>
        <v>45279</v>
      </c>
      <c r="V611" s="409"/>
      <c r="W611" s="788"/>
      <c r="X611" s="622"/>
      <c r="Y611" s="622"/>
      <c r="Z611" s="402" t="s">
        <v>175</v>
      </c>
      <c r="AA611" s="390">
        <f>IF(Complete[[#This Row],[Procurement Project]]="","",SUM(Complete[[#This Row],[MOOE]]+Complete[[#This Row],[CO]]))</f>
        <v>496800</v>
      </c>
      <c r="AB611" s="395">
        <v>496800</v>
      </c>
      <c r="AC611" s="396"/>
      <c r="AD611" s="390">
        <f>IF(Complete[[#This Row],[Procurement Project]]="","",SUM(Complete[[#This Row],[MOOE2]]+Complete[[#This Row],[CO3]]))</f>
        <v>496800</v>
      </c>
      <c r="AE611" s="397">
        <v>496800</v>
      </c>
      <c r="AF611" s="317"/>
      <c r="AG611" s="430"/>
      <c r="AH611" s="400" t="s">
        <v>758</v>
      </c>
      <c r="AI611" s="421" t="s">
        <v>193</v>
      </c>
      <c r="AJ611" s="421" t="s">
        <v>193</v>
      </c>
      <c r="AK611" s="421" t="s">
        <v>193</v>
      </c>
      <c r="AL611" s="421" t="s">
        <v>193</v>
      </c>
      <c r="AM611" s="420" t="s">
        <v>193</v>
      </c>
      <c r="AN611" s="423" t="s">
        <v>193</v>
      </c>
      <c r="AO611" s="319" t="s">
        <v>1403</v>
      </c>
      <c r="AP611" s="411"/>
      <c r="AQ611" s="411"/>
    </row>
    <row r="612" spans="1:43" s="230" customFormat="1" ht="75" customHeight="1" x14ac:dyDescent="0.25">
      <c r="A612" s="465" t="s">
        <v>1297</v>
      </c>
      <c r="B612" s="465" t="s">
        <v>281</v>
      </c>
      <c r="C612" s="466" t="s">
        <v>201</v>
      </c>
      <c r="D612" s="408" t="s">
        <v>192</v>
      </c>
      <c r="E612" s="319" t="s">
        <v>89</v>
      </c>
      <c r="F612" s="622">
        <v>45208</v>
      </c>
      <c r="G612" s="622">
        <v>45229</v>
      </c>
      <c r="H612" s="642"/>
      <c r="I612" s="648">
        <v>45237</v>
      </c>
      <c r="J612" s="622">
        <f>Complete[[#This Row],[Sub/Open of Bids]]</f>
        <v>45245</v>
      </c>
      <c r="K612" s="622">
        <v>45245</v>
      </c>
      <c r="L612" s="643"/>
      <c r="M612" s="622">
        <v>45245</v>
      </c>
      <c r="N612" s="622">
        <v>45250</v>
      </c>
      <c r="O612" s="622">
        <v>45253</v>
      </c>
      <c r="P612" s="643"/>
      <c r="Q612" s="643"/>
      <c r="R612" s="643"/>
      <c r="S612" s="622">
        <v>45254</v>
      </c>
      <c r="T612" s="622">
        <f>VLOOKUP(Complete[[#This Row],[Code
(PAP)]],[2]Sheet1!$A$2:$B$2590,2,FALSE)</f>
        <v>45273</v>
      </c>
      <c r="U612" s="622">
        <f>VLOOKUP(Complete[[#This Row],[Code
(PAP)]],[2]Sheet1!$A$2:$B$2590,2,FALSE)</f>
        <v>45273</v>
      </c>
      <c r="V612" s="409"/>
      <c r="W612" s="788"/>
      <c r="X612" s="622">
        <f>VLOOKUP(Complete[[#This Row],[Code
(PAP)]],[2]Sheet3!$A$2:$B$2590,2,FALSE)</f>
        <v>45278</v>
      </c>
      <c r="Y612" s="622">
        <f>Complete[[#This Row],[Delivery/ Completion]]</f>
        <v>45278</v>
      </c>
      <c r="Z612" s="402" t="s">
        <v>175</v>
      </c>
      <c r="AA612" s="390">
        <f>IF(Complete[[#This Row],[Procurement Project]]="","",SUM(Complete[[#This Row],[MOOE]]+Complete[[#This Row],[CO]]))</f>
        <v>3002800</v>
      </c>
      <c r="AB612" s="395">
        <v>3002800</v>
      </c>
      <c r="AC612" s="396"/>
      <c r="AD612" s="390">
        <f>IF(Complete[[#This Row],[Procurement Project]]="","",SUM(Complete[[#This Row],[MOOE2]]+Complete[[#This Row],[CO3]]))</f>
        <v>1716000</v>
      </c>
      <c r="AE612" s="397">
        <v>1716000</v>
      </c>
      <c r="AF612" s="317"/>
      <c r="AG612" s="430"/>
      <c r="AH612" s="400" t="s">
        <v>758</v>
      </c>
      <c r="AI612" s="622">
        <v>45114</v>
      </c>
      <c r="AJ612" s="622"/>
      <c r="AK612" s="622"/>
      <c r="AL612" s="622"/>
      <c r="AM612" s="420" t="s">
        <v>193</v>
      </c>
      <c r="AN612" s="423" t="s">
        <v>193</v>
      </c>
      <c r="AO612" s="319" t="s">
        <v>141</v>
      </c>
      <c r="AP612" s="411"/>
      <c r="AQ612" s="411"/>
    </row>
    <row r="613" spans="1:43" s="230" customFormat="1" ht="75" customHeight="1" x14ac:dyDescent="0.25">
      <c r="A613" s="465" t="s">
        <v>1298</v>
      </c>
      <c r="B613" s="465" t="s">
        <v>486</v>
      </c>
      <c r="C613" s="466" t="s">
        <v>201</v>
      </c>
      <c r="D613" s="408" t="s">
        <v>192</v>
      </c>
      <c r="E613" s="319" t="s">
        <v>89</v>
      </c>
      <c r="F613" s="622" t="s">
        <v>193</v>
      </c>
      <c r="G613" s="622">
        <v>45208</v>
      </c>
      <c r="H613" s="642"/>
      <c r="I613" s="648" t="s">
        <v>193</v>
      </c>
      <c r="J613" s="622">
        <f>Complete[[#This Row],[Sub/Open of Bids]]</f>
        <v>45216</v>
      </c>
      <c r="K613" s="622">
        <v>45216</v>
      </c>
      <c r="L613" s="643"/>
      <c r="M613" s="622">
        <v>45216</v>
      </c>
      <c r="N613" s="622">
        <v>45247</v>
      </c>
      <c r="O613" s="622">
        <v>45253</v>
      </c>
      <c r="P613" s="643"/>
      <c r="Q613" s="643"/>
      <c r="R613" s="643"/>
      <c r="S613" s="622">
        <v>45258</v>
      </c>
      <c r="T613" s="622">
        <f>VLOOKUP(Complete[[#This Row],[Code
(PAP)]],[2]Sheet1!$A$2:$B$2590,2,FALSE)</f>
        <v>45271</v>
      </c>
      <c r="U613" s="622">
        <f>VLOOKUP(Complete[[#This Row],[Code
(PAP)]],[2]Sheet1!$A$2:$B$2590,2,FALSE)</f>
        <v>45271</v>
      </c>
      <c r="V613" s="409"/>
      <c r="W613" s="788"/>
      <c r="X613" s="622"/>
      <c r="Y613" s="622"/>
      <c r="Z613" s="402" t="s">
        <v>175</v>
      </c>
      <c r="AA613" s="390">
        <f>IF(Complete[[#This Row],[Procurement Project]]="","",SUM(Complete[[#This Row],[MOOE]]+Complete[[#This Row],[CO]]))</f>
        <v>500000</v>
      </c>
      <c r="AB613" s="395">
        <v>500000</v>
      </c>
      <c r="AC613" s="396"/>
      <c r="AD613" s="390">
        <f>IF(Complete[[#This Row],[Procurement Project]]="","",SUM(Complete[[#This Row],[MOOE2]]+Complete[[#This Row],[CO3]]))</f>
        <v>499000</v>
      </c>
      <c r="AE613" s="397">
        <v>499000</v>
      </c>
      <c r="AF613" s="317"/>
      <c r="AG613" s="430"/>
      <c r="AH613" s="400" t="s">
        <v>758</v>
      </c>
      <c r="AI613" s="622" t="s">
        <v>193</v>
      </c>
      <c r="AJ613" s="622"/>
      <c r="AK613" s="622"/>
      <c r="AL613" s="622"/>
      <c r="AM613" s="420" t="s">
        <v>193</v>
      </c>
      <c r="AN613" s="423" t="s">
        <v>193</v>
      </c>
      <c r="AO613" s="319" t="s">
        <v>1403</v>
      </c>
      <c r="AP613" s="411"/>
      <c r="AQ613" s="411"/>
    </row>
    <row r="614" spans="1:43" s="230" customFormat="1" ht="75" customHeight="1" x14ac:dyDescent="0.25">
      <c r="A614" s="465" t="s">
        <v>1299</v>
      </c>
      <c r="B614" s="465" t="s">
        <v>338</v>
      </c>
      <c r="C614" s="466" t="s">
        <v>365</v>
      </c>
      <c r="D614" s="408" t="s">
        <v>192</v>
      </c>
      <c r="E614" s="319" t="s">
        <v>89</v>
      </c>
      <c r="F614" s="622" t="s">
        <v>193</v>
      </c>
      <c r="G614" s="622">
        <v>45208</v>
      </c>
      <c r="H614" s="642"/>
      <c r="I614" s="648">
        <v>45216</v>
      </c>
      <c r="J614" s="622">
        <f>Complete[[#This Row],[Sub/Open of Bids]]</f>
        <v>45237</v>
      </c>
      <c r="K614" s="622">
        <v>45237</v>
      </c>
      <c r="L614" s="643"/>
      <c r="M614" s="622">
        <v>45237</v>
      </c>
      <c r="N614" s="622">
        <v>45247</v>
      </c>
      <c r="O614" s="622">
        <v>45253</v>
      </c>
      <c r="P614" s="643"/>
      <c r="Q614" s="643"/>
      <c r="R614" s="643"/>
      <c r="S614" s="622">
        <v>45258</v>
      </c>
      <c r="T614" s="622">
        <f>VLOOKUP(Complete[[#This Row],[Code
(PAP)]],[2]Sheet1!$A$2:$B$2590,2,FALSE)</f>
        <v>45261</v>
      </c>
      <c r="U614" s="622">
        <f>VLOOKUP(Complete[[#This Row],[Code
(PAP)]],[2]Sheet1!$A$2:$B$2590,2,FALSE)</f>
        <v>45261</v>
      </c>
      <c r="V614" s="409"/>
      <c r="W614" s="788"/>
      <c r="X614" s="622">
        <f>VLOOKUP(Complete[[#This Row],[Code
(PAP)]],[2]Sheet3!$A$2:$B$2590,2,FALSE)</f>
        <v>45271</v>
      </c>
      <c r="Y614" s="622">
        <f>Complete[[#This Row],[Delivery/ Completion]]</f>
        <v>45271</v>
      </c>
      <c r="Z614" s="402" t="s">
        <v>175</v>
      </c>
      <c r="AA614" s="390">
        <f>IF(Complete[[#This Row],[Procurement Project]]="","",SUM(Complete[[#This Row],[MOOE]]+Complete[[#This Row],[CO]]))</f>
        <v>1168057</v>
      </c>
      <c r="AB614" s="395">
        <v>1168057</v>
      </c>
      <c r="AC614" s="396"/>
      <c r="AD614" s="390">
        <f>IF(Complete[[#This Row],[Procurement Project]]="","",SUM(Complete[[#This Row],[MOOE2]]+Complete[[#This Row],[CO3]]))</f>
        <v>1162613</v>
      </c>
      <c r="AE614" s="397">
        <v>1162613</v>
      </c>
      <c r="AF614" s="317"/>
      <c r="AG614" s="430"/>
      <c r="AH614" s="400" t="s">
        <v>758</v>
      </c>
      <c r="AI614" s="622"/>
      <c r="AJ614" s="622"/>
      <c r="AK614" s="622"/>
      <c r="AL614" s="622"/>
      <c r="AM614" s="420" t="s">
        <v>193</v>
      </c>
      <c r="AN614" s="423" t="s">
        <v>193</v>
      </c>
      <c r="AO614" s="319" t="s">
        <v>141</v>
      </c>
      <c r="AP614" s="411"/>
      <c r="AQ614" s="411"/>
    </row>
    <row r="615" spans="1:43" s="230" customFormat="1" ht="75" customHeight="1" x14ac:dyDescent="0.25">
      <c r="A615" s="465" t="s">
        <v>1300</v>
      </c>
      <c r="B615" s="465" t="s">
        <v>198</v>
      </c>
      <c r="C615" s="466" t="s">
        <v>198</v>
      </c>
      <c r="D615" s="408" t="s">
        <v>192</v>
      </c>
      <c r="E615" s="319" t="s">
        <v>89</v>
      </c>
      <c r="F615" s="622" t="s">
        <v>193</v>
      </c>
      <c r="G615" s="622">
        <v>45208</v>
      </c>
      <c r="H615" s="642"/>
      <c r="I615" s="648">
        <v>45216</v>
      </c>
      <c r="J615" s="622">
        <f>Complete[[#This Row],[Sub/Open of Bids]]</f>
        <v>45237</v>
      </c>
      <c r="K615" s="622">
        <v>45237</v>
      </c>
      <c r="L615" s="643"/>
      <c r="M615" s="622">
        <v>45237</v>
      </c>
      <c r="N615" s="622">
        <v>45247</v>
      </c>
      <c r="O615" s="622">
        <v>45253</v>
      </c>
      <c r="P615" s="643"/>
      <c r="Q615" s="643"/>
      <c r="R615" s="643"/>
      <c r="S615" s="622">
        <v>45260</v>
      </c>
      <c r="T615" s="622">
        <f>VLOOKUP(Complete[[#This Row],[Code
(PAP)]],[2]Sheet1!$A$2:$B$2590,2,FALSE)</f>
        <v>45260</v>
      </c>
      <c r="U615" s="622">
        <f>VLOOKUP(Complete[[#This Row],[Code
(PAP)]],[2]Sheet1!$A$2:$B$2590,2,FALSE)</f>
        <v>45260</v>
      </c>
      <c r="V615" s="409"/>
      <c r="W615" s="788"/>
      <c r="X615" s="622"/>
      <c r="Y615" s="622"/>
      <c r="Z615" s="402" t="s">
        <v>175</v>
      </c>
      <c r="AA615" s="390">
        <f>IF(Complete[[#This Row],[Procurement Project]]="","",SUM(Complete[[#This Row],[MOOE]]+Complete[[#This Row],[CO]]))</f>
        <v>1187900</v>
      </c>
      <c r="AB615" s="395"/>
      <c r="AC615" s="396">
        <v>1187900</v>
      </c>
      <c r="AD615" s="390">
        <f>IF(Complete[[#This Row],[Procurement Project]]="","",SUM(Complete[[#This Row],[MOOE2]]+Complete[[#This Row],[CO3]]))</f>
        <v>679875</v>
      </c>
      <c r="AE615" s="397"/>
      <c r="AF615" s="317">
        <v>679875</v>
      </c>
      <c r="AG615" s="430"/>
      <c r="AH615" s="400" t="s">
        <v>758</v>
      </c>
      <c r="AI615" s="622"/>
      <c r="AJ615" s="622"/>
      <c r="AK615" s="622"/>
      <c r="AL615" s="622"/>
      <c r="AM615" s="420" t="s">
        <v>193</v>
      </c>
      <c r="AN615" s="423" t="s">
        <v>193</v>
      </c>
      <c r="AO615" s="319" t="s">
        <v>1403</v>
      </c>
      <c r="AP615" s="411"/>
      <c r="AQ615" s="411"/>
    </row>
    <row r="616" spans="1:43" s="230" customFormat="1" ht="75" customHeight="1" x14ac:dyDescent="0.25">
      <c r="A616" s="465" t="s">
        <v>1301</v>
      </c>
      <c r="B616" s="465" t="s">
        <v>487</v>
      </c>
      <c r="C616" s="466" t="s">
        <v>212</v>
      </c>
      <c r="D616" s="408" t="s">
        <v>192</v>
      </c>
      <c r="E616" s="319" t="s">
        <v>89</v>
      </c>
      <c r="F616" s="622" t="s">
        <v>193</v>
      </c>
      <c r="G616" s="622">
        <v>45208</v>
      </c>
      <c r="H616" s="642"/>
      <c r="I616" s="648">
        <v>45216</v>
      </c>
      <c r="J616" s="622">
        <f>Complete[[#This Row],[Sub/Open of Bids]]</f>
        <v>45237</v>
      </c>
      <c r="K616" s="622">
        <v>45237</v>
      </c>
      <c r="L616" s="643"/>
      <c r="M616" s="622">
        <v>45237</v>
      </c>
      <c r="N616" s="622">
        <v>45247</v>
      </c>
      <c r="O616" s="622">
        <v>45253</v>
      </c>
      <c r="P616" s="643"/>
      <c r="Q616" s="643"/>
      <c r="R616" s="643"/>
      <c r="S616" s="622">
        <v>45258</v>
      </c>
      <c r="T616" s="622">
        <f>VLOOKUP(Complete[[#This Row],[Code
(PAP)]],[2]Sheet1!$A$2:$B$2590,2,FALSE)</f>
        <v>45273</v>
      </c>
      <c r="U616" s="622">
        <f>VLOOKUP(Complete[[#This Row],[Code
(PAP)]],[2]Sheet1!$A$2:$B$2590,2,FALSE)</f>
        <v>45273</v>
      </c>
      <c r="V616" s="409"/>
      <c r="W616" s="788"/>
      <c r="X616" s="622"/>
      <c r="Y616" s="622"/>
      <c r="Z616" s="402" t="s">
        <v>175</v>
      </c>
      <c r="AA616" s="390">
        <f>IF(Complete[[#This Row],[Procurement Project]]="","",SUM(Complete[[#This Row],[MOOE]]+Complete[[#This Row],[CO]]))</f>
        <v>1100000</v>
      </c>
      <c r="AB616" s="395">
        <v>1100000</v>
      </c>
      <c r="AC616" s="396"/>
      <c r="AD616" s="390">
        <f>IF(Complete[[#This Row],[Procurement Project]]="","",SUM(Complete[[#This Row],[MOOE2]]+Complete[[#This Row],[CO3]]))</f>
        <v>1080000</v>
      </c>
      <c r="AE616" s="397">
        <v>1080000</v>
      </c>
      <c r="AF616" s="317"/>
      <c r="AG616" s="430"/>
      <c r="AH616" s="400" t="s">
        <v>758</v>
      </c>
      <c r="AI616" s="622"/>
      <c r="AJ616" s="622"/>
      <c r="AK616" s="622"/>
      <c r="AL616" s="622"/>
      <c r="AM616" s="420" t="s">
        <v>193</v>
      </c>
      <c r="AN616" s="423" t="s">
        <v>193</v>
      </c>
      <c r="AO616" s="319" t="s">
        <v>1403</v>
      </c>
      <c r="AP616" s="411"/>
      <c r="AQ616" s="411"/>
    </row>
    <row r="617" spans="1:43" s="230" customFormat="1" ht="75" customHeight="1" x14ac:dyDescent="0.25">
      <c r="A617" s="465" t="s">
        <v>1302</v>
      </c>
      <c r="B617" s="465" t="s">
        <v>347</v>
      </c>
      <c r="C617" s="466" t="s">
        <v>213</v>
      </c>
      <c r="D617" s="408" t="s">
        <v>192</v>
      </c>
      <c r="E617" s="319" t="s">
        <v>89</v>
      </c>
      <c r="F617" s="622" t="s">
        <v>193</v>
      </c>
      <c r="G617" s="622">
        <v>45229</v>
      </c>
      <c r="H617" s="642"/>
      <c r="I617" s="648" t="s">
        <v>193</v>
      </c>
      <c r="J617" s="622">
        <f>Complete[[#This Row],[Sub/Open of Bids]]</f>
        <v>45237</v>
      </c>
      <c r="K617" s="622">
        <v>45237</v>
      </c>
      <c r="L617" s="643"/>
      <c r="M617" s="622">
        <v>45237</v>
      </c>
      <c r="N617" s="622">
        <v>45250</v>
      </c>
      <c r="O617" s="622">
        <v>45253</v>
      </c>
      <c r="P617" s="643"/>
      <c r="Q617" s="643"/>
      <c r="R617" s="643"/>
      <c r="S617" s="622">
        <v>45260</v>
      </c>
      <c r="T617" s="622">
        <f>VLOOKUP(Complete[[#This Row],[Code
(PAP)]],[2]Sheet1!$A$2:$B$2590,2,FALSE)</f>
        <v>45272</v>
      </c>
      <c r="U617" s="622">
        <f>VLOOKUP(Complete[[#This Row],[Code
(PAP)]],[2]Sheet1!$A$2:$B$2590,2,FALSE)</f>
        <v>45272</v>
      </c>
      <c r="V617" s="409"/>
      <c r="W617" s="788"/>
      <c r="X617" s="622"/>
      <c r="Y617" s="622"/>
      <c r="Z617" s="402" t="s">
        <v>175</v>
      </c>
      <c r="AA617" s="390">
        <f>IF(Complete[[#This Row],[Procurement Project]]="","",SUM(Complete[[#This Row],[MOOE]]+Complete[[#This Row],[CO]]))</f>
        <v>684266</v>
      </c>
      <c r="AB617" s="395">
        <v>684266</v>
      </c>
      <c r="AC617" s="396"/>
      <c r="AD617" s="390">
        <f>IF(Complete[[#This Row],[Procurement Project]]="","",SUM(Complete[[#This Row],[MOOE2]]+Complete[[#This Row],[CO3]]))</f>
        <v>680910</v>
      </c>
      <c r="AE617" s="397">
        <v>680910</v>
      </c>
      <c r="AF617" s="317"/>
      <c r="AG617" s="430"/>
      <c r="AH617" s="400" t="s">
        <v>758</v>
      </c>
      <c r="AI617" s="622"/>
      <c r="AJ617" s="622"/>
      <c r="AK617" s="622"/>
      <c r="AL617" s="622"/>
      <c r="AM617" s="420" t="s">
        <v>193</v>
      </c>
      <c r="AN617" s="423" t="s">
        <v>193</v>
      </c>
      <c r="AO617" s="319" t="s">
        <v>1403</v>
      </c>
      <c r="AP617" s="411"/>
      <c r="AQ617" s="411"/>
    </row>
    <row r="618" spans="1:43" s="230" customFormat="1" ht="75" customHeight="1" x14ac:dyDescent="0.25">
      <c r="A618" s="465" t="s">
        <v>1303</v>
      </c>
      <c r="B618" s="465" t="s">
        <v>488</v>
      </c>
      <c r="C618" s="466" t="s">
        <v>239</v>
      </c>
      <c r="D618" s="408" t="s">
        <v>192</v>
      </c>
      <c r="E618" s="319" t="s">
        <v>103</v>
      </c>
      <c r="F618" s="622">
        <v>45216</v>
      </c>
      <c r="G618" s="622">
        <v>45222</v>
      </c>
      <c r="H618" s="642"/>
      <c r="I618" s="648" t="s">
        <v>193</v>
      </c>
      <c r="J618" s="622">
        <f>Complete[[#This Row],[Sub/Open of Bids]]</f>
        <v>45259</v>
      </c>
      <c r="K618" s="622">
        <v>45259</v>
      </c>
      <c r="L618" s="643"/>
      <c r="M618" s="622" t="s">
        <v>193</v>
      </c>
      <c r="N618" s="622" t="s">
        <v>193</v>
      </c>
      <c r="O618" s="622">
        <v>45267</v>
      </c>
      <c r="P618" s="643"/>
      <c r="Q618" s="643"/>
      <c r="R618" s="643"/>
      <c r="S618" s="622" t="s">
        <v>193</v>
      </c>
      <c r="T618" s="622">
        <f>VLOOKUP(Complete[[#This Row],[Code
(PAP)]],[2]Sheet1!$A$2:$B$2590,2,FALSE)</f>
        <v>45278</v>
      </c>
      <c r="U618" s="622">
        <f>VLOOKUP(Complete[[#This Row],[Code
(PAP)]],[2]Sheet1!$A$2:$B$2590,2,FALSE)</f>
        <v>45278</v>
      </c>
      <c r="V618" s="409"/>
      <c r="W618" s="788"/>
      <c r="X618" s="622"/>
      <c r="Y618" s="622"/>
      <c r="Z618" s="402" t="s">
        <v>175</v>
      </c>
      <c r="AA618" s="390">
        <f>IF(Complete[[#This Row],[Procurement Project]]="","",SUM(Complete[[#This Row],[MOOE]]+Complete[[#This Row],[CO]]))</f>
        <v>40000</v>
      </c>
      <c r="AB618" s="395">
        <v>40000</v>
      </c>
      <c r="AC618" s="396"/>
      <c r="AD618" s="390">
        <f>IF(Complete[[#This Row],[Procurement Project]]="","",SUM(Complete[[#This Row],[MOOE2]]+Complete[[#This Row],[CO3]]))</f>
        <v>39900</v>
      </c>
      <c r="AE618" s="397">
        <v>39900</v>
      </c>
      <c r="AF618" s="317"/>
      <c r="AG618" s="430"/>
      <c r="AH618" s="400" t="s">
        <v>758</v>
      </c>
      <c r="AI618" s="421" t="s">
        <v>193</v>
      </c>
      <c r="AJ618" s="421" t="s">
        <v>193</v>
      </c>
      <c r="AK618" s="421" t="s">
        <v>193</v>
      </c>
      <c r="AL618" s="421" t="s">
        <v>193</v>
      </c>
      <c r="AM618" s="420" t="s">
        <v>193</v>
      </c>
      <c r="AN618" s="423" t="s">
        <v>193</v>
      </c>
      <c r="AO618" s="319" t="s">
        <v>1403</v>
      </c>
      <c r="AP618" s="411"/>
      <c r="AQ618" s="411"/>
    </row>
    <row r="619" spans="1:43" s="230" customFormat="1" ht="75" customHeight="1" x14ac:dyDescent="0.25">
      <c r="A619" s="465" t="s">
        <v>1304</v>
      </c>
      <c r="B619" s="465" t="s">
        <v>223</v>
      </c>
      <c r="C619" s="466" t="s">
        <v>212</v>
      </c>
      <c r="D619" s="408" t="s">
        <v>192</v>
      </c>
      <c r="E619" s="319" t="s">
        <v>103</v>
      </c>
      <c r="F619" s="622" t="s">
        <v>193</v>
      </c>
      <c r="G619" s="622">
        <v>45233</v>
      </c>
      <c r="H619" s="642"/>
      <c r="I619" s="648" t="s">
        <v>193</v>
      </c>
      <c r="J619" s="622">
        <f>Complete[[#This Row],[Sub/Open of Bids]]</f>
        <v>45259</v>
      </c>
      <c r="K619" s="622">
        <v>45259</v>
      </c>
      <c r="L619" s="643"/>
      <c r="M619" s="622" t="s">
        <v>193</v>
      </c>
      <c r="N619" s="622" t="s">
        <v>193</v>
      </c>
      <c r="O619" s="622">
        <v>45267</v>
      </c>
      <c r="P619" s="643"/>
      <c r="Q619" s="643"/>
      <c r="R619" s="643"/>
      <c r="S619" s="622">
        <v>45272</v>
      </c>
      <c r="T619" s="622"/>
      <c r="U619" s="622"/>
      <c r="V619" s="409"/>
      <c r="W619" s="788"/>
      <c r="X619" s="622"/>
      <c r="Y619" s="622"/>
      <c r="Z619" s="402" t="s">
        <v>175</v>
      </c>
      <c r="AA619" s="390">
        <f>IF(Complete[[#This Row],[Procurement Project]]="","",SUM(Complete[[#This Row],[MOOE]]+Complete[[#This Row],[CO]]))</f>
        <v>75000</v>
      </c>
      <c r="AB619" s="395">
        <v>75000</v>
      </c>
      <c r="AC619" s="396"/>
      <c r="AD619" s="390">
        <f>IF(Complete[[#This Row],[Procurement Project]]="","",SUM(Complete[[#This Row],[MOOE2]]+Complete[[#This Row],[CO3]]))</f>
        <v>74400</v>
      </c>
      <c r="AE619" s="397">
        <v>74400</v>
      </c>
      <c r="AF619" s="317"/>
      <c r="AG619" s="430"/>
      <c r="AH619" s="400" t="s">
        <v>758</v>
      </c>
      <c r="AI619" s="421" t="s">
        <v>193</v>
      </c>
      <c r="AJ619" s="421" t="s">
        <v>193</v>
      </c>
      <c r="AK619" s="421" t="s">
        <v>193</v>
      </c>
      <c r="AL619" s="421" t="s">
        <v>193</v>
      </c>
      <c r="AM619" s="420" t="s">
        <v>193</v>
      </c>
      <c r="AN619" s="423" t="s">
        <v>193</v>
      </c>
      <c r="AO619" s="319" t="s">
        <v>1403</v>
      </c>
      <c r="AP619" s="411"/>
      <c r="AQ619" s="411"/>
    </row>
    <row r="620" spans="1:43" s="230" customFormat="1" ht="75" customHeight="1" x14ac:dyDescent="0.25">
      <c r="A620" s="465" t="s">
        <v>1305</v>
      </c>
      <c r="B620" s="465" t="s">
        <v>291</v>
      </c>
      <c r="C620" s="466" t="s">
        <v>212</v>
      </c>
      <c r="D620" s="408" t="s">
        <v>192</v>
      </c>
      <c r="E620" s="319" t="s">
        <v>103</v>
      </c>
      <c r="F620" s="622" t="s">
        <v>193</v>
      </c>
      <c r="G620" s="622">
        <v>45254</v>
      </c>
      <c r="H620" s="642"/>
      <c r="I620" s="648" t="s">
        <v>193</v>
      </c>
      <c r="J620" s="622">
        <f>Complete[[#This Row],[Sub/Open of Bids]]</f>
        <v>45259</v>
      </c>
      <c r="K620" s="622">
        <v>45259</v>
      </c>
      <c r="L620" s="643"/>
      <c r="M620" s="622" t="s">
        <v>193</v>
      </c>
      <c r="N620" s="622" t="s">
        <v>193</v>
      </c>
      <c r="O620" s="622">
        <v>45267</v>
      </c>
      <c r="P620" s="643"/>
      <c r="Q620" s="643"/>
      <c r="R620" s="643"/>
      <c r="S620" s="622">
        <v>45271</v>
      </c>
      <c r="T620" s="622"/>
      <c r="U620" s="622"/>
      <c r="V620" s="409"/>
      <c r="W620" s="788"/>
      <c r="X620" s="622"/>
      <c r="Y620" s="622"/>
      <c r="Z620" s="402" t="s">
        <v>175</v>
      </c>
      <c r="AA620" s="390">
        <f>IF(Complete[[#This Row],[Procurement Project]]="","",SUM(Complete[[#This Row],[MOOE]]+Complete[[#This Row],[CO]]))</f>
        <v>51478</v>
      </c>
      <c r="AB620" s="395">
        <v>51478</v>
      </c>
      <c r="AC620" s="396"/>
      <c r="AD620" s="390">
        <f>IF(Complete[[#This Row],[Procurement Project]]="","",SUM(Complete[[#This Row],[MOOE2]]+Complete[[#This Row],[CO3]]))</f>
        <v>50030</v>
      </c>
      <c r="AE620" s="397">
        <v>50030</v>
      </c>
      <c r="AF620" s="317"/>
      <c r="AG620" s="430"/>
      <c r="AH620" s="400" t="s">
        <v>758</v>
      </c>
      <c r="AI620" s="421" t="s">
        <v>193</v>
      </c>
      <c r="AJ620" s="421" t="s">
        <v>193</v>
      </c>
      <c r="AK620" s="421" t="s">
        <v>193</v>
      </c>
      <c r="AL620" s="421" t="s">
        <v>193</v>
      </c>
      <c r="AM620" s="420" t="s">
        <v>193</v>
      </c>
      <c r="AN620" s="423" t="s">
        <v>193</v>
      </c>
      <c r="AO620" s="319" t="s">
        <v>1403</v>
      </c>
      <c r="AP620" s="411"/>
      <c r="AQ620" s="411"/>
    </row>
    <row r="621" spans="1:43" s="230" customFormat="1" ht="75" customHeight="1" x14ac:dyDescent="0.25">
      <c r="A621" s="465" t="s">
        <v>1306</v>
      </c>
      <c r="B621" s="465" t="s">
        <v>478</v>
      </c>
      <c r="C621" s="466" t="s">
        <v>212</v>
      </c>
      <c r="D621" s="408" t="s">
        <v>192</v>
      </c>
      <c r="E621" s="319" t="s">
        <v>103</v>
      </c>
      <c r="F621" s="622" t="s">
        <v>193</v>
      </c>
      <c r="G621" s="622">
        <v>45248</v>
      </c>
      <c r="H621" s="642"/>
      <c r="I621" s="648" t="s">
        <v>193</v>
      </c>
      <c r="J621" s="622">
        <f>Complete[[#This Row],[Sub/Open of Bids]]</f>
        <v>45259</v>
      </c>
      <c r="K621" s="622">
        <v>45259</v>
      </c>
      <c r="L621" s="643"/>
      <c r="M621" s="622" t="s">
        <v>193</v>
      </c>
      <c r="N621" s="622" t="s">
        <v>193</v>
      </c>
      <c r="O621" s="622">
        <v>45267</v>
      </c>
      <c r="P621" s="643"/>
      <c r="Q621" s="643"/>
      <c r="R621" s="643"/>
      <c r="S621" s="622" t="s">
        <v>193</v>
      </c>
      <c r="T621" s="622"/>
      <c r="U621" s="622"/>
      <c r="V621" s="409"/>
      <c r="W621" s="788"/>
      <c r="X621" s="622"/>
      <c r="Y621" s="622"/>
      <c r="Z621" s="402" t="s">
        <v>175</v>
      </c>
      <c r="AA621" s="390">
        <f>IF(Complete[[#This Row],[Procurement Project]]="","",SUM(Complete[[#This Row],[MOOE]]+Complete[[#This Row],[CO]]))</f>
        <v>11479.44</v>
      </c>
      <c r="AB621" s="395">
        <v>11479.44</v>
      </c>
      <c r="AC621" s="396"/>
      <c r="AD621" s="390">
        <f>IF(Complete[[#This Row],[Procurement Project]]="","",SUM(Complete[[#This Row],[MOOE2]]+Complete[[#This Row],[CO3]]))</f>
        <v>11436</v>
      </c>
      <c r="AE621" s="397">
        <v>11436</v>
      </c>
      <c r="AF621" s="317"/>
      <c r="AG621" s="430"/>
      <c r="AH621" s="400" t="s">
        <v>758</v>
      </c>
      <c r="AI621" s="421" t="s">
        <v>193</v>
      </c>
      <c r="AJ621" s="421" t="s">
        <v>193</v>
      </c>
      <c r="AK621" s="421" t="s">
        <v>193</v>
      </c>
      <c r="AL621" s="421" t="s">
        <v>193</v>
      </c>
      <c r="AM621" s="420" t="s">
        <v>193</v>
      </c>
      <c r="AN621" s="423" t="s">
        <v>193</v>
      </c>
      <c r="AO621" s="319" t="s">
        <v>1403</v>
      </c>
      <c r="AP621" s="411"/>
      <c r="AQ621" s="411"/>
    </row>
    <row r="622" spans="1:43" s="230" customFormat="1" ht="75" customHeight="1" x14ac:dyDescent="0.25">
      <c r="A622" s="465" t="s">
        <v>1307</v>
      </c>
      <c r="B622" s="465" t="s">
        <v>291</v>
      </c>
      <c r="C622" s="466" t="s">
        <v>212</v>
      </c>
      <c r="D622" s="408" t="s">
        <v>192</v>
      </c>
      <c r="E622" s="319" t="s">
        <v>103</v>
      </c>
      <c r="F622" s="622" t="s">
        <v>193</v>
      </c>
      <c r="G622" s="622">
        <v>45248</v>
      </c>
      <c r="H622" s="642"/>
      <c r="I622" s="648" t="s">
        <v>193</v>
      </c>
      <c r="J622" s="622">
        <f>Complete[[#This Row],[Sub/Open of Bids]]</f>
        <v>45259</v>
      </c>
      <c r="K622" s="622">
        <v>45259</v>
      </c>
      <c r="L622" s="643"/>
      <c r="M622" s="622" t="s">
        <v>193</v>
      </c>
      <c r="N622" s="622" t="s">
        <v>193</v>
      </c>
      <c r="O622" s="622">
        <v>45267</v>
      </c>
      <c r="P622" s="643"/>
      <c r="Q622" s="643"/>
      <c r="R622" s="643"/>
      <c r="S622" s="622">
        <v>45271</v>
      </c>
      <c r="T622" s="622"/>
      <c r="U622" s="622"/>
      <c r="V622" s="409"/>
      <c r="W622" s="788"/>
      <c r="X622" s="622"/>
      <c r="Y622" s="622"/>
      <c r="Z622" s="402" t="s">
        <v>175</v>
      </c>
      <c r="AA622" s="390">
        <f>IF(Complete[[#This Row],[Procurement Project]]="","",SUM(Complete[[#This Row],[MOOE]]+Complete[[#This Row],[CO]]))</f>
        <v>106993.7</v>
      </c>
      <c r="AB622" s="395">
        <v>106993.7</v>
      </c>
      <c r="AC622" s="396"/>
      <c r="AD622" s="390">
        <f>IF(Complete[[#This Row],[Procurement Project]]="","",SUM(Complete[[#This Row],[MOOE2]]+Complete[[#This Row],[CO3]]))</f>
        <v>106815</v>
      </c>
      <c r="AE622" s="397">
        <v>106815</v>
      </c>
      <c r="AF622" s="317"/>
      <c r="AG622" s="430"/>
      <c r="AH622" s="400" t="s">
        <v>758</v>
      </c>
      <c r="AI622" s="421" t="s">
        <v>193</v>
      </c>
      <c r="AJ622" s="421" t="s">
        <v>193</v>
      </c>
      <c r="AK622" s="421" t="s">
        <v>193</v>
      </c>
      <c r="AL622" s="421" t="s">
        <v>193</v>
      </c>
      <c r="AM622" s="420" t="s">
        <v>193</v>
      </c>
      <c r="AN622" s="423" t="s">
        <v>193</v>
      </c>
      <c r="AO622" s="319" t="s">
        <v>1403</v>
      </c>
      <c r="AP622" s="411"/>
      <c r="AQ622" s="411"/>
    </row>
    <row r="623" spans="1:43" s="230" customFormat="1" ht="75" customHeight="1" x14ac:dyDescent="0.25">
      <c r="A623" s="465" t="s">
        <v>1308</v>
      </c>
      <c r="B623" s="465" t="s">
        <v>223</v>
      </c>
      <c r="C623" s="466" t="s">
        <v>196</v>
      </c>
      <c r="D623" s="408" t="s">
        <v>192</v>
      </c>
      <c r="E623" s="319" t="s">
        <v>103</v>
      </c>
      <c r="F623" s="622" t="s">
        <v>193</v>
      </c>
      <c r="G623" s="622">
        <v>45248</v>
      </c>
      <c r="H623" s="642"/>
      <c r="I623" s="648" t="s">
        <v>193</v>
      </c>
      <c r="J623" s="622">
        <f>Complete[[#This Row],[Sub/Open of Bids]]</f>
        <v>45259</v>
      </c>
      <c r="K623" s="622">
        <v>45259</v>
      </c>
      <c r="L623" s="643"/>
      <c r="M623" s="622" t="s">
        <v>193</v>
      </c>
      <c r="N623" s="622" t="s">
        <v>193</v>
      </c>
      <c r="O623" s="622">
        <v>45267</v>
      </c>
      <c r="P623" s="643"/>
      <c r="Q623" s="643"/>
      <c r="R623" s="643"/>
      <c r="S623" s="622">
        <v>45271</v>
      </c>
      <c r="T623" s="622"/>
      <c r="U623" s="622"/>
      <c r="V623" s="409"/>
      <c r="W623" s="788"/>
      <c r="X623" s="622"/>
      <c r="Y623" s="622"/>
      <c r="Z623" s="402" t="s">
        <v>175</v>
      </c>
      <c r="AA623" s="390">
        <f>IF(Complete[[#This Row],[Procurement Project]]="","",SUM(Complete[[#This Row],[MOOE]]+Complete[[#This Row],[CO]]))</f>
        <v>340400</v>
      </c>
      <c r="AB623" s="395">
        <v>340400</v>
      </c>
      <c r="AC623" s="396"/>
      <c r="AD623" s="390">
        <f>IF(Complete[[#This Row],[Procurement Project]]="","",SUM(Complete[[#This Row],[MOOE2]]+Complete[[#This Row],[CO3]]))</f>
        <v>340104</v>
      </c>
      <c r="AE623" s="397">
        <v>340104</v>
      </c>
      <c r="AF623" s="317"/>
      <c r="AG623" s="430"/>
      <c r="AH623" s="400" t="s">
        <v>758</v>
      </c>
      <c r="AI623" s="421" t="s">
        <v>193</v>
      </c>
      <c r="AJ623" s="421" t="s">
        <v>193</v>
      </c>
      <c r="AK623" s="421" t="s">
        <v>193</v>
      </c>
      <c r="AL623" s="421" t="s">
        <v>193</v>
      </c>
      <c r="AM623" s="420" t="s">
        <v>193</v>
      </c>
      <c r="AN623" s="423" t="s">
        <v>193</v>
      </c>
      <c r="AO623" s="319" t="s">
        <v>1403</v>
      </c>
      <c r="AP623" s="411"/>
      <c r="AQ623" s="411"/>
    </row>
    <row r="624" spans="1:43" s="230" customFormat="1" ht="75" customHeight="1" x14ac:dyDescent="0.25">
      <c r="A624" s="465" t="s">
        <v>1309</v>
      </c>
      <c r="B624" s="465" t="s">
        <v>224</v>
      </c>
      <c r="C624" s="466" t="s">
        <v>234</v>
      </c>
      <c r="D624" s="408" t="s">
        <v>192</v>
      </c>
      <c r="E624" s="319" t="s">
        <v>103</v>
      </c>
      <c r="F624" s="622">
        <v>45237</v>
      </c>
      <c r="G624" s="622">
        <v>45243</v>
      </c>
      <c r="H624" s="642"/>
      <c r="I624" s="648" t="s">
        <v>193</v>
      </c>
      <c r="J624" s="622">
        <f>Complete[[#This Row],[Sub/Open of Bids]]</f>
        <v>45259</v>
      </c>
      <c r="K624" s="622">
        <v>45259</v>
      </c>
      <c r="L624" s="643"/>
      <c r="M624" s="622" t="s">
        <v>193</v>
      </c>
      <c r="N624" s="622" t="s">
        <v>193</v>
      </c>
      <c r="O624" s="622">
        <v>45267</v>
      </c>
      <c r="P624" s="643"/>
      <c r="Q624" s="643"/>
      <c r="R624" s="643"/>
      <c r="S624" s="622" t="s">
        <v>193</v>
      </c>
      <c r="T624" s="622">
        <f>VLOOKUP(Complete[[#This Row],[Code
(PAP)]],[2]Sheet1!$A$2:$B$2590,2,FALSE)</f>
        <v>45282</v>
      </c>
      <c r="U624" s="622">
        <f>VLOOKUP(Complete[[#This Row],[Code
(PAP)]],[2]Sheet1!$A$2:$B$2590,2,FALSE)</f>
        <v>45282</v>
      </c>
      <c r="V624" s="409"/>
      <c r="W624" s="788"/>
      <c r="X624" s="622"/>
      <c r="Y624" s="622"/>
      <c r="Z624" s="402" t="s">
        <v>175</v>
      </c>
      <c r="AA624" s="390">
        <f>IF(Complete[[#This Row],[Procurement Project]]="","",SUM(Complete[[#This Row],[MOOE]]+Complete[[#This Row],[CO]]))</f>
        <v>47280</v>
      </c>
      <c r="AB624" s="395">
        <v>47280</v>
      </c>
      <c r="AC624" s="396"/>
      <c r="AD624" s="390">
        <f>IF(Complete[[#This Row],[Procurement Project]]="","",SUM(Complete[[#This Row],[MOOE2]]+Complete[[#This Row],[CO3]]))</f>
        <v>47015</v>
      </c>
      <c r="AE624" s="397">
        <v>47015</v>
      </c>
      <c r="AF624" s="317"/>
      <c r="AG624" s="430"/>
      <c r="AH624" s="400" t="s">
        <v>758</v>
      </c>
      <c r="AI624" s="421" t="s">
        <v>193</v>
      </c>
      <c r="AJ624" s="421" t="s">
        <v>193</v>
      </c>
      <c r="AK624" s="421" t="s">
        <v>193</v>
      </c>
      <c r="AL624" s="421" t="s">
        <v>193</v>
      </c>
      <c r="AM624" s="420" t="s">
        <v>193</v>
      </c>
      <c r="AN624" s="423" t="s">
        <v>193</v>
      </c>
      <c r="AO624" s="319" t="s">
        <v>1403</v>
      </c>
      <c r="AP624" s="411"/>
      <c r="AQ624" s="411"/>
    </row>
    <row r="625" spans="1:43" s="230" customFormat="1" ht="75" customHeight="1" x14ac:dyDescent="0.25">
      <c r="A625" s="465" t="s">
        <v>1310</v>
      </c>
      <c r="B625" s="465" t="s">
        <v>221</v>
      </c>
      <c r="C625" s="466" t="s">
        <v>234</v>
      </c>
      <c r="D625" s="408" t="s">
        <v>192</v>
      </c>
      <c r="E625" s="319" t="s">
        <v>103</v>
      </c>
      <c r="F625" s="622">
        <v>45237</v>
      </c>
      <c r="G625" s="622">
        <v>45243</v>
      </c>
      <c r="H625" s="642"/>
      <c r="I625" s="648" t="s">
        <v>193</v>
      </c>
      <c r="J625" s="622">
        <f>Complete[[#This Row],[Sub/Open of Bids]]</f>
        <v>45259</v>
      </c>
      <c r="K625" s="622">
        <v>45259</v>
      </c>
      <c r="L625" s="643"/>
      <c r="M625" s="622" t="s">
        <v>193</v>
      </c>
      <c r="N625" s="622" t="s">
        <v>193</v>
      </c>
      <c r="O625" s="622">
        <v>45267</v>
      </c>
      <c r="P625" s="643"/>
      <c r="Q625" s="643"/>
      <c r="R625" s="643"/>
      <c r="S625" s="622" t="s">
        <v>193</v>
      </c>
      <c r="T625" s="622">
        <f>VLOOKUP(Complete[[#This Row],[Code
(PAP)]],[2]Sheet1!$A$2:$B$2590,2,FALSE)</f>
        <v>45282</v>
      </c>
      <c r="U625" s="622">
        <f>VLOOKUP(Complete[[#This Row],[Code
(PAP)]],[2]Sheet1!$A$2:$B$2590,2,FALSE)</f>
        <v>45282</v>
      </c>
      <c r="V625" s="409"/>
      <c r="W625" s="788"/>
      <c r="X625" s="622"/>
      <c r="Y625" s="622"/>
      <c r="Z625" s="402" t="s">
        <v>175</v>
      </c>
      <c r="AA625" s="390">
        <f>IF(Complete[[#This Row],[Procurement Project]]="","",SUM(Complete[[#This Row],[MOOE]]+Complete[[#This Row],[CO]]))</f>
        <v>34915</v>
      </c>
      <c r="AB625" s="395">
        <v>34915</v>
      </c>
      <c r="AC625" s="396"/>
      <c r="AD625" s="390">
        <f>IF(Complete[[#This Row],[Procurement Project]]="","",SUM(Complete[[#This Row],[MOOE2]]+Complete[[#This Row],[CO3]]))</f>
        <v>34495</v>
      </c>
      <c r="AE625" s="397">
        <v>34495</v>
      </c>
      <c r="AF625" s="317"/>
      <c r="AG625" s="430"/>
      <c r="AH625" s="400" t="s">
        <v>758</v>
      </c>
      <c r="AI625" s="421" t="s">
        <v>193</v>
      </c>
      <c r="AJ625" s="421" t="s">
        <v>193</v>
      </c>
      <c r="AK625" s="421" t="s">
        <v>193</v>
      </c>
      <c r="AL625" s="421" t="s">
        <v>193</v>
      </c>
      <c r="AM625" s="420" t="s">
        <v>193</v>
      </c>
      <c r="AN625" s="423" t="s">
        <v>193</v>
      </c>
      <c r="AO625" s="319" t="s">
        <v>1403</v>
      </c>
      <c r="AP625" s="411"/>
      <c r="AQ625" s="411"/>
    </row>
    <row r="626" spans="1:43" s="230" customFormat="1" ht="75" customHeight="1" x14ac:dyDescent="0.25">
      <c r="A626" s="465" t="s">
        <v>1311</v>
      </c>
      <c r="B626" s="465" t="s">
        <v>489</v>
      </c>
      <c r="C626" s="466" t="s">
        <v>266</v>
      </c>
      <c r="D626" s="408" t="s">
        <v>192</v>
      </c>
      <c r="E626" s="319" t="s">
        <v>103</v>
      </c>
      <c r="F626" s="622" t="s">
        <v>193</v>
      </c>
      <c r="G626" s="622">
        <v>45254</v>
      </c>
      <c r="H626" s="642"/>
      <c r="I626" s="648" t="s">
        <v>193</v>
      </c>
      <c r="J626" s="622">
        <f>Complete[[#This Row],[Sub/Open of Bids]]</f>
        <v>45259</v>
      </c>
      <c r="K626" s="622">
        <v>45259</v>
      </c>
      <c r="L626" s="643"/>
      <c r="M626" s="622" t="s">
        <v>193</v>
      </c>
      <c r="N626" s="622" t="s">
        <v>193</v>
      </c>
      <c r="O626" s="622">
        <v>45267</v>
      </c>
      <c r="P626" s="643"/>
      <c r="Q626" s="643"/>
      <c r="R626" s="643"/>
      <c r="S626" s="622" t="s">
        <v>193</v>
      </c>
      <c r="T626" s="622">
        <f>VLOOKUP(Complete[[#This Row],[Code
(PAP)]],[2]Sheet1!$A$2:$B$2590,2,FALSE)</f>
        <v>45287</v>
      </c>
      <c r="U626" s="622">
        <f>VLOOKUP(Complete[[#This Row],[Code
(PAP)]],[2]Sheet1!$A$2:$B$2590,2,FALSE)</f>
        <v>45287</v>
      </c>
      <c r="V626" s="409"/>
      <c r="W626" s="788"/>
      <c r="X626" s="622"/>
      <c r="Y626" s="622"/>
      <c r="Z626" s="402" t="s">
        <v>175</v>
      </c>
      <c r="AA626" s="390">
        <f>IF(Complete[[#This Row],[Procurement Project]]="","",SUM(Complete[[#This Row],[MOOE]]+Complete[[#This Row],[CO]]))</f>
        <v>6000</v>
      </c>
      <c r="AB626" s="395">
        <v>6000</v>
      </c>
      <c r="AC626" s="396"/>
      <c r="AD626" s="390">
        <f>IF(Complete[[#This Row],[Procurement Project]]="","",SUM(Complete[[#This Row],[MOOE2]]+Complete[[#This Row],[CO3]]))</f>
        <v>6000</v>
      </c>
      <c r="AE626" s="397">
        <v>6000</v>
      </c>
      <c r="AF626" s="317"/>
      <c r="AG626" s="430"/>
      <c r="AH626" s="400" t="s">
        <v>758</v>
      </c>
      <c r="AI626" s="421" t="s">
        <v>193</v>
      </c>
      <c r="AJ626" s="421" t="s">
        <v>193</v>
      </c>
      <c r="AK626" s="421" t="s">
        <v>193</v>
      </c>
      <c r="AL626" s="421" t="s">
        <v>193</v>
      </c>
      <c r="AM626" s="420" t="s">
        <v>193</v>
      </c>
      <c r="AN626" s="423" t="s">
        <v>193</v>
      </c>
      <c r="AO626" s="319" t="s">
        <v>1403</v>
      </c>
      <c r="AP626" s="411"/>
      <c r="AQ626" s="411"/>
    </row>
    <row r="627" spans="1:43" s="230" customFormat="1" ht="75" customHeight="1" x14ac:dyDescent="0.25">
      <c r="A627" s="465" t="s">
        <v>1312</v>
      </c>
      <c r="B627" s="465" t="s">
        <v>490</v>
      </c>
      <c r="C627" s="466" t="s">
        <v>201</v>
      </c>
      <c r="D627" s="408" t="s">
        <v>192</v>
      </c>
      <c r="E627" s="319" t="s">
        <v>103</v>
      </c>
      <c r="F627" s="622" t="s">
        <v>193</v>
      </c>
      <c r="G627" s="622">
        <v>45170</v>
      </c>
      <c r="H627" s="642"/>
      <c r="I627" s="648" t="s">
        <v>193</v>
      </c>
      <c r="J627" s="622">
        <f>Complete[[#This Row],[Sub/Open of Bids]]</f>
        <v>45259</v>
      </c>
      <c r="K627" s="622">
        <v>45259</v>
      </c>
      <c r="L627" s="643"/>
      <c r="M627" s="622" t="s">
        <v>193</v>
      </c>
      <c r="N627" s="622" t="s">
        <v>193</v>
      </c>
      <c r="O627" s="622">
        <v>45267</v>
      </c>
      <c r="P627" s="643"/>
      <c r="Q627" s="643"/>
      <c r="R627" s="643"/>
      <c r="S627" s="622" t="s">
        <v>193</v>
      </c>
      <c r="T627" s="622">
        <f>VLOOKUP(Complete[[#This Row],[Code
(PAP)]],[2]Sheet1!$A$2:$B$2590,2,FALSE)</f>
        <v>45287</v>
      </c>
      <c r="U627" s="622">
        <f>VLOOKUP(Complete[[#This Row],[Code
(PAP)]],[2]Sheet1!$A$2:$B$2590,2,FALSE)</f>
        <v>45287</v>
      </c>
      <c r="V627" s="409"/>
      <c r="W627" s="788"/>
      <c r="X627" s="622"/>
      <c r="Y627" s="622"/>
      <c r="Z627" s="402" t="s">
        <v>175</v>
      </c>
      <c r="AA627" s="390">
        <f>IF(Complete[[#This Row],[Procurement Project]]="","",SUM(Complete[[#This Row],[MOOE]]+Complete[[#This Row],[CO]]))</f>
        <v>38186.400000000001</v>
      </c>
      <c r="AB627" s="395">
        <v>38186.400000000001</v>
      </c>
      <c r="AC627" s="396"/>
      <c r="AD627" s="390">
        <f>IF(Complete[[#This Row],[Procurement Project]]="","",SUM(Complete[[#This Row],[MOOE2]]+Complete[[#This Row],[CO3]]))</f>
        <v>38185</v>
      </c>
      <c r="AE627" s="397">
        <v>38185</v>
      </c>
      <c r="AF627" s="317"/>
      <c r="AG627" s="430"/>
      <c r="AH627" s="400" t="s">
        <v>758</v>
      </c>
      <c r="AI627" s="421" t="s">
        <v>193</v>
      </c>
      <c r="AJ627" s="421" t="s">
        <v>193</v>
      </c>
      <c r="AK627" s="421" t="s">
        <v>193</v>
      </c>
      <c r="AL627" s="421" t="s">
        <v>193</v>
      </c>
      <c r="AM627" s="420" t="s">
        <v>193</v>
      </c>
      <c r="AN627" s="423" t="s">
        <v>193</v>
      </c>
      <c r="AO627" s="319" t="s">
        <v>1403</v>
      </c>
      <c r="AP627" s="411"/>
      <c r="AQ627" s="411"/>
    </row>
    <row r="628" spans="1:43" s="230" customFormat="1" ht="75" customHeight="1" x14ac:dyDescent="0.25">
      <c r="A628" s="465" t="s">
        <v>1313</v>
      </c>
      <c r="B628" s="465" t="s">
        <v>491</v>
      </c>
      <c r="C628" s="466" t="s">
        <v>201</v>
      </c>
      <c r="D628" s="408" t="s">
        <v>192</v>
      </c>
      <c r="E628" s="319" t="s">
        <v>103</v>
      </c>
      <c r="F628" s="622">
        <v>45174</v>
      </c>
      <c r="G628" s="622">
        <v>45176</v>
      </c>
      <c r="H628" s="642"/>
      <c r="I628" s="648" t="s">
        <v>193</v>
      </c>
      <c r="J628" s="622">
        <f>Complete[[#This Row],[Sub/Open of Bids]]</f>
        <v>45259</v>
      </c>
      <c r="K628" s="622">
        <v>45259</v>
      </c>
      <c r="L628" s="643"/>
      <c r="M628" s="622" t="s">
        <v>193</v>
      </c>
      <c r="N628" s="622" t="s">
        <v>193</v>
      </c>
      <c r="O628" s="622">
        <v>45267</v>
      </c>
      <c r="P628" s="643"/>
      <c r="Q628" s="643"/>
      <c r="R628" s="643"/>
      <c r="S628" s="622" t="s">
        <v>193</v>
      </c>
      <c r="T628" s="622">
        <f>VLOOKUP(Complete[[#This Row],[Code
(PAP)]],[2]Sheet1!$A$2:$B$2590,2,FALSE)</f>
        <v>45282</v>
      </c>
      <c r="U628" s="622">
        <f>VLOOKUP(Complete[[#This Row],[Code
(PAP)]],[2]Sheet1!$A$2:$B$2590,2,FALSE)</f>
        <v>45282</v>
      </c>
      <c r="V628" s="409"/>
      <c r="W628" s="788"/>
      <c r="X628" s="622"/>
      <c r="Y628" s="622"/>
      <c r="Z628" s="402" t="s">
        <v>175</v>
      </c>
      <c r="AA628" s="390">
        <f>IF(Complete[[#This Row],[Procurement Project]]="","",SUM(Complete[[#This Row],[MOOE]]+Complete[[#This Row],[CO]]))</f>
        <v>12740</v>
      </c>
      <c r="AB628" s="395">
        <v>12740</v>
      </c>
      <c r="AC628" s="396"/>
      <c r="AD628" s="390">
        <f>IF(Complete[[#This Row],[Procurement Project]]="","",SUM(Complete[[#This Row],[MOOE2]]+Complete[[#This Row],[CO3]]))</f>
        <v>12739.5</v>
      </c>
      <c r="AE628" s="397">
        <v>12739.5</v>
      </c>
      <c r="AF628" s="317"/>
      <c r="AG628" s="430"/>
      <c r="AH628" s="400" t="s">
        <v>758</v>
      </c>
      <c r="AI628" s="421" t="s">
        <v>193</v>
      </c>
      <c r="AJ628" s="421" t="s">
        <v>193</v>
      </c>
      <c r="AK628" s="421" t="s">
        <v>193</v>
      </c>
      <c r="AL628" s="421" t="s">
        <v>193</v>
      </c>
      <c r="AM628" s="420" t="s">
        <v>193</v>
      </c>
      <c r="AN628" s="423" t="s">
        <v>193</v>
      </c>
      <c r="AO628" s="319" t="s">
        <v>1403</v>
      </c>
      <c r="AP628" s="411"/>
      <c r="AQ628" s="411"/>
    </row>
    <row r="629" spans="1:43" s="230" customFormat="1" ht="75" customHeight="1" x14ac:dyDescent="0.25">
      <c r="A629" s="465" t="s">
        <v>1314</v>
      </c>
      <c r="B629" s="465" t="s">
        <v>490</v>
      </c>
      <c r="C629" s="466" t="s">
        <v>201</v>
      </c>
      <c r="D629" s="408" t="s">
        <v>192</v>
      </c>
      <c r="E629" s="319" t="s">
        <v>103</v>
      </c>
      <c r="F629" s="622" t="s">
        <v>193</v>
      </c>
      <c r="G629" s="622">
        <v>45163</v>
      </c>
      <c r="H629" s="642"/>
      <c r="I629" s="648" t="s">
        <v>193</v>
      </c>
      <c r="J629" s="622">
        <f>Complete[[#This Row],[Sub/Open of Bids]]</f>
        <v>45259</v>
      </c>
      <c r="K629" s="622">
        <v>45259</v>
      </c>
      <c r="L629" s="643"/>
      <c r="M629" s="622" t="s">
        <v>193</v>
      </c>
      <c r="N629" s="622" t="s">
        <v>193</v>
      </c>
      <c r="O629" s="622">
        <v>45267</v>
      </c>
      <c r="P629" s="643"/>
      <c r="Q629" s="643"/>
      <c r="R629" s="643"/>
      <c r="S629" s="622" t="s">
        <v>193</v>
      </c>
      <c r="T629" s="622">
        <f>VLOOKUP(Complete[[#This Row],[Code
(PAP)]],[2]Sheet1!$A$2:$B$2590,2,FALSE)</f>
        <v>45282</v>
      </c>
      <c r="U629" s="622">
        <f>VLOOKUP(Complete[[#This Row],[Code
(PAP)]],[2]Sheet1!$A$2:$B$2590,2,FALSE)</f>
        <v>45282</v>
      </c>
      <c r="V629" s="409"/>
      <c r="W629" s="788"/>
      <c r="X629" s="622"/>
      <c r="Y629" s="622"/>
      <c r="Z629" s="402" t="s">
        <v>175</v>
      </c>
      <c r="AA629" s="390">
        <f>IF(Complete[[#This Row],[Procurement Project]]="","",SUM(Complete[[#This Row],[MOOE]]+Complete[[#This Row],[CO]]))</f>
        <v>45570</v>
      </c>
      <c r="AB629" s="395">
        <v>45570</v>
      </c>
      <c r="AC629" s="396"/>
      <c r="AD629" s="390">
        <f>IF(Complete[[#This Row],[Procurement Project]]="","",SUM(Complete[[#This Row],[MOOE2]]+Complete[[#This Row],[CO3]]))</f>
        <v>45569</v>
      </c>
      <c r="AE629" s="397">
        <v>45569</v>
      </c>
      <c r="AF629" s="317"/>
      <c r="AG629" s="430"/>
      <c r="AH629" s="400" t="s">
        <v>758</v>
      </c>
      <c r="AI629" s="421" t="s">
        <v>193</v>
      </c>
      <c r="AJ629" s="421" t="s">
        <v>193</v>
      </c>
      <c r="AK629" s="421" t="s">
        <v>193</v>
      </c>
      <c r="AL629" s="421" t="s">
        <v>193</v>
      </c>
      <c r="AM629" s="420" t="s">
        <v>193</v>
      </c>
      <c r="AN629" s="423" t="s">
        <v>193</v>
      </c>
      <c r="AO629" s="319" t="s">
        <v>1403</v>
      </c>
      <c r="AP629" s="411"/>
      <c r="AQ629" s="411"/>
    </row>
    <row r="630" spans="1:43" s="230" customFormat="1" ht="75" customHeight="1" x14ac:dyDescent="0.25">
      <c r="A630" s="465" t="s">
        <v>1053</v>
      </c>
      <c r="B630" s="465" t="s">
        <v>491</v>
      </c>
      <c r="C630" s="466" t="s">
        <v>201</v>
      </c>
      <c r="D630" s="408" t="s">
        <v>192</v>
      </c>
      <c r="E630" s="319" t="s">
        <v>103</v>
      </c>
      <c r="F630" s="622" t="s">
        <v>193</v>
      </c>
      <c r="G630" s="622">
        <v>45170</v>
      </c>
      <c r="H630" s="642"/>
      <c r="I630" s="648" t="s">
        <v>193</v>
      </c>
      <c r="J630" s="622">
        <f>Complete[[#This Row],[Sub/Open of Bids]]</f>
        <v>45259</v>
      </c>
      <c r="K630" s="622">
        <v>45259</v>
      </c>
      <c r="L630" s="643"/>
      <c r="M630" s="622" t="s">
        <v>193</v>
      </c>
      <c r="N630" s="622" t="s">
        <v>193</v>
      </c>
      <c r="O630" s="622">
        <v>45267</v>
      </c>
      <c r="P630" s="643"/>
      <c r="Q630" s="643"/>
      <c r="R630" s="643"/>
      <c r="S630" s="622" t="s">
        <v>193</v>
      </c>
      <c r="T630" s="622">
        <f>VLOOKUP(Complete[[#This Row],[Code
(PAP)]],[2]Sheet1!$A$2:$B$2590,2,FALSE)</f>
        <v>45287</v>
      </c>
      <c r="U630" s="622">
        <f>VLOOKUP(Complete[[#This Row],[Code
(PAP)]],[2]Sheet1!$A$2:$B$2590,2,FALSE)</f>
        <v>45287</v>
      </c>
      <c r="V630" s="409"/>
      <c r="W630" s="788"/>
      <c r="X630" s="622"/>
      <c r="Y630" s="622"/>
      <c r="Z630" s="402" t="s">
        <v>175</v>
      </c>
      <c r="AA630" s="390">
        <f>IF(Complete[[#This Row],[Procurement Project]]="","",SUM(Complete[[#This Row],[MOOE]]+Complete[[#This Row],[CO]]))</f>
        <v>12740</v>
      </c>
      <c r="AB630" s="395">
        <v>12740</v>
      </c>
      <c r="AC630" s="396"/>
      <c r="AD630" s="390">
        <f>IF(Complete[[#This Row],[Procurement Project]]="","",SUM(Complete[[#This Row],[MOOE2]]+Complete[[#This Row],[CO3]]))</f>
        <v>12740</v>
      </c>
      <c r="AE630" s="397">
        <v>12740</v>
      </c>
      <c r="AF630" s="317"/>
      <c r="AG630" s="430"/>
      <c r="AH630" s="400" t="s">
        <v>758</v>
      </c>
      <c r="AI630" s="421" t="s">
        <v>193</v>
      </c>
      <c r="AJ630" s="421" t="s">
        <v>193</v>
      </c>
      <c r="AK630" s="421" t="s">
        <v>193</v>
      </c>
      <c r="AL630" s="421" t="s">
        <v>193</v>
      </c>
      <c r="AM630" s="420" t="s">
        <v>193</v>
      </c>
      <c r="AN630" s="423" t="s">
        <v>193</v>
      </c>
      <c r="AO630" s="319" t="s">
        <v>1403</v>
      </c>
      <c r="AP630" s="411"/>
      <c r="AQ630" s="411"/>
    </row>
    <row r="631" spans="1:43" s="230" customFormat="1" ht="75" customHeight="1" x14ac:dyDescent="0.25">
      <c r="A631" s="465" t="s">
        <v>1315</v>
      </c>
      <c r="B631" s="465" t="s">
        <v>491</v>
      </c>
      <c r="C631" s="466" t="s">
        <v>201</v>
      </c>
      <c r="D631" s="408" t="s">
        <v>192</v>
      </c>
      <c r="E631" s="319" t="s">
        <v>103</v>
      </c>
      <c r="F631" s="622">
        <v>45174</v>
      </c>
      <c r="G631" s="622">
        <v>45176</v>
      </c>
      <c r="H631" s="642"/>
      <c r="I631" s="648" t="s">
        <v>193</v>
      </c>
      <c r="J631" s="622">
        <f>Complete[[#This Row],[Sub/Open of Bids]]</f>
        <v>45259</v>
      </c>
      <c r="K631" s="622">
        <v>45259</v>
      </c>
      <c r="L631" s="643"/>
      <c r="M631" s="622" t="s">
        <v>193</v>
      </c>
      <c r="N631" s="622" t="s">
        <v>193</v>
      </c>
      <c r="O631" s="622">
        <v>45267</v>
      </c>
      <c r="P631" s="643"/>
      <c r="Q631" s="643"/>
      <c r="R631" s="643"/>
      <c r="S631" s="622" t="s">
        <v>193</v>
      </c>
      <c r="T631" s="622">
        <f>VLOOKUP(Complete[[#This Row],[Code
(PAP)]],[2]Sheet1!$A$2:$B$2590,2,FALSE)</f>
        <v>45282</v>
      </c>
      <c r="U631" s="622">
        <f>VLOOKUP(Complete[[#This Row],[Code
(PAP)]],[2]Sheet1!$A$2:$B$2590,2,FALSE)</f>
        <v>45282</v>
      </c>
      <c r="V631" s="409"/>
      <c r="W631" s="788"/>
      <c r="X631" s="622"/>
      <c r="Y631" s="622"/>
      <c r="Z631" s="402" t="s">
        <v>175</v>
      </c>
      <c r="AA631" s="390">
        <f>IF(Complete[[#This Row],[Procurement Project]]="","",SUM(Complete[[#This Row],[MOOE]]+Complete[[#This Row],[CO]]))</f>
        <v>12740</v>
      </c>
      <c r="AB631" s="395">
        <v>12740</v>
      </c>
      <c r="AC631" s="396"/>
      <c r="AD631" s="390">
        <f>IF(Complete[[#This Row],[Procurement Project]]="","",SUM(Complete[[#This Row],[MOOE2]]+Complete[[#This Row],[CO3]]))</f>
        <v>12740</v>
      </c>
      <c r="AE631" s="397">
        <v>12740</v>
      </c>
      <c r="AF631" s="317"/>
      <c r="AG631" s="430"/>
      <c r="AH631" s="400" t="s">
        <v>758</v>
      </c>
      <c r="AI631" s="421" t="s">
        <v>193</v>
      </c>
      <c r="AJ631" s="421" t="s">
        <v>193</v>
      </c>
      <c r="AK631" s="421" t="s">
        <v>193</v>
      </c>
      <c r="AL631" s="421" t="s">
        <v>193</v>
      </c>
      <c r="AM631" s="420" t="s">
        <v>193</v>
      </c>
      <c r="AN631" s="423" t="s">
        <v>193</v>
      </c>
      <c r="AO631" s="319" t="s">
        <v>1403</v>
      </c>
      <c r="AP631" s="411"/>
      <c r="AQ631" s="411"/>
    </row>
    <row r="632" spans="1:43" s="230" customFormat="1" ht="75" customHeight="1" x14ac:dyDescent="0.25">
      <c r="A632" s="465" t="s">
        <v>1316</v>
      </c>
      <c r="B632" s="465" t="s">
        <v>491</v>
      </c>
      <c r="C632" s="466" t="s">
        <v>201</v>
      </c>
      <c r="D632" s="408" t="s">
        <v>192</v>
      </c>
      <c r="E632" s="319" t="s">
        <v>103</v>
      </c>
      <c r="F632" s="622">
        <v>45174</v>
      </c>
      <c r="G632" s="622">
        <v>45176</v>
      </c>
      <c r="H632" s="642"/>
      <c r="I632" s="648" t="s">
        <v>193</v>
      </c>
      <c r="J632" s="622">
        <f>Complete[[#This Row],[Sub/Open of Bids]]</f>
        <v>45259</v>
      </c>
      <c r="K632" s="622">
        <v>45259</v>
      </c>
      <c r="L632" s="643"/>
      <c r="M632" s="622" t="s">
        <v>193</v>
      </c>
      <c r="N632" s="622" t="s">
        <v>193</v>
      </c>
      <c r="O632" s="622">
        <v>45267</v>
      </c>
      <c r="P632" s="643"/>
      <c r="Q632" s="643"/>
      <c r="R632" s="643"/>
      <c r="S632" s="622" t="s">
        <v>193</v>
      </c>
      <c r="T632" s="622">
        <f>VLOOKUP(Complete[[#This Row],[Code
(PAP)]],[2]Sheet1!$A$2:$B$2590,2,FALSE)</f>
        <v>45282</v>
      </c>
      <c r="U632" s="622">
        <f>VLOOKUP(Complete[[#This Row],[Code
(PAP)]],[2]Sheet1!$A$2:$B$2590,2,FALSE)</f>
        <v>45282</v>
      </c>
      <c r="V632" s="409"/>
      <c r="W632" s="788"/>
      <c r="X632" s="622"/>
      <c r="Y632" s="622"/>
      <c r="Z632" s="402" t="s">
        <v>175</v>
      </c>
      <c r="AA632" s="390">
        <f>IF(Complete[[#This Row],[Procurement Project]]="","",SUM(Complete[[#This Row],[MOOE]]+Complete[[#This Row],[CO]]))</f>
        <v>12740</v>
      </c>
      <c r="AB632" s="395">
        <v>12740</v>
      </c>
      <c r="AC632" s="396"/>
      <c r="AD632" s="390">
        <f>IF(Complete[[#This Row],[Procurement Project]]="","",SUM(Complete[[#This Row],[MOOE2]]+Complete[[#This Row],[CO3]]))</f>
        <v>12739.5</v>
      </c>
      <c r="AE632" s="397">
        <v>12739.5</v>
      </c>
      <c r="AF632" s="317"/>
      <c r="AG632" s="430"/>
      <c r="AH632" s="400" t="s">
        <v>758</v>
      </c>
      <c r="AI632" s="421" t="s">
        <v>193</v>
      </c>
      <c r="AJ632" s="421" t="s">
        <v>193</v>
      </c>
      <c r="AK632" s="421" t="s">
        <v>193</v>
      </c>
      <c r="AL632" s="421" t="s">
        <v>193</v>
      </c>
      <c r="AM632" s="420" t="s">
        <v>193</v>
      </c>
      <c r="AN632" s="423" t="s">
        <v>193</v>
      </c>
      <c r="AO632" s="319" t="s">
        <v>1403</v>
      </c>
      <c r="AP632" s="411"/>
      <c r="AQ632" s="411"/>
    </row>
    <row r="633" spans="1:43" s="230" customFormat="1" ht="75" customHeight="1" x14ac:dyDescent="0.25">
      <c r="A633" s="465" t="s">
        <v>1317</v>
      </c>
      <c r="B633" s="465" t="s">
        <v>491</v>
      </c>
      <c r="C633" s="466" t="s">
        <v>201</v>
      </c>
      <c r="D633" s="408" t="s">
        <v>192</v>
      </c>
      <c r="E633" s="319" t="s">
        <v>103</v>
      </c>
      <c r="F633" s="622" t="s">
        <v>193</v>
      </c>
      <c r="G633" s="622">
        <v>45170</v>
      </c>
      <c r="H633" s="642"/>
      <c r="I633" s="648" t="s">
        <v>193</v>
      </c>
      <c r="J633" s="622">
        <f>Complete[[#This Row],[Sub/Open of Bids]]</f>
        <v>45259</v>
      </c>
      <c r="K633" s="622">
        <v>45259</v>
      </c>
      <c r="L633" s="643"/>
      <c r="M633" s="622" t="s">
        <v>193</v>
      </c>
      <c r="N633" s="622" t="s">
        <v>193</v>
      </c>
      <c r="O633" s="622">
        <v>45267</v>
      </c>
      <c r="P633" s="643"/>
      <c r="Q633" s="643"/>
      <c r="R633" s="643"/>
      <c r="S633" s="622" t="s">
        <v>193</v>
      </c>
      <c r="T633" s="622">
        <f>VLOOKUP(Complete[[#This Row],[Code
(PAP)]],[2]Sheet1!$A$2:$B$2590,2,FALSE)</f>
        <v>45282</v>
      </c>
      <c r="U633" s="622">
        <f>VLOOKUP(Complete[[#This Row],[Code
(PAP)]],[2]Sheet1!$A$2:$B$2590,2,FALSE)</f>
        <v>45282</v>
      </c>
      <c r="V633" s="409"/>
      <c r="W633" s="788"/>
      <c r="X633" s="622"/>
      <c r="Y633" s="622"/>
      <c r="Z633" s="402" t="s">
        <v>175</v>
      </c>
      <c r="AA633" s="390">
        <f>IF(Complete[[#This Row],[Procurement Project]]="","",SUM(Complete[[#This Row],[MOOE]]+Complete[[#This Row],[CO]]))</f>
        <v>12740</v>
      </c>
      <c r="AB633" s="395">
        <v>12740</v>
      </c>
      <c r="AC633" s="396"/>
      <c r="AD633" s="390">
        <f>IF(Complete[[#This Row],[Procurement Project]]="","",SUM(Complete[[#This Row],[MOOE2]]+Complete[[#This Row],[CO3]]))</f>
        <v>12739.5</v>
      </c>
      <c r="AE633" s="397">
        <v>12739.5</v>
      </c>
      <c r="AF633" s="317"/>
      <c r="AG633" s="430"/>
      <c r="AH633" s="400" t="s">
        <v>758</v>
      </c>
      <c r="AI633" s="421" t="s">
        <v>193</v>
      </c>
      <c r="AJ633" s="421" t="s">
        <v>193</v>
      </c>
      <c r="AK633" s="421" t="s">
        <v>193</v>
      </c>
      <c r="AL633" s="421" t="s">
        <v>193</v>
      </c>
      <c r="AM633" s="420" t="s">
        <v>193</v>
      </c>
      <c r="AN633" s="423" t="s">
        <v>193</v>
      </c>
      <c r="AO633" s="319" t="s">
        <v>1403</v>
      </c>
      <c r="AP633" s="411"/>
      <c r="AQ633" s="411"/>
    </row>
    <row r="634" spans="1:43" s="230" customFormat="1" ht="75" customHeight="1" x14ac:dyDescent="0.25">
      <c r="A634" s="465" t="s">
        <v>1318</v>
      </c>
      <c r="B634" s="465" t="s">
        <v>491</v>
      </c>
      <c r="C634" s="466" t="s">
        <v>201</v>
      </c>
      <c r="D634" s="408" t="s">
        <v>192</v>
      </c>
      <c r="E634" s="319" t="s">
        <v>103</v>
      </c>
      <c r="F634" s="622" t="s">
        <v>193</v>
      </c>
      <c r="G634" s="622">
        <v>45170</v>
      </c>
      <c r="H634" s="642"/>
      <c r="I634" s="648" t="s">
        <v>193</v>
      </c>
      <c r="J634" s="622">
        <f>Complete[[#This Row],[Sub/Open of Bids]]</f>
        <v>45259</v>
      </c>
      <c r="K634" s="622">
        <v>45259</v>
      </c>
      <c r="L634" s="643"/>
      <c r="M634" s="622" t="s">
        <v>193</v>
      </c>
      <c r="N634" s="622" t="s">
        <v>193</v>
      </c>
      <c r="O634" s="622">
        <v>45267</v>
      </c>
      <c r="P634" s="643"/>
      <c r="Q634" s="643"/>
      <c r="R634" s="643"/>
      <c r="S634" s="622" t="s">
        <v>193</v>
      </c>
      <c r="T634" s="622">
        <f>VLOOKUP(Complete[[#This Row],[Code
(PAP)]],[2]Sheet1!$A$2:$B$2590,2,FALSE)</f>
        <v>45287</v>
      </c>
      <c r="U634" s="622">
        <f>VLOOKUP(Complete[[#This Row],[Code
(PAP)]],[2]Sheet1!$A$2:$B$2590,2,FALSE)</f>
        <v>45287</v>
      </c>
      <c r="V634" s="409"/>
      <c r="W634" s="788"/>
      <c r="X634" s="622"/>
      <c r="Y634" s="622"/>
      <c r="Z634" s="402" t="s">
        <v>175</v>
      </c>
      <c r="AA634" s="390">
        <f>IF(Complete[[#This Row],[Procurement Project]]="","",SUM(Complete[[#This Row],[MOOE]]+Complete[[#This Row],[CO]]))</f>
        <v>12740</v>
      </c>
      <c r="AB634" s="395">
        <v>12740</v>
      </c>
      <c r="AC634" s="396"/>
      <c r="AD634" s="390">
        <f>IF(Complete[[#This Row],[Procurement Project]]="","",SUM(Complete[[#This Row],[MOOE2]]+Complete[[#This Row],[CO3]]))</f>
        <v>12739.5</v>
      </c>
      <c r="AE634" s="397">
        <v>12739.5</v>
      </c>
      <c r="AF634" s="317"/>
      <c r="AG634" s="430"/>
      <c r="AH634" s="400" t="s">
        <v>758</v>
      </c>
      <c r="AI634" s="421" t="s">
        <v>193</v>
      </c>
      <c r="AJ634" s="421" t="s">
        <v>193</v>
      </c>
      <c r="AK634" s="421" t="s">
        <v>193</v>
      </c>
      <c r="AL634" s="421" t="s">
        <v>193</v>
      </c>
      <c r="AM634" s="420" t="s">
        <v>193</v>
      </c>
      <c r="AN634" s="423" t="s">
        <v>193</v>
      </c>
      <c r="AO634" s="319" t="s">
        <v>1403</v>
      </c>
      <c r="AP634" s="411"/>
      <c r="AQ634" s="411"/>
    </row>
    <row r="635" spans="1:43" s="230" customFormat="1" ht="75" customHeight="1" x14ac:dyDescent="0.25">
      <c r="A635" s="465" t="s">
        <v>1319</v>
      </c>
      <c r="B635" s="465" t="s">
        <v>492</v>
      </c>
      <c r="C635" s="466" t="s">
        <v>250</v>
      </c>
      <c r="D635" s="408" t="s">
        <v>192</v>
      </c>
      <c r="E635" s="319" t="s">
        <v>103</v>
      </c>
      <c r="F635" s="622" t="s">
        <v>193</v>
      </c>
      <c r="G635" s="622">
        <v>45254</v>
      </c>
      <c r="H635" s="642"/>
      <c r="I635" s="648" t="s">
        <v>193</v>
      </c>
      <c r="J635" s="622">
        <f>Complete[[#This Row],[Sub/Open of Bids]]</f>
        <v>45259</v>
      </c>
      <c r="K635" s="622">
        <v>45259</v>
      </c>
      <c r="L635" s="643"/>
      <c r="M635" s="622" t="s">
        <v>193</v>
      </c>
      <c r="N635" s="622" t="s">
        <v>193</v>
      </c>
      <c r="O635" s="622">
        <v>45267</v>
      </c>
      <c r="P635" s="643"/>
      <c r="Q635" s="643"/>
      <c r="R635" s="643"/>
      <c r="S635" s="622">
        <v>45272</v>
      </c>
      <c r="T635" s="622">
        <f>VLOOKUP(Complete[[#This Row],[Code
(PAP)]],[2]Sheet1!$A$2:$B$2590,2,FALSE)</f>
        <v>45273</v>
      </c>
      <c r="U635" s="622">
        <f>VLOOKUP(Complete[[#This Row],[Code
(PAP)]],[2]Sheet1!$A$2:$B$2590,2,FALSE)</f>
        <v>45273</v>
      </c>
      <c r="V635" s="409"/>
      <c r="W635" s="788"/>
      <c r="X635" s="622">
        <f>VLOOKUP(Complete[[#This Row],[Code
(PAP)]],[2]Sheet3!$A$2:$B$2590,2,FALSE)</f>
        <v>45287</v>
      </c>
      <c r="Y635" s="622">
        <f>Complete[[#This Row],[Delivery/ Completion]]</f>
        <v>45287</v>
      </c>
      <c r="Z635" s="402" t="s">
        <v>175</v>
      </c>
      <c r="AA635" s="390">
        <f>IF(Complete[[#This Row],[Procurement Project]]="","",SUM(Complete[[#This Row],[MOOE]]+Complete[[#This Row],[CO]]))</f>
        <v>79895.199999999997</v>
      </c>
      <c r="AB635" s="395">
        <v>79895.199999999997</v>
      </c>
      <c r="AC635" s="396"/>
      <c r="AD635" s="390">
        <f>IF(Complete[[#This Row],[Procurement Project]]="","",SUM(Complete[[#This Row],[MOOE2]]+Complete[[#This Row],[CO3]]))</f>
        <v>79890</v>
      </c>
      <c r="AE635" s="397">
        <v>79890</v>
      </c>
      <c r="AF635" s="317"/>
      <c r="AG635" s="430"/>
      <c r="AH635" s="400" t="s">
        <v>758</v>
      </c>
      <c r="AI635" s="421" t="s">
        <v>193</v>
      </c>
      <c r="AJ635" s="421" t="s">
        <v>193</v>
      </c>
      <c r="AK635" s="421" t="s">
        <v>193</v>
      </c>
      <c r="AL635" s="421" t="s">
        <v>193</v>
      </c>
      <c r="AM635" s="420" t="s">
        <v>193</v>
      </c>
      <c r="AN635" s="423" t="s">
        <v>193</v>
      </c>
      <c r="AO635" s="319" t="s">
        <v>1403</v>
      </c>
      <c r="AP635" s="411"/>
      <c r="AQ635" s="411"/>
    </row>
    <row r="636" spans="1:43" s="230" customFormat="1" ht="75" customHeight="1" x14ac:dyDescent="0.25">
      <c r="A636" s="465" t="s">
        <v>1320</v>
      </c>
      <c r="B636" s="465" t="s">
        <v>253</v>
      </c>
      <c r="C636" s="466" t="s">
        <v>212</v>
      </c>
      <c r="D636" s="408" t="s">
        <v>192</v>
      </c>
      <c r="E636" s="319" t="s">
        <v>103</v>
      </c>
      <c r="F636" s="622">
        <v>45245</v>
      </c>
      <c r="G636" s="622">
        <v>45247</v>
      </c>
      <c r="H636" s="642"/>
      <c r="I636" s="648" t="s">
        <v>193</v>
      </c>
      <c r="J636" s="622">
        <f>Complete[[#This Row],[Sub/Open of Bids]]</f>
        <v>45259</v>
      </c>
      <c r="K636" s="622">
        <v>45259</v>
      </c>
      <c r="L636" s="643"/>
      <c r="M636" s="622" t="s">
        <v>193</v>
      </c>
      <c r="N636" s="622" t="s">
        <v>193</v>
      </c>
      <c r="O636" s="622">
        <v>45267</v>
      </c>
      <c r="P636" s="643"/>
      <c r="Q636" s="643"/>
      <c r="R636" s="643"/>
      <c r="S636" s="622">
        <v>45274</v>
      </c>
      <c r="T636" s="622">
        <f>VLOOKUP(Complete[[#This Row],[Code
(PAP)]],[2]Sheet1!$A$2:$B$2590,2,FALSE)</f>
        <v>45279</v>
      </c>
      <c r="U636" s="622">
        <f>VLOOKUP(Complete[[#This Row],[Code
(PAP)]],[2]Sheet1!$A$2:$B$2590,2,FALSE)</f>
        <v>45279</v>
      </c>
      <c r="V636" s="409"/>
      <c r="W636" s="788"/>
      <c r="X636" s="622"/>
      <c r="Y636" s="622"/>
      <c r="Z636" s="402" t="s">
        <v>175</v>
      </c>
      <c r="AA636" s="390">
        <f>IF(Complete[[#This Row],[Procurement Project]]="","",SUM(Complete[[#This Row],[MOOE]]+Complete[[#This Row],[CO]]))</f>
        <v>95000</v>
      </c>
      <c r="AB636" s="395">
        <v>95000</v>
      </c>
      <c r="AC636" s="396"/>
      <c r="AD636" s="390">
        <f>IF(Complete[[#This Row],[Procurement Project]]="","",SUM(Complete[[#This Row],[MOOE2]]+Complete[[#This Row],[CO3]]))</f>
        <v>94800</v>
      </c>
      <c r="AE636" s="397">
        <v>94800</v>
      </c>
      <c r="AF636" s="317"/>
      <c r="AG636" s="430"/>
      <c r="AH636" s="400" t="s">
        <v>758</v>
      </c>
      <c r="AI636" s="421" t="s">
        <v>193</v>
      </c>
      <c r="AJ636" s="421" t="s">
        <v>193</v>
      </c>
      <c r="AK636" s="421" t="s">
        <v>193</v>
      </c>
      <c r="AL636" s="421" t="s">
        <v>193</v>
      </c>
      <c r="AM636" s="420" t="s">
        <v>193</v>
      </c>
      <c r="AN636" s="423" t="s">
        <v>193</v>
      </c>
      <c r="AO636" s="319" t="s">
        <v>1403</v>
      </c>
      <c r="AP636" s="411"/>
      <c r="AQ636" s="411"/>
    </row>
    <row r="637" spans="1:43" s="230" customFormat="1" ht="75" customHeight="1" x14ac:dyDescent="0.25">
      <c r="A637" s="465" t="s">
        <v>1321</v>
      </c>
      <c r="B637" s="465" t="s">
        <v>493</v>
      </c>
      <c r="C637" s="466" t="s">
        <v>212</v>
      </c>
      <c r="D637" s="408" t="s">
        <v>192</v>
      </c>
      <c r="E637" s="319" t="s">
        <v>103</v>
      </c>
      <c r="F637" s="622" t="s">
        <v>193</v>
      </c>
      <c r="G637" s="622">
        <v>45254</v>
      </c>
      <c r="H637" s="642"/>
      <c r="I637" s="648" t="s">
        <v>193</v>
      </c>
      <c r="J637" s="622">
        <f>Complete[[#This Row],[Sub/Open of Bids]]</f>
        <v>45259</v>
      </c>
      <c r="K637" s="622">
        <v>45259</v>
      </c>
      <c r="L637" s="643"/>
      <c r="M637" s="622" t="s">
        <v>193</v>
      </c>
      <c r="N637" s="622" t="s">
        <v>193</v>
      </c>
      <c r="O637" s="622">
        <v>45267</v>
      </c>
      <c r="P637" s="643"/>
      <c r="Q637" s="643"/>
      <c r="R637" s="643"/>
      <c r="S637" s="622">
        <v>45267</v>
      </c>
      <c r="T637" s="622"/>
      <c r="U637" s="622"/>
      <c r="V637" s="409"/>
      <c r="W637" s="788"/>
      <c r="X637" s="622"/>
      <c r="Y637" s="622"/>
      <c r="Z637" s="402" t="s">
        <v>175</v>
      </c>
      <c r="AA637" s="390">
        <f>IF(Complete[[#This Row],[Procurement Project]]="","",SUM(Complete[[#This Row],[MOOE]]+Complete[[#This Row],[CO]]))</f>
        <v>500000</v>
      </c>
      <c r="AB637" s="395">
        <v>500000</v>
      </c>
      <c r="AC637" s="396"/>
      <c r="AD637" s="390">
        <f>IF(Complete[[#This Row],[Procurement Project]]="","",SUM(Complete[[#This Row],[MOOE2]]+Complete[[#This Row],[CO3]]))</f>
        <v>500000</v>
      </c>
      <c r="AE637" s="397">
        <v>500000</v>
      </c>
      <c r="AF637" s="317"/>
      <c r="AG637" s="430"/>
      <c r="AH637" s="400" t="s">
        <v>758</v>
      </c>
      <c r="AI637" s="421" t="s">
        <v>193</v>
      </c>
      <c r="AJ637" s="421" t="s">
        <v>193</v>
      </c>
      <c r="AK637" s="421" t="s">
        <v>193</v>
      </c>
      <c r="AL637" s="421" t="s">
        <v>193</v>
      </c>
      <c r="AM637" s="420" t="s">
        <v>193</v>
      </c>
      <c r="AN637" s="423" t="s">
        <v>193</v>
      </c>
      <c r="AO637" s="319" t="s">
        <v>1403</v>
      </c>
      <c r="AP637" s="411"/>
      <c r="AQ637" s="411"/>
    </row>
    <row r="638" spans="1:43" s="230" customFormat="1" ht="75" customHeight="1" x14ac:dyDescent="0.25">
      <c r="A638" s="465" t="s">
        <v>1322</v>
      </c>
      <c r="B638" s="465" t="s">
        <v>493</v>
      </c>
      <c r="C638" s="466" t="s">
        <v>212</v>
      </c>
      <c r="D638" s="408" t="s">
        <v>192</v>
      </c>
      <c r="E638" s="319" t="s">
        <v>103</v>
      </c>
      <c r="F638" s="622" t="s">
        <v>193</v>
      </c>
      <c r="G638" s="622">
        <v>45243</v>
      </c>
      <c r="H638" s="642"/>
      <c r="I638" s="648" t="s">
        <v>193</v>
      </c>
      <c r="J638" s="622">
        <f>Complete[[#This Row],[Sub/Open of Bids]]</f>
        <v>45259</v>
      </c>
      <c r="K638" s="622">
        <v>45259</v>
      </c>
      <c r="L638" s="643"/>
      <c r="M638" s="622" t="s">
        <v>193</v>
      </c>
      <c r="N638" s="622" t="s">
        <v>193</v>
      </c>
      <c r="O638" s="622">
        <v>45267</v>
      </c>
      <c r="P638" s="643"/>
      <c r="Q638" s="643"/>
      <c r="R638" s="643"/>
      <c r="S638" s="622">
        <v>45271</v>
      </c>
      <c r="T638" s="622"/>
      <c r="U638" s="622"/>
      <c r="V638" s="409"/>
      <c r="W638" s="788"/>
      <c r="X638" s="622"/>
      <c r="Y638" s="622"/>
      <c r="Z638" s="402" t="s">
        <v>175</v>
      </c>
      <c r="AA638" s="390">
        <f>IF(Complete[[#This Row],[Procurement Project]]="","",SUM(Complete[[#This Row],[MOOE]]+Complete[[#This Row],[CO]]))</f>
        <v>392550</v>
      </c>
      <c r="AB638" s="395">
        <v>392550</v>
      </c>
      <c r="AC638" s="396"/>
      <c r="AD638" s="390">
        <f>IF(Complete[[#This Row],[Procurement Project]]="","",SUM(Complete[[#This Row],[MOOE2]]+Complete[[#This Row],[CO3]]))</f>
        <v>387316</v>
      </c>
      <c r="AE638" s="397">
        <v>387316</v>
      </c>
      <c r="AF638" s="317"/>
      <c r="AG638" s="430"/>
      <c r="AH638" s="400" t="s">
        <v>758</v>
      </c>
      <c r="AI638" s="421" t="s">
        <v>193</v>
      </c>
      <c r="AJ638" s="421" t="s">
        <v>193</v>
      </c>
      <c r="AK638" s="421" t="s">
        <v>193</v>
      </c>
      <c r="AL638" s="421" t="s">
        <v>193</v>
      </c>
      <c r="AM638" s="420" t="s">
        <v>193</v>
      </c>
      <c r="AN638" s="423" t="s">
        <v>193</v>
      </c>
      <c r="AO638" s="319" t="s">
        <v>1403</v>
      </c>
      <c r="AP638" s="411"/>
      <c r="AQ638" s="411"/>
    </row>
    <row r="639" spans="1:43" s="230" customFormat="1" ht="75" customHeight="1" x14ac:dyDescent="0.25">
      <c r="A639" s="465" t="s">
        <v>1323</v>
      </c>
      <c r="B639" s="465" t="s">
        <v>494</v>
      </c>
      <c r="C639" s="466" t="s">
        <v>213</v>
      </c>
      <c r="D639" s="408" t="s">
        <v>192</v>
      </c>
      <c r="E639" s="319" t="s">
        <v>103</v>
      </c>
      <c r="F639" s="622" t="s">
        <v>193</v>
      </c>
      <c r="G639" s="622">
        <v>45233</v>
      </c>
      <c r="H639" s="642"/>
      <c r="I639" s="648" t="s">
        <v>193</v>
      </c>
      <c r="J639" s="622">
        <f>Complete[[#This Row],[Sub/Open of Bids]]</f>
        <v>45259</v>
      </c>
      <c r="K639" s="622">
        <v>45259</v>
      </c>
      <c r="L639" s="643"/>
      <c r="M639" s="622" t="s">
        <v>193</v>
      </c>
      <c r="N639" s="622" t="s">
        <v>193</v>
      </c>
      <c r="O639" s="622">
        <v>45267</v>
      </c>
      <c r="P639" s="643"/>
      <c r="Q639" s="643"/>
      <c r="R639" s="643"/>
      <c r="S639" s="622" t="s">
        <v>193</v>
      </c>
      <c r="T639" s="622"/>
      <c r="U639" s="622"/>
      <c r="V639" s="409"/>
      <c r="W639" s="788"/>
      <c r="X639" s="622"/>
      <c r="Y639" s="622"/>
      <c r="Z639" s="402" t="s">
        <v>175</v>
      </c>
      <c r="AA639" s="390">
        <f>IF(Complete[[#This Row],[Procurement Project]]="","",SUM(Complete[[#This Row],[MOOE]]+Complete[[#This Row],[CO]]))</f>
        <v>4500</v>
      </c>
      <c r="AB639" s="395">
        <v>4500</v>
      </c>
      <c r="AC639" s="396"/>
      <c r="AD639" s="390">
        <f>IF(Complete[[#This Row],[Procurement Project]]="","",SUM(Complete[[#This Row],[MOOE2]]+Complete[[#This Row],[CO3]]))</f>
        <v>4400</v>
      </c>
      <c r="AE639" s="397">
        <v>4400</v>
      </c>
      <c r="AF639" s="317"/>
      <c r="AG639" s="430"/>
      <c r="AH639" s="400" t="s">
        <v>758</v>
      </c>
      <c r="AI639" s="421" t="s">
        <v>193</v>
      </c>
      <c r="AJ639" s="421" t="s">
        <v>193</v>
      </c>
      <c r="AK639" s="421" t="s">
        <v>193</v>
      </c>
      <c r="AL639" s="421" t="s">
        <v>193</v>
      </c>
      <c r="AM639" s="420" t="s">
        <v>193</v>
      </c>
      <c r="AN639" s="423" t="s">
        <v>193</v>
      </c>
      <c r="AO639" s="319" t="s">
        <v>1403</v>
      </c>
      <c r="AP639" s="411"/>
      <c r="AQ639" s="411"/>
    </row>
    <row r="640" spans="1:43" s="230" customFormat="1" ht="75" customHeight="1" x14ac:dyDescent="0.25">
      <c r="A640" s="465" t="s">
        <v>1324</v>
      </c>
      <c r="B640" s="465" t="s">
        <v>495</v>
      </c>
      <c r="C640" s="466" t="s">
        <v>232</v>
      </c>
      <c r="D640" s="408" t="s">
        <v>192</v>
      </c>
      <c r="E640" s="319" t="s">
        <v>103</v>
      </c>
      <c r="F640" s="622" t="s">
        <v>193</v>
      </c>
      <c r="G640" s="622">
        <v>45233</v>
      </c>
      <c r="H640" s="642"/>
      <c r="I640" s="648" t="s">
        <v>193</v>
      </c>
      <c r="J640" s="622">
        <f>Complete[[#This Row],[Sub/Open of Bids]]</f>
        <v>45259</v>
      </c>
      <c r="K640" s="622">
        <v>45259</v>
      </c>
      <c r="L640" s="643"/>
      <c r="M640" s="622" t="s">
        <v>193</v>
      </c>
      <c r="N640" s="622" t="s">
        <v>193</v>
      </c>
      <c r="O640" s="622">
        <v>45267</v>
      </c>
      <c r="P640" s="643"/>
      <c r="Q640" s="643"/>
      <c r="R640" s="643"/>
      <c r="S640" s="622" t="s">
        <v>193</v>
      </c>
      <c r="T640" s="622"/>
      <c r="U640" s="622"/>
      <c r="V640" s="409"/>
      <c r="W640" s="788"/>
      <c r="X640" s="622"/>
      <c r="Y640" s="622"/>
      <c r="Z640" s="402" t="s">
        <v>175</v>
      </c>
      <c r="AA640" s="390">
        <f>IF(Complete[[#This Row],[Procurement Project]]="","",SUM(Complete[[#This Row],[MOOE]]+Complete[[#This Row],[CO]]))</f>
        <v>17050</v>
      </c>
      <c r="AB640" s="395">
        <v>17050</v>
      </c>
      <c r="AC640" s="396"/>
      <c r="AD640" s="390">
        <f>IF(Complete[[#This Row],[Procurement Project]]="","",SUM(Complete[[#This Row],[MOOE2]]+Complete[[#This Row],[CO3]]))</f>
        <v>16700</v>
      </c>
      <c r="AE640" s="397">
        <v>16700</v>
      </c>
      <c r="AF640" s="317"/>
      <c r="AG640" s="430"/>
      <c r="AH640" s="400" t="s">
        <v>758</v>
      </c>
      <c r="AI640" s="421" t="s">
        <v>193</v>
      </c>
      <c r="AJ640" s="421" t="s">
        <v>193</v>
      </c>
      <c r="AK640" s="421" t="s">
        <v>193</v>
      </c>
      <c r="AL640" s="421" t="s">
        <v>193</v>
      </c>
      <c r="AM640" s="420" t="s">
        <v>193</v>
      </c>
      <c r="AN640" s="423" t="s">
        <v>193</v>
      </c>
      <c r="AO640" s="319" t="s">
        <v>1403</v>
      </c>
      <c r="AP640" s="411"/>
      <c r="AQ640" s="411"/>
    </row>
    <row r="641" spans="1:43" s="230" customFormat="1" ht="75" customHeight="1" x14ac:dyDescent="0.25">
      <c r="A641" s="465" t="s">
        <v>1325</v>
      </c>
      <c r="B641" s="465" t="s">
        <v>496</v>
      </c>
      <c r="C641" s="466" t="s">
        <v>212</v>
      </c>
      <c r="D641" s="408" t="s">
        <v>192</v>
      </c>
      <c r="E641" s="319" t="s">
        <v>103</v>
      </c>
      <c r="F641" s="622" t="s">
        <v>193</v>
      </c>
      <c r="G641" s="622">
        <v>45233</v>
      </c>
      <c r="H641" s="642"/>
      <c r="I641" s="648" t="s">
        <v>193</v>
      </c>
      <c r="J641" s="622">
        <f>Complete[[#This Row],[Sub/Open of Bids]]</f>
        <v>45259</v>
      </c>
      <c r="K641" s="622">
        <v>45259</v>
      </c>
      <c r="L641" s="643"/>
      <c r="M641" s="622" t="s">
        <v>193</v>
      </c>
      <c r="N641" s="622" t="s">
        <v>193</v>
      </c>
      <c r="O641" s="622">
        <v>45267</v>
      </c>
      <c r="P641" s="643"/>
      <c r="Q641" s="643"/>
      <c r="R641" s="643"/>
      <c r="S641" s="622" t="s">
        <v>193</v>
      </c>
      <c r="T641" s="622"/>
      <c r="U641" s="622"/>
      <c r="V641" s="409"/>
      <c r="W641" s="788"/>
      <c r="X641" s="622"/>
      <c r="Y641" s="622"/>
      <c r="Z641" s="402" t="s">
        <v>175</v>
      </c>
      <c r="AA641" s="390">
        <f>IF(Complete[[#This Row],[Procurement Project]]="","",SUM(Complete[[#This Row],[MOOE]]+Complete[[#This Row],[CO]]))</f>
        <v>8140</v>
      </c>
      <c r="AB641" s="395">
        <v>8140</v>
      </c>
      <c r="AC641" s="396"/>
      <c r="AD641" s="390">
        <f>IF(Complete[[#This Row],[Procurement Project]]="","",SUM(Complete[[#This Row],[MOOE2]]+Complete[[#This Row],[CO3]]))</f>
        <v>8100</v>
      </c>
      <c r="AE641" s="397">
        <v>8100</v>
      </c>
      <c r="AF641" s="317"/>
      <c r="AG641" s="430"/>
      <c r="AH641" s="400" t="s">
        <v>758</v>
      </c>
      <c r="AI641" s="421" t="s">
        <v>193</v>
      </c>
      <c r="AJ641" s="421" t="s">
        <v>193</v>
      </c>
      <c r="AK641" s="421" t="s">
        <v>193</v>
      </c>
      <c r="AL641" s="421" t="s">
        <v>193</v>
      </c>
      <c r="AM641" s="420" t="s">
        <v>193</v>
      </c>
      <c r="AN641" s="423" t="s">
        <v>193</v>
      </c>
      <c r="AO641" s="319" t="s">
        <v>1403</v>
      </c>
      <c r="AP641" s="411"/>
      <c r="AQ641" s="411"/>
    </row>
    <row r="642" spans="1:43" s="230" customFormat="1" ht="75" customHeight="1" x14ac:dyDescent="0.25">
      <c r="A642" s="465" t="s">
        <v>1326</v>
      </c>
      <c r="B642" s="465" t="s">
        <v>497</v>
      </c>
      <c r="C642" s="466" t="s">
        <v>365</v>
      </c>
      <c r="D642" s="408" t="s">
        <v>192</v>
      </c>
      <c r="E642" s="319" t="s">
        <v>103</v>
      </c>
      <c r="F642" s="622">
        <v>45208</v>
      </c>
      <c r="G642" s="622">
        <v>45215</v>
      </c>
      <c r="H642" s="642"/>
      <c r="I642" s="648" t="s">
        <v>193</v>
      </c>
      <c r="J642" s="622">
        <f>Complete[[#This Row],[Sub/Open of Bids]]</f>
        <v>45259</v>
      </c>
      <c r="K642" s="622">
        <v>45259</v>
      </c>
      <c r="L642" s="643"/>
      <c r="M642" s="622" t="s">
        <v>193</v>
      </c>
      <c r="N642" s="622" t="s">
        <v>193</v>
      </c>
      <c r="O642" s="622">
        <v>45267</v>
      </c>
      <c r="P642" s="643"/>
      <c r="Q642" s="643"/>
      <c r="R642" s="643"/>
      <c r="S642" s="622" t="s">
        <v>193</v>
      </c>
      <c r="T642" s="622"/>
      <c r="U642" s="622"/>
      <c r="V642" s="409"/>
      <c r="W642" s="788"/>
      <c r="X642" s="622"/>
      <c r="Y642" s="622"/>
      <c r="Z642" s="402" t="s">
        <v>175</v>
      </c>
      <c r="AA642" s="390">
        <f>IF(Complete[[#This Row],[Procurement Project]]="","",SUM(Complete[[#This Row],[MOOE]]+Complete[[#This Row],[CO]]))</f>
        <v>2460</v>
      </c>
      <c r="AB642" s="395">
        <v>2460</v>
      </c>
      <c r="AC642" s="396"/>
      <c r="AD642" s="390">
        <f>IF(Complete[[#This Row],[Procurement Project]]="","",SUM(Complete[[#This Row],[MOOE2]]+Complete[[#This Row],[CO3]]))</f>
        <v>2400</v>
      </c>
      <c r="AE642" s="397">
        <v>2400</v>
      </c>
      <c r="AF642" s="317"/>
      <c r="AG642" s="430"/>
      <c r="AH642" s="400" t="s">
        <v>758</v>
      </c>
      <c r="AI642" s="421" t="s">
        <v>193</v>
      </c>
      <c r="AJ642" s="421" t="s">
        <v>193</v>
      </c>
      <c r="AK642" s="421" t="s">
        <v>193</v>
      </c>
      <c r="AL642" s="421" t="s">
        <v>193</v>
      </c>
      <c r="AM642" s="420" t="s">
        <v>193</v>
      </c>
      <c r="AN642" s="423" t="s">
        <v>193</v>
      </c>
      <c r="AO642" s="319" t="s">
        <v>1403</v>
      </c>
      <c r="AP642" s="411"/>
      <c r="AQ642" s="411"/>
    </row>
    <row r="643" spans="1:43" s="230" customFormat="1" ht="87" customHeight="1" x14ac:dyDescent="0.25">
      <c r="A643" s="465" t="s">
        <v>1327</v>
      </c>
      <c r="B643" s="465" t="s">
        <v>497</v>
      </c>
      <c r="C643" s="466" t="s">
        <v>212</v>
      </c>
      <c r="D643" s="408" t="s">
        <v>192</v>
      </c>
      <c r="E643" s="319" t="s">
        <v>103</v>
      </c>
      <c r="F643" s="622" t="s">
        <v>193</v>
      </c>
      <c r="G643" s="622">
        <v>45222</v>
      </c>
      <c r="H643" s="642"/>
      <c r="I643" s="648" t="s">
        <v>193</v>
      </c>
      <c r="J643" s="622">
        <f>Complete[[#This Row],[Sub/Open of Bids]]</f>
        <v>45259</v>
      </c>
      <c r="K643" s="622">
        <v>45259</v>
      </c>
      <c r="L643" s="643"/>
      <c r="M643" s="622" t="s">
        <v>193</v>
      </c>
      <c r="N643" s="622" t="s">
        <v>193</v>
      </c>
      <c r="O643" s="622">
        <v>45267</v>
      </c>
      <c r="P643" s="643"/>
      <c r="Q643" s="643"/>
      <c r="R643" s="643"/>
      <c r="S643" s="622" t="s">
        <v>193</v>
      </c>
      <c r="T643" s="622"/>
      <c r="U643" s="622"/>
      <c r="V643" s="409"/>
      <c r="W643" s="788"/>
      <c r="X643" s="622"/>
      <c r="Y643" s="622"/>
      <c r="Z643" s="402" t="s">
        <v>175</v>
      </c>
      <c r="AA643" s="390">
        <f>IF(Complete[[#This Row],[Procurement Project]]="","",SUM(Complete[[#This Row],[MOOE]]+Complete[[#This Row],[CO]]))</f>
        <v>15375</v>
      </c>
      <c r="AB643" s="395">
        <v>15375</v>
      </c>
      <c r="AC643" s="396"/>
      <c r="AD643" s="390">
        <f>IF(Complete[[#This Row],[Procurement Project]]="","",SUM(Complete[[#This Row],[MOOE2]]+Complete[[#This Row],[CO3]]))</f>
        <v>15000</v>
      </c>
      <c r="AE643" s="397">
        <v>15000</v>
      </c>
      <c r="AF643" s="317"/>
      <c r="AG643" s="430"/>
      <c r="AH643" s="400" t="s">
        <v>758</v>
      </c>
      <c r="AI643" s="421" t="s">
        <v>193</v>
      </c>
      <c r="AJ643" s="421" t="s">
        <v>193</v>
      </c>
      <c r="AK643" s="421" t="s">
        <v>193</v>
      </c>
      <c r="AL643" s="421" t="s">
        <v>193</v>
      </c>
      <c r="AM643" s="420" t="s">
        <v>193</v>
      </c>
      <c r="AN643" s="423" t="s">
        <v>193</v>
      </c>
      <c r="AO643" s="319" t="s">
        <v>1403</v>
      </c>
      <c r="AP643" s="411"/>
      <c r="AQ643" s="411"/>
    </row>
    <row r="644" spans="1:43" s="230" customFormat="1" ht="75" customHeight="1" x14ac:dyDescent="0.25">
      <c r="A644" s="465" t="s">
        <v>1352</v>
      </c>
      <c r="B644" s="465" t="s">
        <v>498</v>
      </c>
      <c r="C644" s="466" t="s">
        <v>239</v>
      </c>
      <c r="D644" s="408" t="s">
        <v>192</v>
      </c>
      <c r="E644" s="319" t="s">
        <v>103</v>
      </c>
      <c r="F644" s="622" t="s">
        <v>193</v>
      </c>
      <c r="G644" s="622">
        <v>45233</v>
      </c>
      <c r="H644" s="642"/>
      <c r="I644" s="648" t="s">
        <v>193</v>
      </c>
      <c r="J644" s="622">
        <f>Complete[[#This Row],[Sub/Open of Bids]]</f>
        <v>45259</v>
      </c>
      <c r="K644" s="622">
        <v>45259</v>
      </c>
      <c r="L644" s="643"/>
      <c r="M644" s="622" t="s">
        <v>193</v>
      </c>
      <c r="N644" s="622" t="s">
        <v>193</v>
      </c>
      <c r="O644" s="622">
        <v>45267</v>
      </c>
      <c r="P644" s="643"/>
      <c r="Q644" s="643"/>
      <c r="R644" s="643"/>
      <c r="S644" s="622" t="s">
        <v>193</v>
      </c>
      <c r="T644" s="622">
        <f>VLOOKUP(Complete[[#This Row],[Code
(PAP)]],[2]Sheet1!$A$2:$B$2590,2,FALSE)</f>
        <v>45278</v>
      </c>
      <c r="U644" s="622">
        <f>VLOOKUP(Complete[[#This Row],[Code
(PAP)]],[2]Sheet1!$A$2:$B$2590,2,FALSE)</f>
        <v>45278</v>
      </c>
      <c r="V644" s="409"/>
      <c r="W644" s="788"/>
      <c r="X644" s="622"/>
      <c r="Y644" s="622"/>
      <c r="Z644" s="402" t="s">
        <v>175</v>
      </c>
      <c r="AA644" s="390">
        <f>IF(Complete[[#This Row],[Procurement Project]]="","",SUM(Complete[[#This Row],[MOOE]]+Complete[[#This Row],[CO]]))</f>
        <v>49500</v>
      </c>
      <c r="AB644" s="395">
        <v>49500</v>
      </c>
      <c r="AC644" s="396"/>
      <c r="AD644" s="390">
        <f>IF(Complete[[#This Row],[Procurement Project]]="","",SUM(Complete[[#This Row],[MOOE2]]+Complete[[#This Row],[CO3]]))</f>
        <v>48000</v>
      </c>
      <c r="AE644" s="397">
        <v>48000</v>
      </c>
      <c r="AF644" s="317"/>
      <c r="AG644" s="430"/>
      <c r="AH644" s="400" t="s">
        <v>758</v>
      </c>
      <c r="AI644" s="421" t="s">
        <v>193</v>
      </c>
      <c r="AJ644" s="421" t="s">
        <v>193</v>
      </c>
      <c r="AK644" s="421" t="s">
        <v>193</v>
      </c>
      <c r="AL644" s="421" t="s">
        <v>193</v>
      </c>
      <c r="AM644" s="420" t="s">
        <v>193</v>
      </c>
      <c r="AN644" s="423" t="s">
        <v>193</v>
      </c>
      <c r="AO644" s="319" t="s">
        <v>1403</v>
      </c>
      <c r="AP644" s="411"/>
      <c r="AQ644" s="411"/>
    </row>
    <row r="645" spans="1:43" s="230" customFormat="1" ht="75" customHeight="1" x14ac:dyDescent="0.25">
      <c r="A645" s="465" t="s">
        <v>1353</v>
      </c>
      <c r="B645" s="465" t="s">
        <v>253</v>
      </c>
      <c r="C645" s="466" t="s">
        <v>232</v>
      </c>
      <c r="D645" s="408" t="s">
        <v>192</v>
      </c>
      <c r="E645" s="319" t="s">
        <v>103</v>
      </c>
      <c r="F645" s="622" t="s">
        <v>193</v>
      </c>
      <c r="G645" s="622">
        <v>45233</v>
      </c>
      <c r="H645" s="642"/>
      <c r="I645" s="648" t="s">
        <v>193</v>
      </c>
      <c r="J645" s="622">
        <f>Complete[[#This Row],[Sub/Open of Bids]]</f>
        <v>45259</v>
      </c>
      <c r="K645" s="622">
        <v>45259</v>
      </c>
      <c r="L645" s="643"/>
      <c r="M645" s="622" t="s">
        <v>193</v>
      </c>
      <c r="N645" s="622" t="s">
        <v>193</v>
      </c>
      <c r="O645" s="622">
        <v>45267</v>
      </c>
      <c r="P645" s="643"/>
      <c r="Q645" s="643"/>
      <c r="R645" s="643"/>
      <c r="S645" s="622">
        <v>45274</v>
      </c>
      <c r="T645" s="622"/>
      <c r="U645" s="622"/>
      <c r="V645" s="409"/>
      <c r="W645" s="788"/>
      <c r="X645" s="622"/>
      <c r="Y645" s="622"/>
      <c r="Z645" s="402" t="s">
        <v>175</v>
      </c>
      <c r="AA645" s="390">
        <f>IF(Complete[[#This Row],[Procurement Project]]="","",SUM(Complete[[#This Row],[MOOE]]+Complete[[#This Row],[CO]]))</f>
        <v>242379</v>
      </c>
      <c r="AB645" s="395">
        <v>242379</v>
      </c>
      <c r="AC645" s="396"/>
      <c r="AD645" s="390">
        <f>IF(Complete[[#This Row],[Procurement Project]]="","",SUM(Complete[[#This Row],[MOOE2]]+Complete[[#This Row],[CO3]]))</f>
        <v>240700</v>
      </c>
      <c r="AE645" s="397">
        <v>240700</v>
      </c>
      <c r="AF645" s="317"/>
      <c r="AG645" s="430"/>
      <c r="AH645" s="400" t="s">
        <v>758</v>
      </c>
      <c r="AI645" s="421" t="s">
        <v>193</v>
      </c>
      <c r="AJ645" s="421" t="s">
        <v>193</v>
      </c>
      <c r="AK645" s="421" t="s">
        <v>193</v>
      </c>
      <c r="AL645" s="421" t="s">
        <v>193</v>
      </c>
      <c r="AM645" s="420" t="s">
        <v>193</v>
      </c>
      <c r="AN645" s="423" t="s">
        <v>193</v>
      </c>
      <c r="AO645" s="319" t="s">
        <v>1403</v>
      </c>
      <c r="AP645" s="411"/>
      <c r="AQ645" s="411"/>
    </row>
    <row r="646" spans="1:43" s="230" customFormat="1" ht="75" customHeight="1" x14ac:dyDescent="0.25">
      <c r="A646" s="465" t="s">
        <v>1354</v>
      </c>
      <c r="B646" s="465" t="s">
        <v>499</v>
      </c>
      <c r="C646" s="466" t="s">
        <v>365</v>
      </c>
      <c r="D646" s="408" t="s">
        <v>192</v>
      </c>
      <c r="E646" s="319" t="s">
        <v>103</v>
      </c>
      <c r="F646" s="622">
        <v>45132</v>
      </c>
      <c r="G646" s="622">
        <v>45138</v>
      </c>
      <c r="H646" s="642"/>
      <c r="I646" s="648" t="s">
        <v>193</v>
      </c>
      <c r="J646" s="622">
        <f>Complete[[#This Row],[Sub/Open of Bids]]</f>
        <v>45259</v>
      </c>
      <c r="K646" s="622">
        <v>45259</v>
      </c>
      <c r="L646" s="643"/>
      <c r="M646" s="622" t="s">
        <v>193</v>
      </c>
      <c r="N646" s="622" t="s">
        <v>193</v>
      </c>
      <c r="O646" s="622">
        <v>45267</v>
      </c>
      <c r="P646" s="643"/>
      <c r="Q646" s="643"/>
      <c r="R646" s="643"/>
      <c r="S646" s="622" t="s">
        <v>193</v>
      </c>
      <c r="T646" s="622"/>
      <c r="U646" s="622"/>
      <c r="V646" s="409"/>
      <c r="W646" s="788"/>
      <c r="X646" s="622"/>
      <c r="Y646" s="622"/>
      <c r="Z646" s="402" t="s">
        <v>175</v>
      </c>
      <c r="AA646" s="390">
        <f>IF(Complete[[#This Row],[Procurement Project]]="","",SUM(Complete[[#This Row],[MOOE]]+Complete[[#This Row],[CO]]))</f>
        <v>19140</v>
      </c>
      <c r="AB646" s="395">
        <v>19140</v>
      </c>
      <c r="AC646" s="396"/>
      <c r="AD646" s="390">
        <f>IF(Complete[[#This Row],[Procurement Project]]="","",SUM(Complete[[#This Row],[MOOE2]]+Complete[[#This Row],[CO3]]))</f>
        <v>19140</v>
      </c>
      <c r="AE646" s="397">
        <v>19140</v>
      </c>
      <c r="AF646" s="317"/>
      <c r="AG646" s="430"/>
      <c r="AH646" s="400" t="s">
        <v>758</v>
      </c>
      <c r="AI646" s="421" t="s">
        <v>193</v>
      </c>
      <c r="AJ646" s="421" t="s">
        <v>193</v>
      </c>
      <c r="AK646" s="421" t="s">
        <v>193</v>
      </c>
      <c r="AL646" s="421" t="s">
        <v>193</v>
      </c>
      <c r="AM646" s="420" t="s">
        <v>193</v>
      </c>
      <c r="AN646" s="423" t="s">
        <v>193</v>
      </c>
      <c r="AO646" s="319" t="s">
        <v>1403</v>
      </c>
      <c r="AP646" s="411"/>
      <c r="AQ646" s="411"/>
    </row>
    <row r="647" spans="1:43" s="230" customFormat="1" ht="75" customHeight="1" x14ac:dyDescent="0.25">
      <c r="A647" s="465" t="s">
        <v>1355</v>
      </c>
      <c r="B647" s="465" t="s">
        <v>223</v>
      </c>
      <c r="C647" s="466" t="s">
        <v>198</v>
      </c>
      <c r="D647" s="408" t="s">
        <v>192</v>
      </c>
      <c r="E647" s="319" t="s">
        <v>103</v>
      </c>
      <c r="F647" s="622" t="s">
        <v>193</v>
      </c>
      <c r="G647" s="622">
        <v>45233</v>
      </c>
      <c r="H647" s="642"/>
      <c r="I647" s="648" t="s">
        <v>193</v>
      </c>
      <c r="J647" s="622">
        <f>Complete[[#This Row],[Sub/Open of Bids]]</f>
        <v>45259</v>
      </c>
      <c r="K647" s="622">
        <v>45259</v>
      </c>
      <c r="L647" s="643"/>
      <c r="M647" s="622" t="s">
        <v>193</v>
      </c>
      <c r="N647" s="622" t="s">
        <v>193</v>
      </c>
      <c r="O647" s="622">
        <v>45267</v>
      </c>
      <c r="P647" s="643"/>
      <c r="Q647" s="643"/>
      <c r="R647" s="643"/>
      <c r="S647" s="622">
        <v>45287</v>
      </c>
      <c r="T647" s="622">
        <f>VLOOKUP(Complete[[#This Row],[Code
(PAP)]],[2]Sheet1!$A$2:$B$2590,2,FALSE)</f>
        <v>45287</v>
      </c>
      <c r="U647" s="622">
        <f>VLOOKUP(Complete[[#This Row],[Code
(PAP)]],[2]Sheet1!$A$2:$B$2590,2,FALSE)</f>
        <v>45287</v>
      </c>
      <c r="V647" s="409"/>
      <c r="W647" s="788"/>
      <c r="X647" s="622"/>
      <c r="Y647" s="622"/>
      <c r="Z647" s="402" t="s">
        <v>175</v>
      </c>
      <c r="AA647" s="390">
        <f>IF(Complete[[#This Row],[Procurement Project]]="","",SUM(Complete[[#This Row],[MOOE]]+Complete[[#This Row],[CO]]))</f>
        <v>50490</v>
      </c>
      <c r="AB647" s="395">
        <v>50490</v>
      </c>
      <c r="AC647" s="396"/>
      <c r="AD647" s="390">
        <f>IF(Complete[[#This Row],[Procurement Project]]="","",SUM(Complete[[#This Row],[MOOE2]]+Complete[[#This Row],[CO3]]))</f>
        <v>49572</v>
      </c>
      <c r="AE647" s="397">
        <v>49572</v>
      </c>
      <c r="AF647" s="317"/>
      <c r="AG647" s="430"/>
      <c r="AH647" s="400" t="s">
        <v>758</v>
      </c>
      <c r="AI647" s="421" t="s">
        <v>193</v>
      </c>
      <c r="AJ647" s="421" t="s">
        <v>193</v>
      </c>
      <c r="AK647" s="421" t="s">
        <v>193</v>
      </c>
      <c r="AL647" s="421" t="s">
        <v>193</v>
      </c>
      <c r="AM647" s="420" t="s">
        <v>193</v>
      </c>
      <c r="AN647" s="423" t="s">
        <v>193</v>
      </c>
      <c r="AO647" s="319" t="s">
        <v>1403</v>
      </c>
      <c r="AP647" s="411"/>
      <c r="AQ647" s="411"/>
    </row>
    <row r="648" spans="1:43" s="230" customFormat="1" ht="75" customHeight="1" x14ac:dyDescent="0.25">
      <c r="A648" s="465" t="s">
        <v>1356</v>
      </c>
      <c r="B648" s="465" t="s">
        <v>500</v>
      </c>
      <c r="C648" s="466" t="s">
        <v>213</v>
      </c>
      <c r="D648" s="408" t="s">
        <v>192</v>
      </c>
      <c r="E648" s="319" t="s">
        <v>103</v>
      </c>
      <c r="F648" s="622">
        <v>45237</v>
      </c>
      <c r="G648" s="622">
        <v>45247</v>
      </c>
      <c r="H648" s="642"/>
      <c r="I648" s="648" t="s">
        <v>193</v>
      </c>
      <c r="J648" s="622">
        <f>Complete[[#This Row],[Sub/Open of Bids]]</f>
        <v>45259</v>
      </c>
      <c r="K648" s="622">
        <v>45259</v>
      </c>
      <c r="L648" s="643"/>
      <c r="M648" s="622" t="s">
        <v>193</v>
      </c>
      <c r="N648" s="622" t="s">
        <v>193</v>
      </c>
      <c r="O648" s="622">
        <v>45267</v>
      </c>
      <c r="P648" s="643"/>
      <c r="Q648" s="643"/>
      <c r="R648" s="643"/>
      <c r="S648" s="622">
        <v>45272</v>
      </c>
      <c r="T648" s="622"/>
      <c r="U648" s="622"/>
      <c r="V648" s="409"/>
      <c r="W648" s="788"/>
      <c r="X648" s="622"/>
      <c r="Y648" s="622"/>
      <c r="Z648" s="402" t="s">
        <v>175</v>
      </c>
      <c r="AA648" s="390">
        <f>IF(Complete[[#This Row],[Procurement Project]]="","",SUM(Complete[[#This Row],[MOOE]]+Complete[[#This Row],[CO]]))</f>
        <v>100000</v>
      </c>
      <c r="AB648" s="395">
        <v>100000</v>
      </c>
      <c r="AC648" s="396"/>
      <c r="AD648" s="390">
        <f>IF(Complete[[#This Row],[Procurement Project]]="","",SUM(Complete[[#This Row],[MOOE2]]+Complete[[#This Row],[CO3]]))</f>
        <v>99000</v>
      </c>
      <c r="AE648" s="397">
        <v>99000</v>
      </c>
      <c r="AF648" s="317"/>
      <c r="AG648" s="430"/>
      <c r="AH648" s="400" t="s">
        <v>758</v>
      </c>
      <c r="AI648" s="421" t="s">
        <v>193</v>
      </c>
      <c r="AJ648" s="421" t="s">
        <v>193</v>
      </c>
      <c r="AK648" s="421" t="s">
        <v>193</v>
      </c>
      <c r="AL648" s="421" t="s">
        <v>193</v>
      </c>
      <c r="AM648" s="420" t="s">
        <v>193</v>
      </c>
      <c r="AN648" s="423" t="s">
        <v>193</v>
      </c>
      <c r="AO648" s="319" t="s">
        <v>1403</v>
      </c>
      <c r="AP648" s="411"/>
      <c r="AQ648" s="411"/>
    </row>
    <row r="649" spans="1:43" s="230" customFormat="1" ht="75" customHeight="1" x14ac:dyDescent="0.25">
      <c r="A649" s="465" t="s">
        <v>1357</v>
      </c>
      <c r="B649" s="465" t="s">
        <v>496</v>
      </c>
      <c r="C649" s="466" t="s">
        <v>234</v>
      </c>
      <c r="D649" s="408" t="s">
        <v>192</v>
      </c>
      <c r="E649" s="319" t="s">
        <v>103</v>
      </c>
      <c r="F649" s="622" t="s">
        <v>193</v>
      </c>
      <c r="G649" s="622">
        <v>45233</v>
      </c>
      <c r="H649" s="642"/>
      <c r="I649" s="648" t="s">
        <v>193</v>
      </c>
      <c r="J649" s="622">
        <f>Complete[[#This Row],[Sub/Open of Bids]]</f>
        <v>45259</v>
      </c>
      <c r="K649" s="622">
        <v>45259</v>
      </c>
      <c r="L649" s="643"/>
      <c r="M649" s="622" t="s">
        <v>193</v>
      </c>
      <c r="N649" s="622" t="s">
        <v>193</v>
      </c>
      <c r="O649" s="622">
        <v>45267</v>
      </c>
      <c r="P649" s="643"/>
      <c r="Q649" s="643"/>
      <c r="R649" s="643"/>
      <c r="S649" s="622" t="s">
        <v>193</v>
      </c>
      <c r="T649" s="622">
        <f>VLOOKUP(Complete[[#This Row],[Code
(PAP)]],[2]Sheet1!$A$2:$B$2590,2,FALSE)</f>
        <v>45282</v>
      </c>
      <c r="U649" s="622">
        <f>VLOOKUP(Complete[[#This Row],[Code
(PAP)]],[2]Sheet1!$A$2:$B$2590,2,FALSE)</f>
        <v>45282</v>
      </c>
      <c r="V649" s="409"/>
      <c r="W649" s="788"/>
      <c r="X649" s="622"/>
      <c r="Y649" s="622"/>
      <c r="Z649" s="402" t="s">
        <v>175</v>
      </c>
      <c r="AA649" s="390">
        <f>IF(Complete[[#This Row],[Procurement Project]]="","",SUM(Complete[[#This Row],[MOOE]]+Complete[[#This Row],[CO]]))</f>
        <v>32780</v>
      </c>
      <c r="AB649" s="395">
        <v>32780</v>
      </c>
      <c r="AC649" s="396"/>
      <c r="AD649" s="390">
        <f>IF(Complete[[#This Row],[Procurement Project]]="","",SUM(Complete[[#This Row],[MOOE2]]+Complete[[#This Row],[CO3]]))</f>
        <v>32570</v>
      </c>
      <c r="AE649" s="397">
        <v>32570</v>
      </c>
      <c r="AF649" s="317"/>
      <c r="AG649" s="430"/>
      <c r="AH649" s="400" t="s">
        <v>758</v>
      </c>
      <c r="AI649" s="421" t="s">
        <v>193</v>
      </c>
      <c r="AJ649" s="421" t="s">
        <v>193</v>
      </c>
      <c r="AK649" s="421" t="s">
        <v>193</v>
      </c>
      <c r="AL649" s="421" t="s">
        <v>193</v>
      </c>
      <c r="AM649" s="420" t="s">
        <v>193</v>
      </c>
      <c r="AN649" s="423" t="s">
        <v>193</v>
      </c>
      <c r="AO649" s="319" t="s">
        <v>1403</v>
      </c>
      <c r="AP649" s="411"/>
      <c r="AQ649" s="411"/>
    </row>
    <row r="650" spans="1:43" s="230" customFormat="1" ht="75" customHeight="1" x14ac:dyDescent="0.25">
      <c r="A650" s="465" t="s">
        <v>1358</v>
      </c>
      <c r="B650" s="465" t="s">
        <v>257</v>
      </c>
      <c r="C650" s="466" t="s">
        <v>212</v>
      </c>
      <c r="D650" s="408" t="s">
        <v>192</v>
      </c>
      <c r="E650" s="319" t="s">
        <v>103</v>
      </c>
      <c r="F650" s="622" t="s">
        <v>193</v>
      </c>
      <c r="G650" s="622">
        <v>45233</v>
      </c>
      <c r="H650" s="642"/>
      <c r="I650" s="648" t="s">
        <v>193</v>
      </c>
      <c r="J650" s="622">
        <f>Complete[[#This Row],[Sub/Open of Bids]]</f>
        <v>45259</v>
      </c>
      <c r="K650" s="622">
        <v>45259</v>
      </c>
      <c r="L650" s="643"/>
      <c r="M650" s="622" t="s">
        <v>193</v>
      </c>
      <c r="N650" s="622" t="s">
        <v>193</v>
      </c>
      <c r="O650" s="622">
        <v>45267</v>
      </c>
      <c r="P650" s="643"/>
      <c r="Q650" s="643"/>
      <c r="R650" s="643"/>
      <c r="S650" s="622" t="s">
        <v>193</v>
      </c>
      <c r="T650" s="622"/>
      <c r="U650" s="622"/>
      <c r="V650" s="409"/>
      <c r="W650" s="788"/>
      <c r="X650" s="622"/>
      <c r="Y650" s="622"/>
      <c r="Z650" s="402" t="s">
        <v>175</v>
      </c>
      <c r="AA650" s="390">
        <f>IF(Complete[[#This Row],[Procurement Project]]="","",SUM(Complete[[#This Row],[MOOE]]+Complete[[#This Row],[CO]]))</f>
        <v>20900</v>
      </c>
      <c r="AB650" s="395">
        <v>20900</v>
      </c>
      <c r="AC650" s="396"/>
      <c r="AD650" s="390">
        <f>IF(Complete[[#This Row],[Procurement Project]]="","",SUM(Complete[[#This Row],[MOOE2]]+Complete[[#This Row],[CO3]]))</f>
        <v>20280</v>
      </c>
      <c r="AE650" s="397">
        <v>20280</v>
      </c>
      <c r="AF650" s="317"/>
      <c r="AG650" s="430"/>
      <c r="AH650" s="400" t="s">
        <v>758</v>
      </c>
      <c r="AI650" s="421" t="s">
        <v>193</v>
      </c>
      <c r="AJ650" s="421" t="s">
        <v>193</v>
      </c>
      <c r="AK650" s="421" t="s">
        <v>193</v>
      </c>
      <c r="AL650" s="421" t="s">
        <v>193</v>
      </c>
      <c r="AM650" s="420" t="s">
        <v>193</v>
      </c>
      <c r="AN650" s="423" t="s">
        <v>193</v>
      </c>
      <c r="AO650" s="319" t="s">
        <v>1403</v>
      </c>
      <c r="AP650" s="411"/>
      <c r="AQ650" s="411"/>
    </row>
    <row r="651" spans="1:43" s="230" customFormat="1" ht="75" customHeight="1" x14ac:dyDescent="0.25">
      <c r="A651" s="465" t="s">
        <v>1359</v>
      </c>
      <c r="B651" s="465" t="s">
        <v>366</v>
      </c>
      <c r="C651" s="466" t="s">
        <v>198</v>
      </c>
      <c r="D651" s="408" t="s">
        <v>192</v>
      </c>
      <c r="E651" s="319" t="s">
        <v>103</v>
      </c>
      <c r="F651" s="622" t="s">
        <v>193</v>
      </c>
      <c r="G651" s="622">
        <v>45233</v>
      </c>
      <c r="H651" s="642"/>
      <c r="I651" s="648" t="s">
        <v>193</v>
      </c>
      <c r="J651" s="622">
        <f>Complete[[#This Row],[Sub/Open of Bids]]</f>
        <v>45259</v>
      </c>
      <c r="K651" s="622">
        <v>45259</v>
      </c>
      <c r="L651" s="643"/>
      <c r="M651" s="622" t="s">
        <v>193</v>
      </c>
      <c r="N651" s="622" t="s">
        <v>193</v>
      </c>
      <c r="O651" s="622">
        <v>45267</v>
      </c>
      <c r="P651" s="643"/>
      <c r="Q651" s="643"/>
      <c r="R651" s="643"/>
      <c r="S651" s="622">
        <v>45271</v>
      </c>
      <c r="T651" s="622">
        <f>VLOOKUP(Complete[[#This Row],[Code
(PAP)]],[2]Sheet1!$A$2:$B$2590,2,FALSE)</f>
        <v>45287</v>
      </c>
      <c r="U651" s="622">
        <f>VLOOKUP(Complete[[#This Row],[Code
(PAP)]],[2]Sheet1!$A$2:$B$2590,2,FALSE)</f>
        <v>45287</v>
      </c>
      <c r="V651" s="409"/>
      <c r="W651" s="788"/>
      <c r="X651" s="622"/>
      <c r="Y651" s="622"/>
      <c r="Z651" s="402" t="s">
        <v>175</v>
      </c>
      <c r="AA651" s="390">
        <f>IF(Complete[[#This Row],[Procurement Project]]="","",SUM(Complete[[#This Row],[MOOE]]+Complete[[#This Row],[CO]]))</f>
        <v>104400</v>
      </c>
      <c r="AB651" s="395">
        <v>104400</v>
      </c>
      <c r="AC651" s="396"/>
      <c r="AD651" s="390">
        <f>IF(Complete[[#This Row],[Procurement Project]]="","",SUM(Complete[[#This Row],[MOOE2]]+Complete[[#This Row],[CO3]]))</f>
        <v>103760</v>
      </c>
      <c r="AE651" s="397">
        <v>103760</v>
      </c>
      <c r="AF651" s="317"/>
      <c r="AG651" s="430"/>
      <c r="AH651" s="400" t="s">
        <v>758</v>
      </c>
      <c r="AI651" s="421" t="s">
        <v>193</v>
      </c>
      <c r="AJ651" s="421" t="s">
        <v>193</v>
      </c>
      <c r="AK651" s="421" t="s">
        <v>193</v>
      </c>
      <c r="AL651" s="421" t="s">
        <v>193</v>
      </c>
      <c r="AM651" s="420" t="s">
        <v>193</v>
      </c>
      <c r="AN651" s="423" t="s">
        <v>193</v>
      </c>
      <c r="AO651" s="319" t="s">
        <v>1403</v>
      </c>
      <c r="AP651" s="411"/>
      <c r="AQ651" s="411"/>
    </row>
    <row r="652" spans="1:43" s="230" customFormat="1" ht="75" customHeight="1" x14ac:dyDescent="0.25">
      <c r="A652" s="465" t="s">
        <v>1360</v>
      </c>
      <c r="B652" s="465" t="s">
        <v>237</v>
      </c>
      <c r="C652" s="466" t="s">
        <v>250</v>
      </c>
      <c r="D652" s="408" t="s">
        <v>192</v>
      </c>
      <c r="E652" s="319" t="s">
        <v>94</v>
      </c>
      <c r="F652" s="622">
        <v>45208</v>
      </c>
      <c r="G652" s="622">
        <v>45215</v>
      </c>
      <c r="H652" s="642"/>
      <c r="I652" s="648" t="s">
        <v>193</v>
      </c>
      <c r="J652" s="622">
        <f>Complete[[#This Row],[Sub/Open of Bids]]</f>
        <v>45259</v>
      </c>
      <c r="K652" s="622">
        <v>45259</v>
      </c>
      <c r="L652" s="643"/>
      <c r="M652" s="622" t="s">
        <v>193</v>
      </c>
      <c r="N652" s="622" t="s">
        <v>193</v>
      </c>
      <c r="O652" s="622">
        <v>45267</v>
      </c>
      <c r="P652" s="643"/>
      <c r="Q652" s="643"/>
      <c r="R652" s="643"/>
      <c r="S652" s="622" t="s">
        <v>193</v>
      </c>
      <c r="T652" s="622">
        <f>VLOOKUP(Complete[[#This Row],[Code
(PAP)]],[2]Sheet1!$A$2:$B$2590,2,FALSE)</f>
        <v>45273</v>
      </c>
      <c r="U652" s="622">
        <f>VLOOKUP(Complete[[#This Row],[Code
(PAP)]],[2]Sheet1!$A$2:$B$2590,2,FALSE)</f>
        <v>45273</v>
      </c>
      <c r="V652" s="409"/>
      <c r="W652" s="788"/>
      <c r="X652" s="622">
        <f>VLOOKUP(Complete[[#This Row],[Code
(PAP)]],[2]Sheet3!$A$2:$B$2590,2,FALSE)</f>
        <v>45282</v>
      </c>
      <c r="Y652" s="622">
        <f>Complete[[#This Row],[Delivery/ Completion]]</f>
        <v>45282</v>
      </c>
      <c r="Z652" s="402" t="s">
        <v>175</v>
      </c>
      <c r="AA652" s="390">
        <f>IF(Complete[[#This Row],[Procurement Project]]="","",SUM(Complete[[#This Row],[MOOE]]+Complete[[#This Row],[CO]]))</f>
        <v>15425</v>
      </c>
      <c r="AB652" s="395">
        <v>15425</v>
      </c>
      <c r="AC652" s="396"/>
      <c r="AD652" s="390">
        <f>IF(Complete[[#This Row],[Procurement Project]]="","",SUM(Complete[[#This Row],[MOOE2]]+Complete[[#This Row],[CO3]]))</f>
        <v>15301.5</v>
      </c>
      <c r="AE652" s="397">
        <v>15301.5</v>
      </c>
      <c r="AF652" s="317"/>
      <c r="AG652" s="430"/>
      <c r="AH652" s="400" t="s">
        <v>758</v>
      </c>
      <c r="AI652" s="421" t="s">
        <v>193</v>
      </c>
      <c r="AJ652" s="421" t="s">
        <v>193</v>
      </c>
      <c r="AK652" s="421" t="s">
        <v>193</v>
      </c>
      <c r="AL652" s="421" t="s">
        <v>193</v>
      </c>
      <c r="AM652" s="420" t="s">
        <v>193</v>
      </c>
      <c r="AN652" s="423" t="s">
        <v>193</v>
      </c>
      <c r="AO652" s="319" t="s">
        <v>141</v>
      </c>
      <c r="AP652" s="411"/>
      <c r="AQ652" s="411"/>
    </row>
    <row r="653" spans="1:43" s="230" customFormat="1" ht="75" customHeight="1" x14ac:dyDescent="0.25">
      <c r="A653" s="465" t="s">
        <v>1361</v>
      </c>
      <c r="B653" s="465" t="s">
        <v>235</v>
      </c>
      <c r="C653" s="466" t="s">
        <v>213</v>
      </c>
      <c r="D653" s="408" t="s">
        <v>192</v>
      </c>
      <c r="E653" s="319" t="s">
        <v>93</v>
      </c>
      <c r="F653" s="622">
        <v>45251</v>
      </c>
      <c r="G653" s="622">
        <v>45254</v>
      </c>
      <c r="H653" s="642"/>
      <c r="I653" s="648" t="s">
        <v>193</v>
      </c>
      <c r="J653" s="622">
        <f>Complete[[#This Row],[Sub/Open of Bids]]</f>
        <v>45259</v>
      </c>
      <c r="K653" s="622">
        <v>45259</v>
      </c>
      <c r="L653" s="643"/>
      <c r="M653" s="622" t="s">
        <v>193</v>
      </c>
      <c r="N653" s="622" t="s">
        <v>193</v>
      </c>
      <c r="O653" s="622">
        <v>45267</v>
      </c>
      <c r="P653" s="643"/>
      <c r="Q653" s="643"/>
      <c r="R653" s="643"/>
      <c r="S653" s="622" t="s">
        <v>193</v>
      </c>
      <c r="T653" s="622"/>
      <c r="U653" s="622"/>
      <c r="V653" s="409"/>
      <c r="W653" s="788"/>
      <c r="X653" s="622"/>
      <c r="Y653" s="622"/>
      <c r="Z653" s="402" t="s">
        <v>175</v>
      </c>
      <c r="AA653" s="390">
        <f>IF(Complete[[#This Row],[Procurement Project]]="","",SUM(Complete[[#This Row],[MOOE]]+Complete[[#This Row],[CO]]))</f>
        <v>3500</v>
      </c>
      <c r="AB653" s="395">
        <v>3500</v>
      </c>
      <c r="AC653" s="396"/>
      <c r="AD653" s="390">
        <f>IF(Complete[[#This Row],[Procurement Project]]="","",SUM(Complete[[#This Row],[MOOE2]]+Complete[[#This Row],[CO3]]))</f>
        <v>3500</v>
      </c>
      <c r="AE653" s="397">
        <v>3500</v>
      </c>
      <c r="AF653" s="317"/>
      <c r="AG653" s="430"/>
      <c r="AH653" s="400" t="s">
        <v>758</v>
      </c>
      <c r="AI653" s="421" t="s">
        <v>193</v>
      </c>
      <c r="AJ653" s="421" t="s">
        <v>193</v>
      </c>
      <c r="AK653" s="421" t="s">
        <v>193</v>
      </c>
      <c r="AL653" s="421" t="s">
        <v>193</v>
      </c>
      <c r="AM653" s="420" t="s">
        <v>193</v>
      </c>
      <c r="AN653" s="423" t="s">
        <v>193</v>
      </c>
      <c r="AO653" s="319" t="s">
        <v>1403</v>
      </c>
      <c r="AP653" s="411"/>
      <c r="AQ653" s="411"/>
    </row>
    <row r="654" spans="1:43" s="230" customFormat="1" ht="75" customHeight="1" x14ac:dyDescent="0.25">
      <c r="A654" s="465" t="s">
        <v>1362</v>
      </c>
      <c r="B654" s="465" t="s">
        <v>235</v>
      </c>
      <c r="C654" s="466" t="s">
        <v>213</v>
      </c>
      <c r="D654" s="408" t="s">
        <v>192</v>
      </c>
      <c r="E654" s="319" t="s">
        <v>93</v>
      </c>
      <c r="F654" s="622">
        <v>45251</v>
      </c>
      <c r="G654" s="622">
        <v>45254</v>
      </c>
      <c r="H654" s="642"/>
      <c r="I654" s="648" t="s">
        <v>193</v>
      </c>
      <c r="J654" s="622">
        <f>Complete[[#This Row],[Sub/Open of Bids]]</f>
        <v>45259</v>
      </c>
      <c r="K654" s="622">
        <v>45259</v>
      </c>
      <c r="L654" s="643"/>
      <c r="M654" s="622" t="s">
        <v>193</v>
      </c>
      <c r="N654" s="622" t="s">
        <v>193</v>
      </c>
      <c r="O654" s="622">
        <v>45267</v>
      </c>
      <c r="P654" s="643"/>
      <c r="Q654" s="643"/>
      <c r="R654" s="643"/>
      <c r="S654" s="622" t="s">
        <v>193</v>
      </c>
      <c r="T654" s="622"/>
      <c r="U654" s="622"/>
      <c r="V654" s="409"/>
      <c r="W654" s="788"/>
      <c r="X654" s="622"/>
      <c r="Y654" s="622"/>
      <c r="Z654" s="402" t="s">
        <v>175</v>
      </c>
      <c r="AA654" s="390">
        <f>IF(Complete[[#This Row],[Procurement Project]]="","",SUM(Complete[[#This Row],[MOOE]]+Complete[[#This Row],[CO]]))</f>
        <v>23350</v>
      </c>
      <c r="AB654" s="395">
        <v>23350</v>
      </c>
      <c r="AC654" s="396"/>
      <c r="AD654" s="390">
        <f>IF(Complete[[#This Row],[Procurement Project]]="","",SUM(Complete[[#This Row],[MOOE2]]+Complete[[#This Row],[CO3]]))</f>
        <v>23350</v>
      </c>
      <c r="AE654" s="397">
        <v>23350</v>
      </c>
      <c r="AF654" s="317"/>
      <c r="AG654" s="430"/>
      <c r="AH654" s="400" t="s">
        <v>758</v>
      </c>
      <c r="AI654" s="421" t="s">
        <v>193</v>
      </c>
      <c r="AJ654" s="421" t="s">
        <v>193</v>
      </c>
      <c r="AK654" s="421" t="s">
        <v>193</v>
      </c>
      <c r="AL654" s="421" t="s">
        <v>193</v>
      </c>
      <c r="AM654" s="420" t="s">
        <v>193</v>
      </c>
      <c r="AN654" s="423" t="s">
        <v>193</v>
      </c>
      <c r="AO654" s="319" t="s">
        <v>1403</v>
      </c>
      <c r="AP654" s="411"/>
      <c r="AQ654" s="411"/>
    </row>
    <row r="655" spans="1:43" s="230" customFormat="1" ht="75" customHeight="1" x14ac:dyDescent="0.25">
      <c r="A655" s="465" t="s">
        <v>1351</v>
      </c>
      <c r="B655" s="465" t="s">
        <v>235</v>
      </c>
      <c r="C655" s="466" t="s">
        <v>213</v>
      </c>
      <c r="D655" s="408" t="s">
        <v>192</v>
      </c>
      <c r="E655" s="319" t="s">
        <v>93</v>
      </c>
      <c r="F655" s="622">
        <v>45251</v>
      </c>
      <c r="G655" s="622">
        <v>45254</v>
      </c>
      <c r="H655" s="642"/>
      <c r="I655" s="648" t="s">
        <v>193</v>
      </c>
      <c r="J655" s="622">
        <f>Complete[[#This Row],[Sub/Open of Bids]]</f>
        <v>45259</v>
      </c>
      <c r="K655" s="622">
        <v>45259</v>
      </c>
      <c r="L655" s="643"/>
      <c r="M655" s="622" t="s">
        <v>193</v>
      </c>
      <c r="N655" s="622" t="s">
        <v>193</v>
      </c>
      <c r="O655" s="622">
        <v>45267</v>
      </c>
      <c r="P655" s="643"/>
      <c r="Q655" s="643"/>
      <c r="R655" s="643"/>
      <c r="S655" s="622" t="s">
        <v>193</v>
      </c>
      <c r="T655" s="622"/>
      <c r="U655" s="622"/>
      <c r="V655" s="409"/>
      <c r="W655" s="788"/>
      <c r="X655" s="622"/>
      <c r="Y655" s="622"/>
      <c r="Z655" s="402" t="s">
        <v>175</v>
      </c>
      <c r="AA655" s="390">
        <f>IF(Complete[[#This Row],[Procurement Project]]="","",SUM(Complete[[#This Row],[MOOE]]+Complete[[#This Row],[CO]]))</f>
        <v>36470</v>
      </c>
      <c r="AB655" s="395">
        <v>36470</v>
      </c>
      <c r="AC655" s="396"/>
      <c r="AD655" s="390">
        <f>IF(Complete[[#This Row],[Procurement Project]]="","",SUM(Complete[[#This Row],[MOOE2]]+Complete[[#This Row],[CO3]]))</f>
        <v>36470</v>
      </c>
      <c r="AE655" s="397">
        <v>36470</v>
      </c>
      <c r="AF655" s="317"/>
      <c r="AG655" s="430"/>
      <c r="AH655" s="400" t="s">
        <v>758</v>
      </c>
      <c r="AI655" s="421" t="s">
        <v>193</v>
      </c>
      <c r="AJ655" s="421" t="s">
        <v>193</v>
      </c>
      <c r="AK655" s="421" t="s">
        <v>193</v>
      </c>
      <c r="AL655" s="421" t="s">
        <v>193</v>
      </c>
      <c r="AM655" s="420" t="s">
        <v>193</v>
      </c>
      <c r="AN655" s="423" t="s">
        <v>193</v>
      </c>
      <c r="AO655" s="319" t="s">
        <v>1403</v>
      </c>
      <c r="AP655" s="411"/>
      <c r="AQ655" s="411"/>
    </row>
    <row r="656" spans="1:43" s="230" customFormat="1" ht="75" customHeight="1" x14ac:dyDescent="0.25">
      <c r="A656" s="465" t="s">
        <v>1350</v>
      </c>
      <c r="B656" s="465" t="s">
        <v>235</v>
      </c>
      <c r="C656" s="466" t="s">
        <v>213</v>
      </c>
      <c r="D656" s="408" t="s">
        <v>192</v>
      </c>
      <c r="E656" s="319" t="s">
        <v>93</v>
      </c>
      <c r="F656" s="622">
        <v>45251</v>
      </c>
      <c r="G656" s="622">
        <v>45254</v>
      </c>
      <c r="H656" s="642"/>
      <c r="I656" s="648" t="s">
        <v>193</v>
      </c>
      <c r="J656" s="622">
        <f>Complete[[#This Row],[Sub/Open of Bids]]</f>
        <v>45259</v>
      </c>
      <c r="K656" s="622">
        <v>45259</v>
      </c>
      <c r="L656" s="643"/>
      <c r="M656" s="622" t="s">
        <v>193</v>
      </c>
      <c r="N656" s="622" t="s">
        <v>193</v>
      </c>
      <c r="O656" s="622">
        <v>45267</v>
      </c>
      <c r="P656" s="643"/>
      <c r="Q656" s="643"/>
      <c r="R656" s="643"/>
      <c r="S656" s="622" t="s">
        <v>193</v>
      </c>
      <c r="T656" s="622"/>
      <c r="U656" s="622"/>
      <c r="V656" s="409"/>
      <c r="W656" s="788"/>
      <c r="X656" s="622"/>
      <c r="Y656" s="622"/>
      <c r="Z656" s="402" t="s">
        <v>175</v>
      </c>
      <c r="AA656" s="390">
        <f>IF(Complete[[#This Row],[Procurement Project]]="","",SUM(Complete[[#This Row],[MOOE]]+Complete[[#This Row],[CO]]))</f>
        <v>26600</v>
      </c>
      <c r="AB656" s="395">
        <v>26600</v>
      </c>
      <c r="AC656" s="396"/>
      <c r="AD656" s="390">
        <f>IF(Complete[[#This Row],[Procurement Project]]="","",SUM(Complete[[#This Row],[MOOE2]]+Complete[[#This Row],[CO3]]))</f>
        <v>26600</v>
      </c>
      <c r="AE656" s="397">
        <v>26600</v>
      </c>
      <c r="AF656" s="317"/>
      <c r="AG656" s="430"/>
      <c r="AH656" s="400" t="s">
        <v>758</v>
      </c>
      <c r="AI656" s="421" t="s">
        <v>193</v>
      </c>
      <c r="AJ656" s="421" t="s">
        <v>193</v>
      </c>
      <c r="AK656" s="421" t="s">
        <v>193</v>
      </c>
      <c r="AL656" s="421" t="s">
        <v>193</v>
      </c>
      <c r="AM656" s="420" t="s">
        <v>193</v>
      </c>
      <c r="AN656" s="423" t="s">
        <v>193</v>
      </c>
      <c r="AO656" s="319" t="s">
        <v>1403</v>
      </c>
      <c r="AP656" s="411"/>
      <c r="AQ656" s="411"/>
    </row>
    <row r="657" spans="1:43" s="230" customFormat="1" ht="75" customHeight="1" x14ac:dyDescent="0.25">
      <c r="A657" s="465" t="s">
        <v>1349</v>
      </c>
      <c r="B657" s="465" t="s">
        <v>235</v>
      </c>
      <c r="C657" s="466" t="s">
        <v>213</v>
      </c>
      <c r="D657" s="408" t="s">
        <v>192</v>
      </c>
      <c r="E657" s="319" t="s">
        <v>93</v>
      </c>
      <c r="F657" s="622">
        <v>45245</v>
      </c>
      <c r="G657" s="622">
        <v>45248</v>
      </c>
      <c r="H657" s="642"/>
      <c r="I657" s="648" t="s">
        <v>193</v>
      </c>
      <c r="J657" s="622">
        <f>Complete[[#This Row],[Sub/Open of Bids]]</f>
        <v>45259</v>
      </c>
      <c r="K657" s="622">
        <v>45259</v>
      </c>
      <c r="L657" s="643"/>
      <c r="M657" s="622" t="s">
        <v>193</v>
      </c>
      <c r="N657" s="622" t="s">
        <v>193</v>
      </c>
      <c r="O657" s="622">
        <v>45267</v>
      </c>
      <c r="P657" s="643"/>
      <c r="Q657" s="643"/>
      <c r="R657" s="643"/>
      <c r="S657" s="622" t="s">
        <v>193</v>
      </c>
      <c r="T657" s="622"/>
      <c r="U657" s="622"/>
      <c r="V657" s="409"/>
      <c r="W657" s="788"/>
      <c r="X657" s="622"/>
      <c r="Y657" s="622"/>
      <c r="Z657" s="402" t="s">
        <v>175</v>
      </c>
      <c r="AA657" s="390">
        <f>IF(Complete[[#This Row],[Procurement Project]]="","",SUM(Complete[[#This Row],[MOOE]]+Complete[[#This Row],[CO]]))</f>
        <v>35800</v>
      </c>
      <c r="AB657" s="395">
        <v>35800</v>
      </c>
      <c r="AC657" s="396"/>
      <c r="AD657" s="390">
        <f>IF(Complete[[#This Row],[Procurement Project]]="","",SUM(Complete[[#This Row],[MOOE2]]+Complete[[#This Row],[CO3]]))</f>
        <v>35800</v>
      </c>
      <c r="AE657" s="397">
        <v>35800</v>
      </c>
      <c r="AF657" s="317"/>
      <c r="AG657" s="430"/>
      <c r="AH657" s="400" t="s">
        <v>758</v>
      </c>
      <c r="AI657" s="421" t="s">
        <v>193</v>
      </c>
      <c r="AJ657" s="421" t="s">
        <v>193</v>
      </c>
      <c r="AK657" s="421" t="s">
        <v>193</v>
      </c>
      <c r="AL657" s="421" t="s">
        <v>193</v>
      </c>
      <c r="AM657" s="420" t="s">
        <v>193</v>
      </c>
      <c r="AN657" s="423" t="s">
        <v>193</v>
      </c>
      <c r="AO657" s="319" t="s">
        <v>1403</v>
      </c>
      <c r="AP657" s="411"/>
      <c r="AQ657" s="411"/>
    </row>
    <row r="658" spans="1:43" s="230" customFormat="1" ht="75" customHeight="1" x14ac:dyDescent="0.25">
      <c r="A658" s="465" t="s">
        <v>1348</v>
      </c>
      <c r="B658" s="465" t="s">
        <v>235</v>
      </c>
      <c r="C658" s="466" t="s">
        <v>213</v>
      </c>
      <c r="D658" s="408" t="s">
        <v>192</v>
      </c>
      <c r="E658" s="319" t="s">
        <v>93</v>
      </c>
      <c r="F658" s="622">
        <v>45251</v>
      </c>
      <c r="G658" s="622">
        <v>45254</v>
      </c>
      <c r="H658" s="642"/>
      <c r="I658" s="648" t="s">
        <v>193</v>
      </c>
      <c r="J658" s="622">
        <f>Complete[[#This Row],[Sub/Open of Bids]]</f>
        <v>45259</v>
      </c>
      <c r="K658" s="622">
        <v>45259</v>
      </c>
      <c r="L658" s="643"/>
      <c r="M658" s="622" t="s">
        <v>193</v>
      </c>
      <c r="N658" s="622" t="s">
        <v>193</v>
      </c>
      <c r="O658" s="622">
        <v>45267</v>
      </c>
      <c r="P658" s="643"/>
      <c r="Q658" s="643"/>
      <c r="R658" s="643"/>
      <c r="S658" s="622" t="s">
        <v>193</v>
      </c>
      <c r="T658" s="622"/>
      <c r="U658" s="622"/>
      <c r="V658" s="409"/>
      <c r="W658" s="788"/>
      <c r="X658" s="622"/>
      <c r="Y658" s="622"/>
      <c r="Z658" s="402" t="s">
        <v>175</v>
      </c>
      <c r="AA658" s="390">
        <f>IF(Complete[[#This Row],[Procurement Project]]="","",SUM(Complete[[#This Row],[MOOE]]+Complete[[#This Row],[CO]]))</f>
        <v>3500</v>
      </c>
      <c r="AB658" s="395">
        <v>3500</v>
      </c>
      <c r="AC658" s="396"/>
      <c r="AD658" s="390">
        <f>IF(Complete[[#This Row],[Procurement Project]]="","",SUM(Complete[[#This Row],[MOOE2]]+Complete[[#This Row],[CO3]]))</f>
        <v>3500</v>
      </c>
      <c r="AE658" s="397">
        <v>3500</v>
      </c>
      <c r="AF658" s="317"/>
      <c r="AG658" s="430"/>
      <c r="AH658" s="400" t="s">
        <v>758</v>
      </c>
      <c r="AI658" s="421" t="s">
        <v>193</v>
      </c>
      <c r="AJ658" s="421" t="s">
        <v>193</v>
      </c>
      <c r="AK658" s="421" t="s">
        <v>193</v>
      </c>
      <c r="AL658" s="421" t="s">
        <v>193</v>
      </c>
      <c r="AM658" s="420" t="s">
        <v>193</v>
      </c>
      <c r="AN658" s="423" t="s">
        <v>193</v>
      </c>
      <c r="AO658" s="319" t="s">
        <v>1403</v>
      </c>
      <c r="AP658" s="411"/>
      <c r="AQ658" s="411"/>
    </row>
    <row r="659" spans="1:43" s="230" customFormat="1" ht="75" customHeight="1" x14ac:dyDescent="0.25">
      <c r="A659" s="465" t="s">
        <v>1347</v>
      </c>
      <c r="B659" s="465" t="s">
        <v>235</v>
      </c>
      <c r="C659" s="466" t="s">
        <v>213</v>
      </c>
      <c r="D659" s="408" t="s">
        <v>192</v>
      </c>
      <c r="E659" s="319" t="s">
        <v>93</v>
      </c>
      <c r="F659" s="622">
        <v>45251</v>
      </c>
      <c r="G659" s="622">
        <v>45254</v>
      </c>
      <c r="H659" s="642"/>
      <c r="I659" s="648" t="s">
        <v>193</v>
      </c>
      <c r="J659" s="622">
        <f>Complete[[#This Row],[Sub/Open of Bids]]</f>
        <v>45259</v>
      </c>
      <c r="K659" s="622">
        <v>45259</v>
      </c>
      <c r="L659" s="643"/>
      <c r="M659" s="622" t="s">
        <v>193</v>
      </c>
      <c r="N659" s="622" t="s">
        <v>193</v>
      </c>
      <c r="O659" s="622">
        <v>45267</v>
      </c>
      <c r="P659" s="643"/>
      <c r="Q659" s="643"/>
      <c r="R659" s="643"/>
      <c r="S659" s="622" t="s">
        <v>193</v>
      </c>
      <c r="T659" s="622"/>
      <c r="U659" s="622"/>
      <c r="V659" s="409"/>
      <c r="W659" s="788"/>
      <c r="X659" s="622"/>
      <c r="Y659" s="622"/>
      <c r="Z659" s="402" t="s">
        <v>175</v>
      </c>
      <c r="AA659" s="390">
        <f>IF(Complete[[#This Row],[Procurement Project]]="","",SUM(Complete[[#This Row],[MOOE]]+Complete[[#This Row],[CO]]))</f>
        <v>51000</v>
      </c>
      <c r="AB659" s="395">
        <v>51000</v>
      </c>
      <c r="AC659" s="396"/>
      <c r="AD659" s="390">
        <f>IF(Complete[[#This Row],[Procurement Project]]="","",SUM(Complete[[#This Row],[MOOE2]]+Complete[[#This Row],[CO3]]))</f>
        <v>51000</v>
      </c>
      <c r="AE659" s="397">
        <v>51000</v>
      </c>
      <c r="AF659" s="317"/>
      <c r="AG659" s="430"/>
      <c r="AH659" s="400" t="s">
        <v>758</v>
      </c>
      <c r="AI659" s="421" t="s">
        <v>193</v>
      </c>
      <c r="AJ659" s="421" t="s">
        <v>193</v>
      </c>
      <c r="AK659" s="421" t="s">
        <v>193</v>
      </c>
      <c r="AL659" s="421" t="s">
        <v>193</v>
      </c>
      <c r="AM659" s="420" t="s">
        <v>193</v>
      </c>
      <c r="AN659" s="423" t="s">
        <v>193</v>
      </c>
      <c r="AO659" s="319" t="s">
        <v>1403</v>
      </c>
      <c r="AP659" s="411"/>
      <c r="AQ659" s="411"/>
    </row>
    <row r="660" spans="1:43" s="230" customFormat="1" ht="75" customHeight="1" x14ac:dyDescent="0.25">
      <c r="A660" s="465" t="s">
        <v>1346</v>
      </c>
      <c r="B660" s="465" t="s">
        <v>235</v>
      </c>
      <c r="C660" s="466" t="s">
        <v>213</v>
      </c>
      <c r="D660" s="408" t="s">
        <v>192</v>
      </c>
      <c r="E660" s="319" t="s">
        <v>93</v>
      </c>
      <c r="F660" s="622">
        <v>45251</v>
      </c>
      <c r="G660" s="622">
        <v>45254</v>
      </c>
      <c r="H660" s="642"/>
      <c r="I660" s="648" t="s">
        <v>193</v>
      </c>
      <c r="J660" s="622">
        <f>Complete[[#This Row],[Sub/Open of Bids]]</f>
        <v>45259</v>
      </c>
      <c r="K660" s="622">
        <v>45259</v>
      </c>
      <c r="L660" s="643"/>
      <c r="M660" s="622" t="s">
        <v>193</v>
      </c>
      <c r="N660" s="622" t="s">
        <v>193</v>
      </c>
      <c r="O660" s="622">
        <v>45267</v>
      </c>
      <c r="P660" s="643"/>
      <c r="Q660" s="643"/>
      <c r="R660" s="643"/>
      <c r="S660" s="622" t="s">
        <v>193</v>
      </c>
      <c r="T660" s="622"/>
      <c r="U660" s="622"/>
      <c r="V660" s="409"/>
      <c r="W660" s="788"/>
      <c r="X660" s="622"/>
      <c r="Y660" s="622"/>
      <c r="Z660" s="402" t="s">
        <v>175</v>
      </c>
      <c r="AA660" s="390">
        <f>IF(Complete[[#This Row],[Procurement Project]]="","",SUM(Complete[[#This Row],[MOOE]]+Complete[[#This Row],[CO]]))</f>
        <v>9850</v>
      </c>
      <c r="AB660" s="395">
        <v>9850</v>
      </c>
      <c r="AC660" s="396"/>
      <c r="AD660" s="390">
        <f>IF(Complete[[#This Row],[Procurement Project]]="","",SUM(Complete[[#This Row],[MOOE2]]+Complete[[#This Row],[CO3]]))</f>
        <v>9850</v>
      </c>
      <c r="AE660" s="397">
        <v>9850</v>
      </c>
      <c r="AF660" s="317"/>
      <c r="AG660" s="430"/>
      <c r="AH660" s="400" t="s">
        <v>758</v>
      </c>
      <c r="AI660" s="421" t="s">
        <v>193</v>
      </c>
      <c r="AJ660" s="421" t="s">
        <v>193</v>
      </c>
      <c r="AK660" s="421" t="s">
        <v>193</v>
      </c>
      <c r="AL660" s="421" t="s">
        <v>193</v>
      </c>
      <c r="AM660" s="420" t="s">
        <v>193</v>
      </c>
      <c r="AN660" s="423" t="s">
        <v>193</v>
      </c>
      <c r="AO660" s="319" t="s">
        <v>1403</v>
      </c>
      <c r="AP660" s="411"/>
      <c r="AQ660" s="411"/>
    </row>
    <row r="661" spans="1:43" s="230" customFormat="1" ht="75" customHeight="1" x14ac:dyDescent="0.25">
      <c r="A661" s="465" t="s">
        <v>926</v>
      </c>
      <c r="B661" s="465" t="s">
        <v>235</v>
      </c>
      <c r="C661" s="466" t="s">
        <v>213</v>
      </c>
      <c r="D661" s="408" t="s">
        <v>192</v>
      </c>
      <c r="E661" s="319" t="s">
        <v>93</v>
      </c>
      <c r="F661" s="622">
        <v>45251</v>
      </c>
      <c r="G661" s="622">
        <v>45254</v>
      </c>
      <c r="H661" s="642"/>
      <c r="I661" s="648" t="s">
        <v>193</v>
      </c>
      <c r="J661" s="622">
        <f>Complete[[#This Row],[Sub/Open of Bids]]</f>
        <v>45259</v>
      </c>
      <c r="K661" s="622">
        <v>45259</v>
      </c>
      <c r="L661" s="643"/>
      <c r="M661" s="622" t="s">
        <v>193</v>
      </c>
      <c r="N661" s="622" t="s">
        <v>193</v>
      </c>
      <c r="O661" s="622">
        <v>45267</v>
      </c>
      <c r="P661" s="643"/>
      <c r="Q661" s="643"/>
      <c r="R661" s="643"/>
      <c r="S661" s="622" t="s">
        <v>193</v>
      </c>
      <c r="T661" s="622"/>
      <c r="U661" s="622"/>
      <c r="V661" s="409"/>
      <c r="W661" s="788"/>
      <c r="X661" s="622"/>
      <c r="Y661" s="622"/>
      <c r="Z661" s="402" t="s">
        <v>175</v>
      </c>
      <c r="AA661" s="390">
        <f>IF(Complete[[#This Row],[Procurement Project]]="","",SUM(Complete[[#This Row],[MOOE]]+Complete[[#This Row],[CO]]))</f>
        <v>120000</v>
      </c>
      <c r="AB661" s="395">
        <v>120000</v>
      </c>
      <c r="AC661" s="396"/>
      <c r="AD661" s="390">
        <f>IF(Complete[[#This Row],[Procurement Project]]="","",SUM(Complete[[#This Row],[MOOE2]]+Complete[[#This Row],[CO3]]))</f>
        <v>120000</v>
      </c>
      <c r="AE661" s="397">
        <v>120000</v>
      </c>
      <c r="AF661" s="317"/>
      <c r="AG661" s="430"/>
      <c r="AH661" s="400" t="s">
        <v>758</v>
      </c>
      <c r="AI661" s="421" t="s">
        <v>193</v>
      </c>
      <c r="AJ661" s="421" t="s">
        <v>193</v>
      </c>
      <c r="AK661" s="421" t="s">
        <v>193</v>
      </c>
      <c r="AL661" s="421" t="s">
        <v>193</v>
      </c>
      <c r="AM661" s="420" t="s">
        <v>193</v>
      </c>
      <c r="AN661" s="423" t="s">
        <v>193</v>
      </c>
      <c r="AO661" s="319" t="s">
        <v>1403</v>
      </c>
      <c r="AP661" s="411"/>
      <c r="AQ661" s="411"/>
    </row>
    <row r="662" spans="1:43" s="230" customFormat="1" ht="75" customHeight="1" x14ac:dyDescent="0.25">
      <c r="A662" s="465" t="s">
        <v>1345</v>
      </c>
      <c r="B662" s="465" t="s">
        <v>235</v>
      </c>
      <c r="C662" s="466" t="s">
        <v>213</v>
      </c>
      <c r="D662" s="408" t="s">
        <v>192</v>
      </c>
      <c r="E662" s="319" t="s">
        <v>93</v>
      </c>
      <c r="F662" s="622">
        <v>45251</v>
      </c>
      <c r="G662" s="622">
        <v>45254</v>
      </c>
      <c r="H662" s="642"/>
      <c r="I662" s="648" t="s">
        <v>193</v>
      </c>
      <c r="J662" s="622">
        <f>Complete[[#This Row],[Sub/Open of Bids]]</f>
        <v>45259</v>
      </c>
      <c r="K662" s="622">
        <v>45259</v>
      </c>
      <c r="L662" s="643"/>
      <c r="M662" s="622" t="s">
        <v>193</v>
      </c>
      <c r="N662" s="622" t="s">
        <v>193</v>
      </c>
      <c r="O662" s="622">
        <v>45267</v>
      </c>
      <c r="P662" s="643"/>
      <c r="Q662" s="643"/>
      <c r="R662" s="643"/>
      <c r="S662" s="622" t="s">
        <v>193</v>
      </c>
      <c r="T662" s="622"/>
      <c r="U662" s="622"/>
      <c r="V662" s="409"/>
      <c r="W662" s="788"/>
      <c r="X662" s="622"/>
      <c r="Y662" s="622"/>
      <c r="Z662" s="402" t="s">
        <v>175</v>
      </c>
      <c r="AA662" s="390">
        <f>IF(Complete[[#This Row],[Procurement Project]]="","",SUM(Complete[[#This Row],[MOOE]]+Complete[[#This Row],[CO]]))</f>
        <v>11215</v>
      </c>
      <c r="AB662" s="395">
        <v>11215</v>
      </c>
      <c r="AC662" s="396"/>
      <c r="AD662" s="390">
        <f>IF(Complete[[#This Row],[Procurement Project]]="","",SUM(Complete[[#This Row],[MOOE2]]+Complete[[#This Row],[CO3]]))</f>
        <v>11215</v>
      </c>
      <c r="AE662" s="397">
        <v>11215</v>
      </c>
      <c r="AF662" s="317"/>
      <c r="AG662" s="430"/>
      <c r="AH662" s="400" t="s">
        <v>758</v>
      </c>
      <c r="AI662" s="421" t="s">
        <v>193</v>
      </c>
      <c r="AJ662" s="421" t="s">
        <v>193</v>
      </c>
      <c r="AK662" s="421" t="s">
        <v>193</v>
      </c>
      <c r="AL662" s="421" t="s">
        <v>193</v>
      </c>
      <c r="AM662" s="420" t="s">
        <v>193</v>
      </c>
      <c r="AN662" s="423" t="s">
        <v>193</v>
      </c>
      <c r="AO662" s="319" t="s">
        <v>1403</v>
      </c>
      <c r="AP662" s="411"/>
      <c r="AQ662" s="411"/>
    </row>
    <row r="663" spans="1:43" s="230" customFormat="1" ht="75" customHeight="1" x14ac:dyDescent="0.25">
      <c r="A663" s="465" t="s">
        <v>1344</v>
      </c>
      <c r="B663" s="465" t="s">
        <v>235</v>
      </c>
      <c r="C663" s="466" t="s">
        <v>213</v>
      </c>
      <c r="D663" s="408" t="s">
        <v>192</v>
      </c>
      <c r="E663" s="319" t="s">
        <v>93</v>
      </c>
      <c r="F663" s="622">
        <v>45251</v>
      </c>
      <c r="G663" s="622">
        <v>45254</v>
      </c>
      <c r="H663" s="642"/>
      <c r="I663" s="648" t="s">
        <v>193</v>
      </c>
      <c r="J663" s="622">
        <f>Complete[[#This Row],[Sub/Open of Bids]]</f>
        <v>45259</v>
      </c>
      <c r="K663" s="622">
        <v>45259</v>
      </c>
      <c r="L663" s="643"/>
      <c r="M663" s="622" t="s">
        <v>193</v>
      </c>
      <c r="N663" s="622" t="s">
        <v>193</v>
      </c>
      <c r="O663" s="622">
        <v>45267</v>
      </c>
      <c r="P663" s="643"/>
      <c r="Q663" s="643"/>
      <c r="R663" s="643"/>
      <c r="S663" s="622" t="s">
        <v>193</v>
      </c>
      <c r="T663" s="622"/>
      <c r="U663" s="622"/>
      <c r="V663" s="409"/>
      <c r="W663" s="788"/>
      <c r="X663" s="622"/>
      <c r="Y663" s="622"/>
      <c r="Z663" s="402" t="s">
        <v>175</v>
      </c>
      <c r="AA663" s="390">
        <f>IF(Complete[[#This Row],[Procurement Project]]="","",SUM(Complete[[#This Row],[MOOE]]+Complete[[#This Row],[CO]]))</f>
        <v>42100</v>
      </c>
      <c r="AB663" s="395">
        <v>42100</v>
      </c>
      <c r="AC663" s="396"/>
      <c r="AD663" s="390">
        <f>IF(Complete[[#This Row],[Procurement Project]]="","",SUM(Complete[[#This Row],[MOOE2]]+Complete[[#This Row],[CO3]]))</f>
        <v>42100</v>
      </c>
      <c r="AE663" s="397">
        <v>42100</v>
      </c>
      <c r="AF663" s="317"/>
      <c r="AG663" s="430"/>
      <c r="AH663" s="400" t="s">
        <v>758</v>
      </c>
      <c r="AI663" s="421" t="s">
        <v>193</v>
      </c>
      <c r="AJ663" s="421" t="s">
        <v>193</v>
      </c>
      <c r="AK663" s="421" t="s">
        <v>193</v>
      </c>
      <c r="AL663" s="421" t="s">
        <v>193</v>
      </c>
      <c r="AM663" s="420" t="s">
        <v>193</v>
      </c>
      <c r="AN663" s="423" t="s">
        <v>193</v>
      </c>
      <c r="AO663" s="319" t="s">
        <v>1403</v>
      </c>
      <c r="AP663" s="411"/>
      <c r="AQ663" s="411"/>
    </row>
    <row r="664" spans="1:43" s="230" customFormat="1" ht="75" customHeight="1" x14ac:dyDescent="0.25">
      <c r="A664" s="465" t="s">
        <v>1343</v>
      </c>
      <c r="B664" s="465" t="s">
        <v>235</v>
      </c>
      <c r="C664" s="466" t="s">
        <v>213</v>
      </c>
      <c r="D664" s="408" t="s">
        <v>192</v>
      </c>
      <c r="E664" s="319" t="s">
        <v>93</v>
      </c>
      <c r="F664" s="622">
        <v>45237</v>
      </c>
      <c r="G664" s="622">
        <v>45243</v>
      </c>
      <c r="H664" s="642"/>
      <c r="I664" s="648" t="s">
        <v>193</v>
      </c>
      <c r="J664" s="622">
        <f>Complete[[#This Row],[Sub/Open of Bids]]</f>
        <v>45259</v>
      </c>
      <c r="K664" s="622">
        <v>45259</v>
      </c>
      <c r="L664" s="643"/>
      <c r="M664" s="622" t="s">
        <v>193</v>
      </c>
      <c r="N664" s="622" t="s">
        <v>193</v>
      </c>
      <c r="O664" s="622">
        <v>45267</v>
      </c>
      <c r="P664" s="643"/>
      <c r="Q664" s="643"/>
      <c r="R664" s="643"/>
      <c r="S664" s="622" t="s">
        <v>193</v>
      </c>
      <c r="T664" s="622"/>
      <c r="U664" s="622"/>
      <c r="V664" s="409"/>
      <c r="W664" s="788"/>
      <c r="X664" s="622"/>
      <c r="Y664" s="622"/>
      <c r="Z664" s="402" t="s">
        <v>175</v>
      </c>
      <c r="AA664" s="390">
        <f>IF(Complete[[#This Row],[Procurement Project]]="","",SUM(Complete[[#This Row],[MOOE]]+Complete[[#This Row],[CO]]))</f>
        <v>9000</v>
      </c>
      <c r="AB664" s="395">
        <v>9000</v>
      </c>
      <c r="AC664" s="396"/>
      <c r="AD664" s="390">
        <f>IF(Complete[[#This Row],[Procurement Project]]="","",SUM(Complete[[#This Row],[MOOE2]]+Complete[[#This Row],[CO3]]))</f>
        <v>9000</v>
      </c>
      <c r="AE664" s="397">
        <v>9000</v>
      </c>
      <c r="AF664" s="317"/>
      <c r="AG664" s="430"/>
      <c r="AH664" s="400" t="s">
        <v>758</v>
      </c>
      <c r="AI664" s="421" t="s">
        <v>193</v>
      </c>
      <c r="AJ664" s="421" t="s">
        <v>193</v>
      </c>
      <c r="AK664" s="421" t="s">
        <v>193</v>
      </c>
      <c r="AL664" s="421" t="s">
        <v>193</v>
      </c>
      <c r="AM664" s="420" t="s">
        <v>193</v>
      </c>
      <c r="AN664" s="423" t="s">
        <v>193</v>
      </c>
      <c r="AO664" s="319" t="s">
        <v>1403</v>
      </c>
      <c r="AP664" s="411"/>
      <c r="AQ664" s="411"/>
    </row>
    <row r="665" spans="1:43" s="230" customFormat="1" ht="75" customHeight="1" x14ac:dyDescent="0.25">
      <c r="A665" s="465" t="s">
        <v>1342</v>
      </c>
      <c r="B665" s="465" t="s">
        <v>235</v>
      </c>
      <c r="C665" s="466" t="s">
        <v>213</v>
      </c>
      <c r="D665" s="408" t="s">
        <v>192</v>
      </c>
      <c r="E665" s="319" t="s">
        <v>93</v>
      </c>
      <c r="F665" s="622" t="s">
        <v>193</v>
      </c>
      <c r="G665" s="622">
        <v>45254</v>
      </c>
      <c r="H665" s="642"/>
      <c r="I665" s="648" t="s">
        <v>193</v>
      </c>
      <c r="J665" s="622">
        <f>Complete[[#This Row],[Sub/Open of Bids]]</f>
        <v>45259</v>
      </c>
      <c r="K665" s="622">
        <v>45259</v>
      </c>
      <c r="L665" s="643"/>
      <c r="M665" s="622" t="s">
        <v>193</v>
      </c>
      <c r="N665" s="622" t="s">
        <v>193</v>
      </c>
      <c r="O665" s="622">
        <v>45267</v>
      </c>
      <c r="P665" s="643"/>
      <c r="Q665" s="643"/>
      <c r="R665" s="643"/>
      <c r="S665" s="622" t="s">
        <v>193</v>
      </c>
      <c r="T665" s="622"/>
      <c r="U665" s="622"/>
      <c r="V665" s="409"/>
      <c r="W665" s="788"/>
      <c r="X665" s="622"/>
      <c r="Y665" s="622"/>
      <c r="Z665" s="402" t="s">
        <v>175</v>
      </c>
      <c r="AA665" s="390">
        <f>IF(Complete[[#This Row],[Procurement Project]]="","",SUM(Complete[[#This Row],[MOOE]]+Complete[[#This Row],[CO]]))</f>
        <v>6500</v>
      </c>
      <c r="AB665" s="395">
        <v>6500</v>
      </c>
      <c r="AC665" s="396"/>
      <c r="AD665" s="390">
        <f>IF(Complete[[#This Row],[Procurement Project]]="","",SUM(Complete[[#This Row],[MOOE2]]+Complete[[#This Row],[CO3]]))</f>
        <v>6500</v>
      </c>
      <c r="AE665" s="397">
        <v>6500</v>
      </c>
      <c r="AF665" s="317"/>
      <c r="AG665" s="430"/>
      <c r="AH665" s="400" t="s">
        <v>758</v>
      </c>
      <c r="AI665" s="421" t="s">
        <v>193</v>
      </c>
      <c r="AJ665" s="421" t="s">
        <v>193</v>
      </c>
      <c r="AK665" s="421" t="s">
        <v>193</v>
      </c>
      <c r="AL665" s="421" t="s">
        <v>193</v>
      </c>
      <c r="AM665" s="420" t="s">
        <v>193</v>
      </c>
      <c r="AN665" s="423" t="s">
        <v>193</v>
      </c>
      <c r="AO665" s="319" t="s">
        <v>1403</v>
      </c>
      <c r="AP665" s="411"/>
      <c r="AQ665" s="411"/>
    </row>
    <row r="666" spans="1:43" s="230" customFormat="1" ht="75" customHeight="1" x14ac:dyDescent="0.25">
      <c r="A666" s="465" t="s">
        <v>1341</v>
      </c>
      <c r="B666" s="465" t="s">
        <v>235</v>
      </c>
      <c r="C666" s="466" t="s">
        <v>213</v>
      </c>
      <c r="D666" s="408" t="s">
        <v>192</v>
      </c>
      <c r="E666" s="319" t="s">
        <v>93</v>
      </c>
      <c r="F666" s="622">
        <v>45251</v>
      </c>
      <c r="G666" s="622">
        <v>45254</v>
      </c>
      <c r="H666" s="642"/>
      <c r="I666" s="648" t="s">
        <v>193</v>
      </c>
      <c r="J666" s="622">
        <f>Complete[[#This Row],[Sub/Open of Bids]]</f>
        <v>45259</v>
      </c>
      <c r="K666" s="622">
        <v>45259</v>
      </c>
      <c r="L666" s="643"/>
      <c r="M666" s="622" t="s">
        <v>193</v>
      </c>
      <c r="N666" s="622" t="s">
        <v>193</v>
      </c>
      <c r="O666" s="622">
        <v>45267</v>
      </c>
      <c r="P666" s="643"/>
      <c r="Q666" s="643"/>
      <c r="R666" s="643"/>
      <c r="S666" s="622" t="s">
        <v>193</v>
      </c>
      <c r="T666" s="622"/>
      <c r="U666" s="622"/>
      <c r="V666" s="409"/>
      <c r="W666" s="788"/>
      <c r="X666" s="622"/>
      <c r="Y666" s="622"/>
      <c r="Z666" s="402" t="s">
        <v>175</v>
      </c>
      <c r="AA666" s="390">
        <f>IF(Complete[[#This Row],[Procurement Project]]="","",SUM(Complete[[#This Row],[MOOE]]+Complete[[#This Row],[CO]]))</f>
        <v>5500</v>
      </c>
      <c r="AB666" s="395">
        <v>5500</v>
      </c>
      <c r="AC666" s="396"/>
      <c r="AD666" s="390">
        <f>IF(Complete[[#This Row],[Procurement Project]]="","",SUM(Complete[[#This Row],[MOOE2]]+Complete[[#This Row],[CO3]]))</f>
        <v>5500</v>
      </c>
      <c r="AE666" s="397">
        <v>5500</v>
      </c>
      <c r="AF666" s="317"/>
      <c r="AG666" s="430"/>
      <c r="AH666" s="400" t="s">
        <v>758</v>
      </c>
      <c r="AI666" s="421" t="s">
        <v>193</v>
      </c>
      <c r="AJ666" s="421" t="s">
        <v>193</v>
      </c>
      <c r="AK666" s="421" t="s">
        <v>193</v>
      </c>
      <c r="AL666" s="421" t="s">
        <v>193</v>
      </c>
      <c r="AM666" s="420" t="s">
        <v>193</v>
      </c>
      <c r="AN666" s="423" t="s">
        <v>193</v>
      </c>
      <c r="AO666" s="319" t="s">
        <v>1403</v>
      </c>
      <c r="AP666" s="411"/>
      <c r="AQ666" s="411"/>
    </row>
    <row r="667" spans="1:43" s="230" customFormat="1" ht="75" customHeight="1" x14ac:dyDescent="0.25">
      <c r="A667" s="465" t="s">
        <v>1340</v>
      </c>
      <c r="B667" s="465" t="s">
        <v>235</v>
      </c>
      <c r="C667" s="466" t="s">
        <v>266</v>
      </c>
      <c r="D667" s="408" t="s">
        <v>192</v>
      </c>
      <c r="E667" s="319" t="s">
        <v>93</v>
      </c>
      <c r="F667" s="622">
        <v>45251</v>
      </c>
      <c r="G667" s="622">
        <v>45254</v>
      </c>
      <c r="H667" s="642"/>
      <c r="I667" s="648" t="s">
        <v>193</v>
      </c>
      <c r="J667" s="622">
        <f>Complete[[#This Row],[Sub/Open of Bids]]</f>
        <v>45259</v>
      </c>
      <c r="K667" s="622">
        <v>45259</v>
      </c>
      <c r="L667" s="643"/>
      <c r="M667" s="622" t="s">
        <v>193</v>
      </c>
      <c r="N667" s="622" t="s">
        <v>193</v>
      </c>
      <c r="O667" s="622">
        <v>45267</v>
      </c>
      <c r="P667" s="643"/>
      <c r="Q667" s="643"/>
      <c r="R667" s="643"/>
      <c r="S667" s="622" t="s">
        <v>193</v>
      </c>
      <c r="T667" s="622">
        <v>45287</v>
      </c>
      <c r="U667" s="622">
        <v>45289</v>
      </c>
      <c r="V667" s="409"/>
      <c r="W667" s="788"/>
      <c r="X667" s="622">
        <f>VLOOKUP(Complete[[#This Row],[Code
(PAP)]],[2]Sheet3!$A$2:$B$2590,2,FALSE)</f>
        <v>45289</v>
      </c>
      <c r="Y667" s="622">
        <f>Complete[[#This Row],[Delivery/ Completion]]</f>
        <v>45289</v>
      </c>
      <c r="Z667" s="402" t="s">
        <v>175</v>
      </c>
      <c r="AA667" s="390">
        <f>IF(Complete[[#This Row],[Procurement Project]]="","",SUM(Complete[[#This Row],[MOOE]]+Complete[[#This Row],[CO]]))</f>
        <v>53900</v>
      </c>
      <c r="AB667" s="395">
        <v>53900</v>
      </c>
      <c r="AC667" s="396"/>
      <c r="AD667" s="390">
        <f>IF(Complete[[#This Row],[Procurement Project]]="","",SUM(Complete[[#This Row],[MOOE2]]+Complete[[#This Row],[CO3]]))</f>
        <v>53900</v>
      </c>
      <c r="AE667" s="397">
        <v>53900</v>
      </c>
      <c r="AF667" s="317"/>
      <c r="AG667" s="430"/>
      <c r="AH667" s="400" t="s">
        <v>758</v>
      </c>
      <c r="AI667" s="421" t="s">
        <v>193</v>
      </c>
      <c r="AJ667" s="421" t="s">
        <v>193</v>
      </c>
      <c r="AK667" s="421" t="s">
        <v>193</v>
      </c>
      <c r="AL667" s="421" t="s">
        <v>193</v>
      </c>
      <c r="AM667" s="420" t="s">
        <v>193</v>
      </c>
      <c r="AN667" s="423" t="s">
        <v>193</v>
      </c>
      <c r="AO667" s="319" t="s">
        <v>141</v>
      </c>
      <c r="AP667" s="411"/>
      <c r="AQ667" s="411"/>
    </row>
    <row r="668" spans="1:43" s="230" customFormat="1" ht="75" customHeight="1" x14ac:dyDescent="0.25">
      <c r="A668" s="465" t="s">
        <v>1339</v>
      </c>
      <c r="B668" s="465" t="s">
        <v>235</v>
      </c>
      <c r="C668" s="466" t="s">
        <v>266</v>
      </c>
      <c r="D668" s="408" t="s">
        <v>192</v>
      </c>
      <c r="E668" s="319" t="s">
        <v>93</v>
      </c>
      <c r="F668" s="622">
        <v>45251</v>
      </c>
      <c r="G668" s="622">
        <v>45254</v>
      </c>
      <c r="H668" s="642"/>
      <c r="I668" s="648" t="s">
        <v>193</v>
      </c>
      <c r="J668" s="622">
        <f>Complete[[#This Row],[Sub/Open of Bids]]</f>
        <v>45259</v>
      </c>
      <c r="K668" s="622">
        <v>45259</v>
      </c>
      <c r="L668" s="643"/>
      <c r="M668" s="622" t="s">
        <v>193</v>
      </c>
      <c r="N668" s="622" t="s">
        <v>193</v>
      </c>
      <c r="O668" s="622">
        <v>45267</v>
      </c>
      <c r="P668" s="643"/>
      <c r="Q668" s="643"/>
      <c r="R668" s="643"/>
      <c r="S668" s="622" t="s">
        <v>193</v>
      </c>
      <c r="T668" s="622">
        <v>45287</v>
      </c>
      <c r="U668" s="622">
        <v>45289</v>
      </c>
      <c r="V668" s="409"/>
      <c r="W668" s="788"/>
      <c r="X668" s="622">
        <f>VLOOKUP(Complete[[#This Row],[Code
(PAP)]],[2]Sheet3!$A$2:$B$2590,2,FALSE)</f>
        <v>45289</v>
      </c>
      <c r="Y668" s="622">
        <f>Complete[[#This Row],[Delivery/ Completion]]</f>
        <v>45289</v>
      </c>
      <c r="Z668" s="402" t="s">
        <v>175</v>
      </c>
      <c r="AA668" s="390">
        <f>IF(Complete[[#This Row],[Procurement Project]]="","",SUM(Complete[[#This Row],[MOOE]]+Complete[[#This Row],[CO]]))</f>
        <v>4000</v>
      </c>
      <c r="AB668" s="395">
        <v>4000</v>
      </c>
      <c r="AC668" s="396"/>
      <c r="AD668" s="390">
        <f>IF(Complete[[#This Row],[Procurement Project]]="","",SUM(Complete[[#This Row],[MOOE2]]+Complete[[#This Row],[CO3]]))</f>
        <v>4000</v>
      </c>
      <c r="AE668" s="397">
        <v>4000</v>
      </c>
      <c r="AF668" s="317"/>
      <c r="AG668" s="430"/>
      <c r="AH668" s="400" t="s">
        <v>758</v>
      </c>
      <c r="AI668" s="421" t="s">
        <v>193</v>
      </c>
      <c r="AJ668" s="421" t="s">
        <v>193</v>
      </c>
      <c r="AK668" s="421" t="s">
        <v>193</v>
      </c>
      <c r="AL668" s="421" t="s">
        <v>193</v>
      </c>
      <c r="AM668" s="420" t="s">
        <v>193</v>
      </c>
      <c r="AN668" s="423" t="s">
        <v>193</v>
      </c>
      <c r="AO668" s="319" t="s">
        <v>141</v>
      </c>
      <c r="AP668" s="411"/>
      <c r="AQ668" s="411"/>
    </row>
    <row r="669" spans="1:43" s="230" customFormat="1" ht="75" customHeight="1" x14ac:dyDescent="0.25">
      <c r="A669" s="465" t="s">
        <v>1338</v>
      </c>
      <c r="B669" s="465" t="s">
        <v>235</v>
      </c>
      <c r="C669" s="466" t="s">
        <v>266</v>
      </c>
      <c r="D669" s="408" t="s">
        <v>192</v>
      </c>
      <c r="E669" s="319" t="s">
        <v>93</v>
      </c>
      <c r="F669" s="622">
        <v>45245</v>
      </c>
      <c r="G669" s="622">
        <v>45247</v>
      </c>
      <c r="H669" s="642"/>
      <c r="I669" s="648" t="s">
        <v>193</v>
      </c>
      <c r="J669" s="622">
        <f>Complete[[#This Row],[Sub/Open of Bids]]</f>
        <v>45259</v>
      </c>
      <c r="K669" s="622">
        <v>45259</v>
      </c>
      <c r="L669" s="643"/>
      <c r="M669" s="622" t="s">
        <v>193</v>
      </c>
      <c r="N669" s="622" t="s">
        <v>193</v>
      </c>
      <c r="O669" s="622">
        <v>45267</v>
      </c>
      <c r="P669" s="643"/>
      <c r="Q669" s="643"/>
      <c r="R669" s="643"/>
      <c r="S669" s="622" t="s">
        <v>193</v>
      </c>
      <c r="T669" s="622">
        <v>45282</v>
      </c>
      <c r="U669" s="622">
        <v>45289</v>
      </c>
      <c r="V669" s="409"/>
      <c r="W669" s="788"/>
      <c r="X669" s="622">
        <f>VLOOKUP(Complete[[#This Row],[Code
(PAP)]],[2]Sheet3!$A$2:$B$2590,2,FALSE)</f>
        <v>45289</v>
      </c>
      <c r="Y669" s="622">
        <f>Complete[[#This Row],[Delivery/ Completion]]</f>
        <v>45289</v>
      </c>
      <c r="Z669" s="402" t="s">
        <v>175</v>
      </c>
      <c r="AA669" s="390">
        <f>IF(Complete[[#This Row],[Procurement Project]]="","",SUM(Complete[[#This Row],[MOOE]]+Complete[[#This Row],[CO]]))</f>
        <v>18950</v>
      </c>
      <c r="AB669" s="395">
        <v>18950</v>
      </c>
      <c r="AC669" s="396"/>
      <c r="AD669" s="390">
        <f>IF(Complete[[#This Row],[Procurement Project]]="","",SUM(Complete[[#This Row],[MOOE2]]+Complete[[#This Row],[CO3]]))</f>
        <v>18950</v>
      </c>
      <c r="AE669" s="397">
        <v>18950</v>
      </c>
      <c r="AF669" s="317"/>
      <c r="AG669" s="430"/>
      <c r="AH669" s="400" t="s">
        <v>758</v>
      </c>
      <c r="AI669" s="421" t="s">
        <v>193</v>
      </c>
      <c r="AJ669" s="421" t="s">
        <v>193</v>
      </c>
      <c r="AK669" s="421" t="s">
        <v>193</v>
      </c>
      <c r="AL669" s="421" t="s">
        <v>193</v>
      </c>
      <c r="AM669" s="420" t="s">
        <v>193</v>
      </c>
      <c r="AN669" s="423" t="s">
        <v>193</v>
      </c>
      <c r="AO669" s="319" t="s">
        <v>141</v>
      </c>
      <c r="AP669" s="411"/>
      <c r="AQ669" s="411"/>
    </row>
    <row r="670" spans="1:43" s="230" customFormat="1" ht="75" customHeight="1" x14ac:dyDescent="0.25">
      <c r="A670" s="465" t="s">
        <v>1337</v>
      </c>
      <c r="B670" s="465" t="s">
        <v>235</v>
      </c>
      <c r="C670" s="466" t="s">
        <v>213</v>
      </c>
      <c r="D670" s="408" t="s">
        <v>192</v>
      </c>
      <c r="E670" s="319" t="s">
        <v>93</v>
      </c>
      <c r="F670" s="622">
        <v>45245</v>
      </c>
      <c r="G670" s="622">
        <v>45247</v>
      </c>
      <c r="H670" s="642"/>
      <c r="I670" s="648" t="s">
        <v>193</v>
      </c>
      <c r="J670" s="622">
        <f>Complete[[#This Row],[Sub/Open of Bids]]</f>
        <v>45259</v>
      </c>
      <c r="K670" s="622">
        <v>45259</v>
      </c>
      <c r="L670" s="643"/>
      <c r="M670" s="622" t="s">
        <v>193</v>
      </c>
      <c r="N670" s="622" t="s">
        <v>193</v>
      </c>
      <c r="O670" s="622">
        <v>45267</v>
      </c>
      <c r="P670" s="643"/>
      <c r="Q670" s="643"/>
      <c r="R670" s="643"/>
      <c r="S670" s="622" t="s">
        <v>193</v>
      </c>
      <c r="T670" s="622">
        <v>45287</v>
      </c>
      <c r="U670" s="622"/>
      <c r="V670" s="409"/>
      <c r="W670" s="788"/>
      <c r="X670" s="622">
        <f>VLOOKUP(Complete[[#This Row],[Code
(PAP)]],[2]Sheet3!$A$2:$B$2590,2,FALSE)</f>
        <v>45289</v>
      </c>
      <c r="Y670" s="622"/>
      <c r="Z670" s="402" t="s">
        <v>175</v>
      </c>
      <c r="AA670" s="390">
        <f>IF(Complete[[#This Row],[Procurement Project]]="","",SUM(Complete[[#This Row],[MOOE]]+Complete[[#This Row],[CO]]))</f>
        <v>7497</v>
      </c>
      <c r="AB670" s="395">
        <v>7497</v>
      </c>
      <c r="AC670" s="396"/>
      <c r="AD670" s="390">
        <f>IF(Complete[[#This Row],[Procurement Project]]="","",SUM(Complete[[#This Row],[MOOE2]]+Complete[[#This Row],[CO3]]))</f>
        <v>7497</v>
      </c>
      <c r="AE670" s="397">
        <v>7497</v>
      </c>
      <c r="AF670" s="317"/>
      <c r="AG670" s="430"/>
      <c r="AH670" s="400" t="s">
        <v>758</v>
      </c>
      <c r="AI670" s="421" t="s">
        <v>193</v>
      </c>
      <c r="AJ670" s="421" t="s">
        <v>193</v>
      </c>
      <c r="AK670" s="421" t="s">
        <v>193</v>
      </c>
      <c r="AL670" s="421" t="s">
        <v>193</v>
      </c>
      <c r="AM670" s="420" t="s">
        <v>193</v>
      </c>
      <c r="AN670" s="423" t="s">
        <v>193</v>
      </c>
      <c r="AO670" s="319" t="s">
        <v>1403</v>
      </c>
      <c r="AP670" s="411"/>
      <c r="AQ670" s="411"/>
    </row>
    <row r="671" spans="1:43" s="230" customFormat="1" ht="75" customHeight="1" x14ac:dyDescent="0.25">
      <c r="A671" s="465" t="s">
        <v>1336</v>
      </c>
      <c r="B671" s="465" t="s">
        <v>235</v>
      </c>
      <c r="C671" s="466" t="s">
        <v>213</v>
      </c>
      <c r="D671" s="408" t="s">
        <v>192</v>
      </c>
      <c r="E671" s="319" t="s">
        <v>93</v>
      </c>
      <c r="F671" s="622">
        <v>45245</v>
      </c>
      <c r="G671" s="622">
        <v>45248</v>
      </c>
      <c r="H671" s="642"/>
      <c r="I671" s="648" t="s">
        <v>193</v>
      </c>
      <c r="J671" s="622">
        <f>Complete[[#This Row],[Sub/Open of Bids]]</f>
        <v>45259</v>
      </c>
      <c r="K671" s="622">
        <v>45259</v>
      </c>
      <c r="L671" s="643"/>
      <c r="M671" s="622" t="s">
        <v>193</v>
      </c>
      <c r="N671" s="622" t="s">
        <v>193</v>
      </c>
      <c r="O671" s="622">
        <v>45267</v>
      </c>
      <c r="P671" s="643"/>
      <c r="Q671" s="643"/>
      <c r="R671" s="643"/>
      <c r="S671" s="622" t="s">
        <v>193</v>
      </c>
      <c r="T671" s="622"/>
      <c r="U671" s="622"/>
      <c r="V671" s="409"/>
      <c r="W671" s="788"/>
      <c r="X671" s="622"/>
      <c r="Y671" s="622"/>
      <c r="Z671" s="402" t="s">
        <v>175</v>
      </c>
      <c r="AA671" s="390">
        <f>IF(Complete[[#This Row],[Procurement Project]]="","",SUM(Complete[[#This Row],[MOOE]]+Complete[[#This Row],[CO]]))</f>
        <v>13400</v>
      </c>
      <c r="AB671" s="395">
        <v>13400</v>
      </c>
      <c r="AC671" s="396"/>
      <c r="AD671" s="390">
        <f>IF(Complete[[#This Row],[Procurement Project]]="","",SUM(Complete[[#This Row],[MOOE2]]+Complete[[#This Row],[CO3]]))</f>
        <v>13400</v>
      </c>
      <c r="AE671" s="397">
        <v>13400</v>
      </c>
      <c r="AF671" s="317"/>
      <c r="AG671" s="430"/>
      <c r="AH671" s="400" t="s">
        <v>758</v>
      </c>
      <c r="AI671" s="421" t="s">
        <v>193</v>
      </c>
      <c r="AJ671" s="421" t="s">
        <v>193</v>
      </c>
      <c r="AK671" s="421" t="s">
        <v>193</v>
      </c>
      <c r="AL671" s="421" t="s">
        <v>193</v>
      </c>
      <c r="AM671" s="420" t="s">
        <v>193</v>
      </c>
      <c r="AN671" s="423" t="s">
        <v>193</v>
      </c>
      <c r="AO671" s="319" t="s">
        <v>1403</v>
      </c>
      <c r="AP671" s="411"/>
      <c r="AQ671" s="411"/>
    </row>
    <row r="672" spans="1:43" s="230" customFormat="1" ht="75" customHeight="1" x14ac:dyDescent="0.25">
      <c r="A672" s="465" t="s">
        <v>1335</v>
      </c>
      <c r="B672" s="499" t="s">
        <v>235</v>
      </c>
      <c r="C672" s="486" t="s">
        <v>213</v>
      </c>
      <c r="D672" s="408" t="s">
        <v>192</v>
      </c>
      <c r="E672" s="319" t="s">
        <v>93</v>
      </c>
      <c r="F672" s="622">
        <v>45245</v>
      </c>
      <c r="G672" s="622">
        <v>45248</v>
      </c>
      <c r="H672" s="642"/>
      <c r="I672" s="648" t="s">
        <v>193</v>
      </c>
      <c r="J672" s="622">
        <f>Complete[[#This Row],[Sub/Open of Bids]]</f>
        <v>45259</v>
      </c>
      <c r="K672" s="622">
        <v>45259</v>
      </c>
      <c r="L672" s="643"/>
      <c r="M672" s="622" t="s">
        <v>193</v>
      </c>
      <c r="N672" s="622" t="s">
        <v>193</v>
      </c>
      <c r="O672" s="622">
        <v>45267</v>
      </c>
      <c r="P672" s="643"/>
      <c r="Q672" s="643"/>
      <c r="R672" s="643"/>
      <c r="S672" s="622" t="s">
        <v>193</v>
      </c>
      <c r="T672" s="622"/>
      <c r="U672" s="622"/>
      <c r="V672" s="490"/>
      <c r="W672" s="793"/>
      <c r="X672" s="622"/>
      <c r="Y672" s="622"/>
      <c r="Z672" s="402" t="s">
        <v>175</v>
      </c>
      <c r="AA672" s="492">
        <f>IF(Complete[[#This Row],[Procurement Project]]="","",SUM(Complete[[#This Row],[MOOE]]+Complete[[#This Row],[CO]]))</f>
        <v>7497</v>
      </c>
      <c r="AB672" s="493">
        <v>7497</v>
      </c>
      <c r="AC672" s="494"/>
      <c r="AD672" s="492">
        <f>IF(Complete[[#This Row],[Procurement Project]]="","",SUM(Complete[[#This Row],[MOOE2]]+Complete[[#This Row],[CO3]]))</f>
        <v>7497</v>
      </c>
      <c r="AE672" s="495">
        <v>7497</v>
      </c>
      <c r="AF672" s="496"/>
      <c r="AG672" s="497"/>
      <c r="AH672" s="400" t="s">
        <v>758</v>
      </c>
      <c r="AI672" s="421" t="s">
        <v>193</v>
      </c>
      <c r="AJ672" s="421" t="s">
        <v>193</v>
      </c>
      <c r="AK672" s="421" t="s">
        <v>193</v>
      </c>
      <c r="AL672" s="421" t="s">
        <v>193</v>
      </c>
      <c r="AM672" s="420" t="s">
        <v>193</v>
      </c>
      <c r="AN672" s="423" t="s">
        <v>193</v>
      </c>
      <c r="AO672" s="319" t="s">
        <v>1403</v>
      </c>
      <c r="AP672" s="498"/>
      <c r="AQ672" s="498"/>
    </row>
    <row r="673" spans="1:45" s="230" customFormat="1" ht="75" customHeight="1" x14ac:dyDescent="0.25">
      <c r="A673" s="465" t="s">
        <v>1334</v>
      </c>
      <c r="B673" s="499" t="s">
        <v>235</v>
      </c>
      <c r="C673" s="486" t="s">
        <v>213</v>
      </c>
      <c r="D673" s="408" t="s">
        <v>192</v>
      </c>
      <c r="E673" s="319" t="s">
        <v>93</v>
      </c>
      <c r="F673" s="622">
        <v>45245</v>
      </c>
      <c r="G673" s="622">
        <v>45248</v>
      </c>
      <c r="H673" s="642"/>
      <c r="I673" s="648" t="s">
        <v>193</v>
      </c>
      <c r="J673" s="622">
        <f>Complete[[#This Row],[Sub/Open of Bids]]</f>
        <v>45259</v>
      </c>
      <c r="K673" s="622">
        <v>45259</v>
      </c>
      <c r="L673" s="643"/>
      <c r="M673" s="622" t="s">
        <v>193</v>
      </c>
      <c r="N673" s="622" t="s">
        <v>193</v>
      </c>
      <c r="O673" s="622">
        <v>45267</v>
      </c>
      <c r="P673" s="643"/>
      <c r="Q673" s="643"/>
      <c r="R673" s="643"/>
      <c r="S673" s="622" t="s">
        <v>193</v>
      </c>
      <c r="T673" s="622"/>
      <c r="U673" s="622"/>
      <c r="V673" s="490"/>
      <c r="W673" s="793"/>
      <c r="X673" s="622"/>
      <c r="Y673" s="622"/>
      <c r="Z673" s="402" t="s">
        <v>175</v>
      </c>
      <c r="AA673" s="492">
        <f>IF(Complete[[#This Row],[Procurement Project]]="","",SUM(Complete[[#This Row],[MOOE]]+Complete[[#This Row],[CO]]))</f>
        <v>13400</v>
      </c>
      <c r="AB673" s="493">
        <v>13400</v>
      </c>
      <c r="AC673" s="494"/>
      <c r="AD673" s="492">
        <f>IF(Complete[[#This Row],[Procurement Project]]="","",SUM(Complete[[#This Row],[MOOE2]]+Complete[[#This Row],[CO3]]))</f>
        <v>13400</v>
      </c>
      <c r="AE673" s="495">
        <v>13400</v>
      </c>
      <c r="AF673" s="496"/>
      <c r="AG673" s="497"/>
      <c r="AH673" s="400" t="s">
        <v>758</v>
      </c>
      <c r="AI673" s="421" t="s">
        <v>193</v>
      </c>
      <c r="AJ673" s="421" t="s">
        <v>193</v>
      </c>
      <c r="AK673" s="421" t="s">
        <v>193</v>
      </c>
      <c r="AL673" s="421" t="s">
        <v>193</v>
      </c>
      <c r="AM673" s="420" t="s">
        <v>193</v>
      </c>
      <c r="AN673" s="423" t="s">
        <v>193</v>
      </c>
      <c r="AO673" s="319" t="s">
        <v>1403</v>
      </c>
      <c r="AP673" s="498"/>
      <c r="AQ673" s="498"/>
    </row>
    <row r="674" spans="1:45" s="230" customFormat="1" ht="75" customHeight="1" x14ac:dyDescent="0.25">
      <c r="A674" s="465" t="s">
        <v>1333</v>
      </c>
      <c r="B674" s="499" t="s">
        <v>235</v>
      </c>
      <c r="C674" s="486" t="s">
        <v>213</v>
      </c>
      <c r="D674" s="408" t="s">
        <v>192</v>
      </c>
      <c r="E674" s="319" t="s">
        <v>93</v>
      </c>
      <c r="F674" s="622">
        <v>45251</v>
      </c>
      <c r="G674" s="622">
        <v>45254</v>
      </c>
      <c r="H674" s="642"/>
      <c r="I674" s="648" t="s">
        <v>193</v>
      </c>
      <c r="J674" s="622">
        <f>Complete[[#This Row],[Sub/Open of Bids]]</f>
        <v>45259</v>
      </c>
      <c r="K674" s="622">
        <v>45259</v>
      </c>
      <c r="L674" s="643"/>
      <c r="M674" s="622" t="s">
        <v>193</v>
      </c>
      <c r="N674" s="622" t="s">
        <v>193</v>
      </c>
      <c r="O674" s="622">
        <v>45267</v>
      </c>
      <c r="P674" s="643"/>
      <c r="Q674" s="643"/>
      <c r="R674" s="643"/>
      <c r="S674" s="622" t="s">
        <v>193</v>
      </c>
      <c r="T674" s="622"/>
      <c r="U674" s="622"/>
      <c r="V674" s="490"/>
      <c r="W674" s="793"/>
      <c r="X674" s="622"/>
      <c r="Y674" s="622"/>
      <c r="Z674" s="402" t="s">
        <v>175</v>
      </c>
      <c r="AA674" s="492">
        <f>IF(Complete[[#This Row],[Procurement Project]]="","",SUM(Complete[[#This Row],[MOOE]]+Complete[[#This Row],[CO]]))</f>
        <v>3200</v>
      </c>
      <c r="AB674" s="493">
        <v>3200</v>
      </c>
      <c r="AC674" s="494"/>
      <c r="AD674" s="492">
        <f>IF(Complete[[#This Row],[Procurement Project]]="","",SUM(Complete[[#This Row],[MOOE2]]+Complete[[#This Row],[CO3]]))</f>
        <v>3200</v>
      </c>
      <c r="AE674" s="495">
        <v>3200</v>
      </c>
      <c r="AF674" s="496"/>
      <c r="AG674" s="497"/>
      <c r="AH674" s="400" t="s">
        <v>758</v>
      </c>
      <c r="AI674" s="421" t="s">
        <v>193</v>
      </c>
      <c r="AJ674" s="421" t="s">
        <v>193</v>
      </c>
      <c r="AK674" s="421" t="s">
        <v>193</v>
      </c>
      <c r="AL674" s="421" t="s">
        <v>193</v>
      </c>
      <c r="AM674" s="420" t="s">
        <v>193</v>
      </c>
      <c r="AN674" s="423" t="s">
        <v>193</v>
      </c>
      <c r="AO674" s="319" t="s">
        <v>1403</v>
      </c>
      <c r="AP674" s="498"/>
      <c r="AQ674" s="498"/>
    </row>
    <row r="675" spans="1:45" s="230" customFormat="1" ht="75" customHeight="1" x14ac:dyDescent="0.25">
      <c r="A675" s="465" t="s">
        <v>1332</v>
      </c>
      <c r="B675" s="499" t="s">
        <v>235</v>
      </c>
      <c r="C675" s="486" t="s">
        <v>213</v>
      </c>
      <c r="D675" s="408" t="s">
        <v>192</v>
      </c>
      <c r="E675" s="319" t="s">
        <v>93</v>
      </c>
      <c r="F675" s="622">
        <v>45251</v>
      </c>
      <c r="G675" s="622">
        <v>45254</v>
      </c>
      <c r="H675" s="642"/>
      <c r="I675" s="648" t="s">
        <v>193</v>
      </c>
      <c r="J675" s="622">
        <f>Complete[[#This Row],[Sub/Open of Bids]]</f>
        <v>45259</v>
      </c>
      <c r="K675" s="622">
        <v>45259</v>
      </c>
      <c r="L675" s="643"/>
      <c r="M675" s="622" t="s">
        <v>193</v>
      </c>
      <c r="N675" s="622" t="s">
        <v>193</v>
      </c>
      <c r="O675" s="622">
        <v>45267</v>
      </c>
      <c r="P675" s="643"/>
      <c r="Q675" s="643"/>
      <c r="R675" s="643"/>
      <c r="S675" s="622" t="s">
        <v>193</v>
      </c>
      <c r="T675" s="622"/>
      <c r="U675" s="622"/>
      <c r="V675" s="490"/>
      <c r="W675" s="793"/>
      <c r="X675" s="622"/>
      <c r="Y675" s="622"/>
      <c r="Z675" s="402" t="s">
        <v>175</v>
      </c>
      <c r="AA675" s="492">
        <f>IF(Complete[[#This Row],[Procurement Project]]="","",SUM(Complete[[#This Row],[MOOE]]+Complete[[#This Row],[CO]]))</f>
        <v>14500</v>
      </c>
      <c r="AB675" s="493">
        <v>14500</v>
      </c>
      <c r="AC675" s="494"/>
      <c r="AD675" s="492">
        <f>IF(Complete[[#This Row],[Procurement Project]]="","",SUM(Complete[[#This Row],[MOOE2]]+Complete[[#This Row],[CO3]]))</f>
        <v>14500</v>
      </c>
      <c r="AE675" s="495">
        <v>14500</v>
      </c>
      <c r="AF675" s="496"/>
      <c r="AG675" s="497"/>
      <c r="AH675" s="400" t="s">
        <v>758</v>
      </c>
      <c r="AI675" s="421" t="s">
        <v>193</v>
      </c>
      <c r="AJ675" s="421" t="s">
        <v>193</v>
      </c>
      <c r="AK675" s="421" t="s">
        <v>193</v>
      </c>
      <c r="AL675" s="421" t="s">
        <v>193</v>
      </c>
      <c r="AM675" s="420" t="s">
        <v>193</v>
      </c>
      <c r="AN675" s="423" t="s">
        <v>193</v>
      </c>
      <c r="AO675" s="319" t="s">
        <v>1403</v>
      </c>
      <c r="AP675" s="498"/>
      <c r="AQ675" s="498"/>
    </row>
    <row r="676" spans="1:45" s="230" customFormat="1" ht="75" customHeight="1" x14ac:dyDescent="0.25">
      <c r="A676" s="465" t="s">
        <v>1331</v>
      </c>
      <c r="B676" s="499" t="s">
        <v>235</v>
      </c>
      <c r="C676" s="486" t="s">
        <v>213</v>
      </c>
      <c r="D676" s="408" t="s">
        <v>192</v>
      </c>
      <c r="E676" s="319" t="s">
        <v>93</v>
      </c>
      <c r="F676" s="622">
        <v>45251</v>
      </c>
      <c r="G676" s="622">
        <v>45254</v>
      </c>
      <c r="H676" s="642"/>
      <c r="I676" s="648" t="s">
        <v>193</v>
      </c>
      <c r="J676" s="622">
        <f>Complete[[#This Row],[Sub/Open of Bids]]</f>
        <v>45259</v>
      </c>
      <c r="K676" s="622">
        <v>45259</v>
      </c>
      <c r="L676" s="643"/>
      <c r="M676" s="622" t="s">
        <v>193</v>
      </c>
      <c r="N676" s="622" t="s">
        <v>193</v>
      </c>
      <c r="O676" s="622">
        <v>45267</v>
      </c>
      <c r="P676" s="643"/>
      <c r="Q676" s="643"/>
      <c r="R676" s="643"/>
      <c r="S676" s="622" t="s">
        <v>193</v>
      </c>
      <c r="T676" s="622"/>
      <c r="U676" s="622"/>
      <c r="V676" s="490"/>
      <c r="W676" s="793"/>
      <c r="X676" s="622"/>
      <c r="Y676" s="622"/>
      <c r="Z676" s="402" t="s">
        <v>175</v>
      </c>
      <c r="AA676" s="492">
        <f>IF(Complete[[#This Row],[Procurement Project]]="","",SUM(Complete[[#This Row],[MOOE]]+Complete[[#This Row],[CO]]))</f>
        <v>4910</v>
      </c>
      <c r="AB676" s="493">
        <v>4910</v>
      </c>
      <c r="AC676" s="494"/>
      <c r="AD676" s="492">
        <f>IF(Complete[[#This Row],[Procurement Project]]="","",SUM(Complete[[#This Row],[MOOE2]]+Complete[[#This Row],[CO3]]))</f>
        <v>4910</v>
      </c>
      <c r="AE676" s="495">
        <v>4910</v>
      </c>
      <c r="AF676" s="496"/>
      <c r="AG676" s="497"/>
      <c r="AH676" s="400" t="s">
        <v>758</v>
      </c>
      <c r="AI676" s="421" t="s">
        <v>193</v>
      </c>
      <c r="AJ676" s="421" t="s">
        <v>193</v>
      </c>
      <c r="AK676" s="421" t="s">
        <v>193</v>
      </c>
      <c r="AL676" s="421" t="s">
        <v>193</v>
      </c>
      <c r="AM676" s="420" t="s">
        <v>193</v>
      </c>
      <c r="AN676" s="423" t="s">
        <v>193</v>
      </c>
      <c r="AO676" s="319" t="s">
        <v>1403</v>
      </c>
      <c r="AP676" s="498"/>
      <c r="AQ676" s="498"/>
    </row>
    <row r="677" spans="1:45" s="230" customFormat="1" ht="75" customHeight="1" x14ac:dyDescent="0.25">
      <c r="A677" s="465" t="s">
        <v>1330</v>
      </c>
      <c r="B677" s="499" t="s">
        <v>235</v>
      </c>
      <c r="C677" s="486" t="s">
        <v>213</v>
      </c>
      <c r="D677" s="408" t="s">
        <v>192</v>
      </c>
      <c r="E677" s="319" t="s">
        <v>93</v>
      </c>
      <c r="F677" s="622">
        <v>45251</v>
      </c>
      <c r="G677" s="622">
        <v>45254</v>
      </c>
      <c r="H677" s="642"/>
      <c r="I677" s="648" t="s">
        <v>193</v>
      </c>
      <c r="J677" s="622">
        <f>Complete[[#This Row],[Sub/Open of Bids]]</f>
        <v>45259</v>
      </c>
      <c r="K677" s="622">
        <v>45259</v>
      </c>
      <c r="L677" s="643"/>
      <c r="M677" s="622" t="s">
        <v>193</v>
      </c>
      <c r="N677" s="622" t="s">
        <v>193</v>
      </c>
      <c r="O677" s="622">
        <v>45267</v>
      </c>
      <c r="P677" s="643"/>
      <c r="Q677" s="643"/>
      <c r="R677" s="643"/>
      <c r="S677" s="622" t="s">
        <v>193</v>
      </c>
      <c r="T677" s="622"/>
      <c r="U677" s="622"/>
      <c r="V677" s="490"/>
      <c r="W677" s="793"/>
      <c r="X677" s="622"/>
      <c r="Y677" s="622"/>
      <c r="Z677" s="402" t="s">
        <v>175</v>
      </c>
      <c r="AA677" s="492">
        <f>IF(Complete[[#This Row],[Procurement Project]]="","",SUM(Complete[[#This Row],[MOOE]]+Complete[[#This Row],[CO]]))</f>
        <v>1800</v>
      </c>
      <c r="AB677" s="493">
        <v>1800</v>
      </c>
      <c r="AC677" s="494"/>
      <c r="AD677" s="492">
        <f>IF(Complete[[#This Row],[Procurement Project]]="","",SUM(Complete[[#This Row],[MOOE2]]+Complete[[#This Row],[CO3]]))</f>
        <v>1800</v>
      </c>
      <c r="AE677" s="495">
        <v>1800</v>
      </c>
      <c r="AF677" s="496"/>
      <c r="AG677" s="497"/>
      <c r="AH677" s="400" t="s">
        <v>758</v>
      </c>
      <c r="AI677" s="421" t="s">
        <v>193</v>
      </c>
      <c r="AJ677" s="421" t="s">
        <v>193</v>
      </c>
      <c r="AK677" s="421" t="s">
        <v>193</v>
      </c>
      <c r="AL677" s="421" t="s">
        <v>193</v>
      </c>
      <c r="AM677" s="420" t="s">
        <v>193</v>
      </c>
      <c r="AN677" s="423" t="s">
        <v>193</v>
      </c>
      <c r="AO677" s="319" t="s">
        <v>1403</v>
      </c>
      <c r="AP677" s="498"/>
      <c r="AQ677" s="498"/>
    </row>
    <row r="678" spans="1:45" s="230" customFormat="1" ht="75" customHeight="1" x14ac:dyDescent="0.25">
      <c r="A678" s="465" t="s">
        <v>1329</v>
      </c>
      <c r="B678" s="499" t="s">
        <v>268</v>
      </c>
      <c r="C678" s="486" t="s">
        <v>201</v>
      </c>
      <c r="D678" s="408" t="s">
        <v>192</v>
      </c>
      <c r="E678" s="488" t="s">
        <v>91</v>
      </c>
      <c r="F678" s="622">
        <v>45208</v>
      </c>
      <c r="G678" s="622">
        <v>45222</v>
      </c>
      <c r="H678" s="642"/>
      <c r="I678" s="648" t="s">
        <v>193</v>
      </c>
      <c r="J678" s="622">
        <f>Complete[[#This Row],[Sub/Open of Bids]]</f>
        <v>45259</v>
      </c>
      <c r="K678" s="622">
        <v>45259</v>
      </c>
      <c r="L678" s="643"/>
      <c r="M678" s="622" t="s">
        <v>193</v>
      </c>
      <c r="N678" s="622" t="s">
        <v>193</v>
      </c>
      <c r="O678" s="622">
        <v>45267</v>
      </c>
      <c r="P678" s="643"/>
      <c r="Q678" s="643"/>
      <c r="R678" s="643"/>
      <c r="S678" s="622" t="s">
        <v>193</v>
      </c>
      <c r="T678" s="622">
        <v>45282</v>
      </c>
      <c r="U678" s="622"/>
      <c r="V678" s="490"/>
      <c r="W678" s="793"/>
      <c r="X678" s="622"/>
      <c r="Y678" s="622"/>
      <c r="Z678" s="402" t="s">
        <v>175</v>
      </c>
      <c r="AA678" s="492">
        <f>IF(Complete[[#This Row],[Procurement Project]]="","",SUM(Complete[[#This Row],[MOOE]]+Complete[[#This Row],[CO]]))</f>
        <v>45075</v>
      </c>
      <c r="AB678" s="493">
        <v>45075</v>
      </c>
      <c r="AC678" s="494"/>
      <c r="AD678" s="492">
        <f>IF(Complete[[#This Row],[Procurement Project]]="","",SUM(Complete[[#This Row],[MOOE2]]+Complete[[#This Row],[CO3]]))</f>
        <v>45075</v>
      </c>
      <c r="AE678" s="495">
        <v>45075</v>
      </c>
      <c r="AF678" s="496"/>
      <c r="AG678" s="497"/>
      <c r="AH678" s="400" t="s">
        <v>758</v>
      </c>
      <c r="AI678" s="421" t="s">
        <v>193</v>
      </c>
      <c r="AJ678" s="421" t="s">
        <v>193</v>
      </c>
      <c r="AK678" s="421" t="s">
        <v>193</v>
      </c>
      <c r="AL678" s="421" t="s">
        <v>193</v>
      </c>
      <c r="AM678" s="420" t="s">
        <v>193</v>
      </c>
      <c r="AN678" s="423" t="s">
        <v>193</v>
      </c>
      <c r="AO678" s="319" t="s">
        <v>1403</v>
      </c>
      <c r="AP678" s="498"/>
      <c r="AQ678" s="498"/>
    </row>
    <row r="679" spans="1:45" s="230" customFormat="1" ht="75" customHeight="1" x14ac:dyDescent="0.25">
      <c r="A679" s="465" t="s">
        <v>1328</v>
      </c>
      <c r="B679" s="499" t="s">
        <v>334</v>
      </c>
      <c r="C679" s="486" t="s">
        <v>222</v>
      </c>
      <c r="D679" s="408" t="s">
        <v>192</v>
      </c>
      <c r="E679" s="319" t="s">
        <v>91</v>
      </c>
      <c r="F679" s="622">
        <v>45216</v>
      </c>
      <c r="G679" s="622">
        <v>45222</v>
      </c>
      <c r="H679" s="642"/>
      <c r="I679" s="648" t="s">
        <v>193</v>
      </c>
      <c r="J679" s="622">
        <f>Complete[[#This Row],[Sub/Open of Bids]]</f>
        <v>45259</v>
      </c>
      <c r="K679" s="622">
        <v>45259</v>
      </c>
      <c r="L679" s="643"/>
      <c r="M679" s="622" t="s">
        <v>193</v>
      </c>
      <c r="N679" s="622" t="s">
        <v>193</v>
      </c>
      <c r="O679" s="622">
        <v>45267</v>
      </c>
      <c r="P679" s="643"/>
      <c r="Q679" s="643"/>
      <c r="R679" s="643"/>
      <c r="S679" s="622" t="s">
        <v>193</v>
      </c>
      <c r="T679" s="622">
        <v>45287</v>
      </c>
      <c r="U679" s="622"/>
      <c r="V679" s="490"/>
      <c r="W679" s="793"/>
      <c r="X679" s="622"/>
      <c r="Y679" s="622"/>
      <c r="Z679" s="402" t="s">
        <v>175</v>
      </c>
      <c r="AA679" s="492">
        <f>IF(Complete[[#This Row],[Procurement Project]]="","",SUM(Complete[[#This Row],[MOOE]]+Complete[[#This Row],[CO]]))</f>
        <v>5115</v>
      </c>
      <c r="AB679" s="493">
        <v>5115</v>
      </c>
      <c r="AC679" s="494"/>
      <c r="AD679" s="492">
        <f>IF(Complete[[#This Row],[Procurement Project]]="","",SUM(Complete[[#This Row],[MOOE2]]+Complete[[#This Row],[CO3]]))</f>
        <v>5115</v>
      </c>
      <c r="AE679" s="495">
        <v>5115</v>
      </c>
      <c r="AF679" s="496"/>
      <c r="AG679" s="497"/>
      <c r="AH679" s="400" t="s">
        <v>758</v>
      </c>
      <c r="AI679" s="421" t="s">
        <v>193</v>
      </c>
      <c r="AJ679" s="421" t="s">
        <v>193</v>
      </c>
      <c r="AK679" s="421" t="s">
        <v>193</v>
      </c>
      <c r="AL679" s="421" t="s">
        <v>193</v>
      </c>
      <c r="AM679" s="420" t="s">
        <v>193</v>
      </c>
      <c r="AN679" s="423" t="s">
        <v>193</v>
      </c>
      <c r="AO679" s="319" t="s">
        <v>1403</v>
      </c>
      <c r="AP679" s="498"/>
      <c r="AQ679" s="498"/>
    </row>
    <row r="680" spans="1:45" s="230" customFormat="1" ht="75" customHeight="1" thickBot="1" x14ac:dyDescent="0.3">
      <c r="A680" s="466" t="s">
        <v>1389</v>
      </c>
      <c r="B680" s="465" t="s">
        <v>238</v>
      </c>
      <c r="C680" s="466" t="s">
        <v>260</v>
      </c>
      <c r="D680" s="408" t="s">
        <v>192</v>
      </c>
      <c r="E680" s="322" t="s">
        <v>103</v>
      </c>
      <c r="F680" s="622">
        <v>45146</v>
      </c>
      <c r="G680" s="622">
        <v>45152</v>
      </c>
      <c r="H680" s="642"/>
      <c r="I680" s="648" t="s">
        <v>193</v>
      </c>
      <c r="J680" s="622">
        <f>Complete[[#This Row],[Sub/Open of Bids]]</f>
        <v>45168</v>
      </c>
      <c r="K680" s="622">
        <v>45168</v>
      </c>
      <c r="L680" s="643"/>
      <c r="M680" s="622" t="s">
        <v>193</v>
      </c>
      <c r="N680" s="622" t="s">
        <v>193</v>
      </c>
      <c r="O680" s="622">
        <v>45173</v>
      </c>
      <c r="P680" s="643"/>
      <c r="Q680" s="643"/>
      <c r="R680" s="643"/>
      <c r="S680" s="622">
        <v>45177</v>
      </c>
      <c r="T680" s="622">
        <v>45208</v>
      </c>
      <c r="U680" s="622">
        <v>45211</v>
      </c>
      <c r="V680" s="409"/>
      <c r="W680" s="788"/>
      <c r="X680" s="622">
        <f>VLOOKUP(Complete[[#This Row],[Code
(PAP)]],[2]Sheet3!$A$2:$B$2590,2,FALSE)</f>
        <v>45219</v>
      </c>
      <c r="Y680" s="622">
        <v>45219</v>
      </c>
      <c r="Z680" s="394" t="s">
        <v>175</v>
      </c>
      <c r="AA680" s="390">
        <f>IF(Complete[[#This Row],[Procurement Project]]="","",SUM(Complete[[#This Row],[MOOE]]+Complete[[#This Row],[CO]]))</f>
        <v>189891</v>
      </c>
      <c r="AB680" s="395">
        <v>189891</v>
      </c>
      <c r="AC680" s="396"/>
      <c r="AD680" s="390">
        <f>IF(Complete[[#This Row],[Procurement Project]]="","",SUM(Complete[[#This Row],[MOOE2]]+Complete[[#This Row],[CO3]]))</f>
        <v>188220</v>
      </c>
      <c r="AE680" s="397">
        <v>188220</v>
      </c>
      <c r="AF680" s="317"/>
      <c r="AG680" s="430"/>
      <c r="AH680" s="624"/>
      <c r="AI680" s="585"/>
      <c r="AJ680" s="585"/>
      <c r="AK680" s="585"/>
      <c r="AL680" s="585"/>
      <c r="AM680" s="421"/>
      <c r="AN680" s="723"/>
      <c r="AO680" s="319" t="s">
        <v>141</v>
      </c>
      <c r="AP680" s="411"/>
      <c r="AQ680" s="411"/>
    </row>
    <row r="681" spans="1:45" s="230" customFormat="1" ht="16.5" hidden="1" thickBot="1" x14ac:dyDescent="0.3">
      <c r="A681" s="467"/>
      <c r="B681" s="468"/>
      <c r="C681" s="468"/>
      <c r="D681" s="408"/>
      <c r="E681" s="322"/>
      <c r="F681" s="657"/>
      <c r="G681" s="657"/>
      <c r="H681" s="658" t="str">
        <f>IF(OR(Complete[[#This Row],[Pre-Proc Conference]]="",Complete[[#This Row],[Ads/Post of IB]]=""), "",IFERROR(Complete[[#This Row],[Ads/Post of IB]]-Complete[[#This Row],[Pre-Proc Conference]],""))</f>
        <v/>
      </c>
      <c r="I681" s="648"/>
      <c r="J681" s="622"/>
      <c r="K681" s="657"/>
      <c r="L681" s="659" t="str">
        <f>IF(OR(Complete[[#This Row],[Ads/Post of IB]]="",Complete[[#This Row],[Sub/Open of Bids]]=""),"",IFERROR(Complete[[#This Row],[Sub/Open of Bids]]-Complete[[#This Row],[Ads/Post of IB]],""))</f>
        <v/>
      </c>
      <c r="M681" s="622"/>
      <c r="N681" s="622"/>
      <c r="O681" s="657"/>
      <c r="P681" s="659" t="str">
        <f>IF(OR(Complete[[#This Row],[Post Qual]]="",Complete[[#This Row],[Sub/Open of Bids]]=""), "",IFERROR(Complete[[#This Row],[Post Qual]]-Complete[[#This Row],[Sub/Open of Bids]],""))</f>
        <v/>
      </c>
      <c r="Q681" s="659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681" s="659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681" s="657"/>
      <c r="T681" s="657"/>
      <c r="U681" s="657"/>
      <c r="V681" s="413" t="str">
        <f>IF(OR(Complete[[#This Row],[Notice to Proceed]]="", Complete[[#This Row],[Notice of Award]]=""),"",IFERROR(Complete[[#This Row],[Notice to Proceed]]-Complete[[#This Row],[Notice of Award]],""))</f>
        <v/>
      </c>
      <c r="W681" s="799" t="str">
        <f>IF(OR(Complete[[#This Row],[Notice to Proceed]]="", Complete[[#This Row],[Ads/Post of IB]]=""),"",IFERROR(Complete[[#This Row],[Notice to Proceed]]-Complete[[#This Row],[Ads/Post of IB]],""))</f>
        <v/>
      </c>
      <c r="X681" s="657"/>
      <c r="Y681" s="622"/>
      <c r="Z681" s="402"/>
      <c r="AA681" s="414" t="str">
        <f>IF(Complete[[#This Row],[Procurement Project]]="","",SUM(Complete[[#This Row],[MOOE]]+Complete[[#This Row],[CO]]))</f>
        <v/>
      </c>
      <c r="AB681" s="415"/>
      <c r="AC681" s="415"/>
      <c r="AD681" s="414" t="str">
        <f>IF(Complete[[#This Row],[Procurement Project]]="","",SUM(Complete[[#This Row],[MOOE2]]+Complete[[#This Row],[CO3]]))</f>
        <v/>
      </c>
      <c r="AE681" s="416"/>
      <c r="AF681" s="416"/>
      <c r="AG681" s="417" t="str">
        <f t="shared" si="0"/>
        <v>-</v>
      </c>
      <c r="AH681" s="400"/>
      <c r="AI681" s="585"/>
      <c r="AJ681" s="585"/>
      <c r="AK681" s="585"/>
      <c r="AL681" s="585"/>
      <c r="AM681" s="420"/>
      <c r="AN681" s="423"/>
      <c r="AO681" s="322"/>
      <c r="AP681" s="418" t="str">
        <f t="shared" si="1"/>
        <v/>
      </c>
      <c r="AQ681" s="418" t="str">
        <f t="shared" si="2"/>
        <v/>
      </c>
    </row>
    <row r="682" spans="1:45" s="64" customFormat="1" ht="19.5" thickBot="1" x14ac:dyDescent="0.3">
      <c r="A682" s="469"/>
      <c r="B682" s="524"/>
      <c r="C682" s="479"/>
      <c r="D682" s="92"/>
      <c r="E682" s="97"/>
      <c r="F682" s="92"/>
      <c r="G682" s="92"/>
      <c r="H682" s="92"/>
      <c r="I682" s="92"/>
      <c r="J682" s="92"/>
      <c r="K682" s="92"/>
      <c r="L682" s="93"/>
      <c r="M682" s="92"/>
      <c r="N682" s="92"/>
      <c r="O682" s="92"/>
      <c r="P682" s="334"/>
      <c r="Q682" s="335"/>
      <c r="R682" s="335"/>
      <c r="S682" s="115"/>
      <c r="T682" s="101"/>
      <c r="U682" s="102"/>
      <c r="V682" s="359"/>
      <c r="W682" s="360"/>
      <c r="X682" s="196"/>
      <c r="Y682" s="196"/>
      <c r="Z682" s="197" t="s">
        <v>45</v>
      </c>
      <c r="AA682" s="231">
        <f>SUM(Complete[[Total ]])</f>
        <v>232417570.28999993</v>
      </c>
      <c r="AB682" s="231">
        <f>SUM(Complete[MOOE])</f>
        <v>133225175.15000002</v>
      </c>
      <c r="AC682" s="231">
        <f>SUM(Complete[CO])</f>
        <v>99392395.140000015</v>
      </c>
      <c r="AD682" s="232"/>
      <c r="AE682" s="233"/>
      <c r="AF682" s="234"/>
      <c r="AG682" s="100">
        <f>IF(AA682,(AA682-AD683)/AA682,0)</f>
        <v>8.1604206757409412E-2</v>
      </c>
      <c r="AH682" s="198"/>
      <c r="AI682" s="586"/>
      <c r="AJ682" s="586"/>
      <c r="AK682" s="586"/>
      <c r="AL682" s="586"/>
      <c r="AM682" s="199"/>
      <c r="AN682" s="200"/>
      <c r="AO682" s="201"/>
      <c r="AP682" s="216"/>
      <c r="AQ682" s="217"/>
    </row>
    <row r="683" spans="1:45" ht="21" customHeight="1" thickBot="1" x14ac:dyDescent="0.3">
      <c r="A683" s="469"/>
      <c r="B683" s="522"/>
      <c r="C683" s="480"/>
      <c r="D683" s="71"/>
      <c r="E683" s="75"/>
      <c r="F683" s="71"/>
      <c r="G683" s="71"/>
      <c r="H683" s="71"/>
      <c r="I683" s="71"/>
      <c r="J683" s="71"/>
      <c r="K683" s="92"/>
      <c r="L683" s="93"/>
      <c r="M683" s="92"/>
      <c r="N683" s="92"/>
      <c r="O683" s="92"/>
      <c r="P683" s="334"/>
      <c r="Q683" s="335"/>
      <c r="R683" s="335"/>
      <c r="S683" s="115"/>
      <c r="T683" s="101"/>
      <c r="U683" s="102"/>
      <c r="V683" s="361"/>
      <c r="W683" s="362"/>
      <c r="X683" s="196"/>
      <c r="Y683" s="196"/>
      <c r="Z683" s="197" t="s">
        <v>46</v>
      </c>
      <c r="AA683" s="235"/>
      <c r="AB683" s="236"/>
      <c r="AC683" s="237"/>
      <c r="AD683" s="238">
        <f>SUM(Complete[Total2])</f>
        <v>213451318.83000004</v>
      </c>
      <c r="AE683" s="238">
        <f>SUM(Complete[MOOE2])</f>
        <v>120511886.11</v>
      </c>
      <c r="AF683" s="238">
        <f>SUM(Complete[CO3])</f>
        <v>93211170.719999999</v>
      </c>
      <c r="AG683" s="103"/>
      <c r="AH683" s="86"/>
      <c r="AI683" s="587"/>
      <c r="AJ683" s="587"/>
      <c r="AK683" s="587"/>
      <c r="AL683" s="587"/>
      <c r="AM683" s="82"/>
      <c r="AN683" s="83"/>
      <c r="AO683" s="95"/>
      <c r="AP683" s="218"/>
      <c r="AQ683" s="217"/>
    </row>
    <row r="684" spans="1:45" ht="21" customHeight="1" thickBot="1" x14ac:dyDescent="0.3">
      <c r="A684" s="469"/>
      <c r="B684" s="522"/>
      <c r="C684" s="480"/>
      <c r="D684" s="72"/>
      <c r="E684" s="76"/>
      <c r="F684" s="72"/>
      <c r="G684" s="72"/>
      <c r="H684" s="72"/>
      <c r="I684" s="72"/>
      <c r="J684" s="72"/>
      <c r="K684" s="116"/>
      <c r="L684" s="117"/>
      <c r="M684" s="116"/>
      <c r="N684" s="116"/>
      <c r="O684" s="116"/>
      <c r="P684" s="336"/>
      <c r="Q684" s="337"/>
      <c r="R684" s="337"/>
      <c r="S684" s="115"/>
      <c r="T684" s="101"/>
      <c r="U684" s="102"/>
      <c r="V684" s="361"/>
      <c r="W684" s="362"/>
      <c r="X684" s="196"/>
      <c r="Y684" s="196"/>
      <c r="Z684" s="197" t="s">
        <v>47</v>
      </c>
      <c r="AA684" s="239">
        <f>AA682-AD683</f>
        <v>18966251.459999889</v>
      </c>
      <c r="AB684" s="240"/>
      <c r="AC684" s="241"/>
      <c r="AD684" s="240"/>
      <c r="AE684" s="242"/>
      <c r="AF684" s="243"/>
      <c r="AG684" s="104"/>
      <c r="AH684" s="86"/>
      <c r="AI684" s="587"/>
      <c r="AJ684" s="587"/>
      <c r="AK684" s="587"/>
      <c r="AL684" s="587"/>
      <c r="AM684" s="82"/>
      <c r="AN684" s="80"/>
      <c r="AO684" s="96"/>
      <c r="AP684" s="219">
        <v>45107</v>
      </c>
      <c r="AQ684" s="217"/>
    </row>
    <row r="685" spans="1:45" ht="21.75" customHeight="1" thickBot="1" x14ac:dyDescent="0.3">
      <c r="A685" s="573"/>
      <c r="B685" s="525"/>
      <c r="C685" s="481"/>
      <c r="D685" s="248"/>
      <c r="E685" s="249"/>
      <c r="F685" s="248"/>
      <c r="G685" s="248"/>
      <c r="H685" s="248"/>
      <c r="I685" s="248"/>
      <c r="J685" s="248"/>
      <c r="K685" s="248"/>
      <c r="L685" s="245"/>
      <c r="M685" s="248"/>
      <c r="N685" s="248"/>
      <c r="O685" s="248"/>
      <c r="P685" s="338"/>
      <c r="Q685" s="339"/>
      <c r="R685" s="340"/>
      <c r="S685" s="248"/>
      <c r="T685" s="248"/>
      <c r="U685" s="248"/>
      <c r="V685" s="363"/>
      <c r="W685" s="338"/>
      <c r="X685" s="248"/>
      <c r="Y685" s="248"/>
      <c r="Z685" s="248"/>
      <c r="AA685" s="372"/>
      <c r="AB685" s="248"/>
      <c r="AC685" s="248"/>
      <c r="AD685" s="372"/>
      <c r="AE685" s="248"/>
      <c r="AF685" s="159"/>
      <c r="AG685" s="246"/>
      <c r="AH685" s="247"/>
      <c r="AI685" s="588"/>
      <c r="AJ685" s="588"/>
      <c r="AK685" s="588"/>
      <c r="AL685" s="588"/>
      <c r="AM685" s="248"/>
      <c r="AN685" s="159"/>
      <c r="AO685" s="250"/>
      <c r="AP685" s="220"/>
      <c r="AQ685" s="64"/>
    </row>
    <row r="686" spans="1:45" s="64" customFormat="1" ht="32.450000000000003" hidden="1" customHeight="1" thickBot="1" x14ac:dyDescent="0.3">
      <c r="A686" s="470" t="s">
        <v>4</v>
      </c>
      <c r="B686" s="471" t="s">
        <v>5</v>
      </c>
      <c r="C686" s="482" t="s">
        <v>6</v>
      </c>
      <c r="D686" s="137" t="s">
        <v>7</v>
      </c>
      <c r="E686" s="138" t="s">
        <v>8</v>
      </c>
      <c r="F686" s="137" t="s">
        <v>9</v>
      </c>
      <c r="G686" s="137" t="s">
        <v>10</v>
      </c>
      <c r="H686" s="137" t="s">
        <v>11</v>
      </c>
      <c r="I686" s="137" t="s">
        <v>12</v>
      </c>
      <c r="J686" s="137" t="s">
        <v>13</v>
      </c>
      <c r="K686" s="137" t="s">
        <v>14</v>
      </c>
      <c r="L686" s="138" t="s">
        <v>15</v>
      </c>
      <c r="M686" s="137" t="s">
        <v>16</v>
      </c>
      <c r="N686" s="137" t="s">
        <v>17</v>
      </c>
      <c r="O686" s="137" t="s">
        <v>18</v>
      </c>
      <c r="P686" s="341" t="s">
        <v>19</v>
      </c>
      <c r="Q686" s="342" t="s">
        <v>20</v>
      </c>
      <c r="R686" s="342" t="s">
        <v>21</v>
      </c>
      <c r="S686" s="137" t="s">
        <v>22</v>
      </c>
      <c r="T686" s="578" t="s">
        <v>23</v>
      </c>
      <c r="U686" s="578" t="s">
        <v>24</v>
      </c>
      <c r="V686" s="342" t="s">
        <v>25</v>
      </c>
      <c r="W686" s="342" t="s">
        <v>26</v>
      </c>
      <c r="X686" s="137" t="s">
        <v>27</v>
      </c>
      <c r="Y686" s="137" t="s">
        <v>28</v>
      </c>
      <c r="Z686" s="136" t="s">
        <v>29</v>
      </c>
      <c r="AA686" s="138" t="s">
        <v>30</v>
      </c>
      <c r="AB686" s="137" t="s">
        <v>31</v>
      </c>
      <c r="AC686" s="144" t="s">
        <v>32</v>
      </c>
      <c r="AD686" s="139" t="s">
        <v>33</v>
      </c>
      <c r="AE686" s="142" t="s">
        <v>34</v>
      </c>
      <c r="AF686" s="144" t="s">
        <v>35</v>
      </c>
      <c r="AG686" s="137" t="s">
        <v>36</v>
      </c>
      <c r="AH686" s="138" t="s">
        <v>37</v>
      </c>
      <c r="AI686" s="599" t="s">
        <v>1373</v>
      </c>
      <c r="AJ686" s="589" t="s">
        <v>1367</v>
      </c>
      <c r="AK686" s="590" t="s">
        <v>1369</v>
      </c>
      <c r="AL686" s="590" t="s">
        <v>1368</v>
      </c>
      <c r="AM686" s="137" t="s">
        <v>38</v>
      </c>
      <c r="AN686" s="138" t="s">
        <v>39</v>
      </c>
      <c r="AO686" s="266" t="s">
        <v>40</v>
      </c>
      <c r="AP686" s="221" t="s">
        <v>48</v>
      </c>
      <c r="AQ686" s="222"/>
    </row>
    <row r="687" spans="1:45" s="369" customFormat="1" ht="70.900000000000006" customHeight="1" x14ac:dyDescent="0.3">
      <c r="A687" s="472" t="s">
        <v>49</v>
      </c>
      <c r="B687" s="526"/>
      <c r="C687" s="473"/>
      <c r="D687" s="307"/>
      <c r="E687" s="307"/>
      <c r="F687" s="419"/>
      <c r="G687" s="419"/>
      <c r="H687" s="308" t="str">
        <f>IF(OR(Table13[[#This Row],[Pre-Proc Conference]]="",Table13[[#This Row],[Ads/Post of IB]]=""), "",IFERROR(Table13[[#This Row],[Ads/Post of IB]]-Table13[[#This Row],[Pre-Proc Conference]],""))</f>
        <v/>
      </c>
      <c r="I687" s="419"/>
      <c r="J687" s="419"/>
      <c r="K687" s="419"/>
      <c r="L687" s="309" t="str">
        <f>IF(OR(Table13[[#This Row],[Ads/Post of IB]]="",Table13[[#This Row],[Sub/Open of Bids]]=""),"",IFERROR(Table13[[#This Row],[Sub/Open of Bids]]-Table13[[#This Row],[Ads/Post of IB]],""))</f>
        <v/>
      </c>
      <c r="M687" s="419"/>
      <c r="N687" s="419"/>
      <c r="O687" s="419"/>
      <c r="P687" s="343" t="str">
        <f>IF(OR(Table13[[#This Row],[Post Qual]]="",Table13[[#This Row],[Sub/Open of Bids]]=""), "",IFERROR(Table13[[#This Row],[Post Qual]]-Table13[[#This Row],[Sub/Open of Bids]],""))</f>
        <v/>
      </c>
      <c r="Q687" s="343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687" s="343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687" s="419"/>
      <c r="T687" s="419"/>
      <c r="U687" s="419"/>
      <c r="V687" s="343" t="str">
        <f>IF(OR(Table13[[#This Row],[Notice to Proceed]]="", Table13[[#This Row],[Notice of Award]]=""),"",IFERROR(Table13[[#This Row],[Notice to Proceed]]-Table13[[#This Row],[Notice of Award]],""))</f>
        <v/>
      </c>
      <c r="W687" s="343" t="str">
        <f>IF(OR(Table13[[#This Row],[Notice to Proceed]]="", Table13[[#This Row],[Ads/Post of IB]]=""),"",IFERROR(Table13[[#This Row],[Notice to Proceed]]-Table13[[#This Row],[Ads/Post of IB]],""))</f>
        <v/>
      </c>
      <c r="X687" s="419"/>
      <c r="Y687" s="419"/>
      <c r="Z687" s="307"/>
      <c r="AA687" s="443">
        <f>Table13[[#This Row],[MOOE]]</f>
        <v>0</v>
      </c>
      <c r="AB687" s="625"/>
      <c r="AC687" s="431"/>
      <c r="AD687" s="443" t="str">
        <f>IF(Table13[[#This Row],[Procurement Project]]="","",SUM(Table13[[#This Row],[MOOE2]]+Table13[[#This Row],[CO3]]))</f>
        <v/>
      </c>
      <c r="AE687" s="625"/>
      <c r="AF687" s="431"/>
      <c r="AG687" s="307" t="str">
        <f>IF(OR(AA687=0,AD687=0,AA687="",AD687=""),"-",(AA687-AD687)/AA687)</f>
        <v>-</v>
      </c>
      <c r="AH687" s="307"/>
      <c r="AI687" s="591"/>
      <c r="AJ687" s="591"/>
      <c r="AK687" s="591"/>
      <c r="AL687" s="591"/>
      <c r="AM687" s="444"/>
      <c r="AN687" s="444"/>
      <c r="AO687" s="307"/>
      <c r="AP687" s="310" t="str">
        <f>IF(OR(Table13[[#This Row],[Ads/Post of IB]]=""),"",IF(Table13[[#This Row],[Remarks
(Explaining changes from the APP)]]="Ongoing Procurement Process",IFERROR($AP$684-Table13[[#This Row],[Ads/Post of IB]],"")))</f>
        <v/>
      </c>
      <c r="AQ687" s="222"/>
      <c r="AR687" s="368"/>
      <c r="AS687" s="368"/>
    </row>
    <row r="688" spans="1:45" s="252" customFormat="1" ht="63.6" customHeight="1" x14ac:dyDescent="0.3">
      <c r="A688" s="466" t="s">
        <v>501</v>
      </c>
      <c r="B688" s="465" t="s">
        <v>502</v>
      </c>
      <c r="C688" s="466" t="s">
        <v>198</v>
      </c>
      <c r="D688" s="311" t="s">
        <v>192</v>
      </c>
      <c r="E688" s="312" t="s">
        <v>89</v>
      </c>
      <c r="F688" s="437">
        <v>45237</v>
      </c>
      <c r="G688" s="437">
        <v>45243</v>
      </c>
      <c r="H688" s="313">
        <f>IF(OR(Table13[[#This Row],[Pre-Proc Conference]]="",Table13[[#This Row],[Ads/Post of IB]]=""), "",IFERROR(Table13[[#This Row],[Ads/Post of IB]]-Table13[[#This Row],[Pre-Proc Conference]],""))</f>
        <v>6</v>
      </c>
      <c r="I688" s="439" t="s">
        <v>193</v>
      </c>
      <c r="J688" s="437">
        <v>45251</v>
      </c>
      <c r="K688" s="437">
        <v>45251</v>
      </c>
      <c r="L688" s="314">
        <f>IF(OR(Table13[[#This Row],[Ads/Post of IB]]="",Table13[[#This Row],[Sub/Open of Bids]]=""),"",IFERROR(Table13[[#This Row],[Sub/Open of Bids]]-Table13[[#This Row],[Ads/Post of IB]],""))</f>
        <v>8</v>
      </c>
      <c r="M688" s="437">
        <v>45251</v>
      </c>
      <c r="N688" s="437">
        <v>45264</v>
      </c>
      <c r="O688" s="437">
        <v>45273</v>
      </c>
      <c r="P688" s="344">
        <f>IF(OR(Table13[[#This Row],[Post Qual]]="",Table13[[#This Row],[Sub/Open of Bids]]=""), "",IFERROR(Table13[[#This Row],[Post Qual]]-Table13[[#This Row],[Sub/Open of Bids]],""))</f>
        <v>13</v>
      </c>
      <c r="Q688" s="344">
        <f>IF(OR(Table13[[#This Row],[Date of BAC Resolution Recommending Award]]="",Table13[[#This Row],[Sub/Open of Bids]]=""), "",IFERROR(Table13[[#This Row],[Date of BAC Resolution Recommending Award]]-Table13[[#This Row],[Sub/Open of Bids]],""))</f>
        <v>22</v>
      </c>
      <c r="R688" s="345">
        <f>IF(OR(Table13[[#This Row],[Date of BAC Resolution Recommending Award]]="",Table13[[#This Row],[Ads/Post of IB]]=""),"",IFERROR(Table13[[#This Row],[Date of BAC Resolution Recommending Award]]-Table13[[#This Row],[Ads/Post of IB]],""))</f>
        <v>30</v>
      </c>
      <c r="S688" s="628">
        <v>45279</v>
      </c>
      <c r="T688" s="440"/>
      <c r="U688" s="440"/>
      <c r="V688" s="345" t="str">
        <f>IF(OR(Table13[[#This Row],[Notice to Proceed]]="", Table13[[#This Row],[Notice of Award]]=""),"",IFERROR(Table13[[#This Row],[Notice to Proceed]]-Table13[[#This Row],[Notice of Award]],""))</f>
        <v/>
      </c>
      <c r="W688" s="345" t="str">
        <f>IF(OR(Table13[[#This Row],[Notice to Proceed]]="", Table13[[#This Row],[Ads/Post of IB]]=""),"",IFERROR(Table13[[#This Row],[Notice to Proceed]]-Table13[[#This Row],[Ads/Post of IB]],""))</f>
        <v/>
      </c>
      <c r="X688" s="437"/>
      <c r="Y688" s="437"/>
      <c r="Z688" s="315"/>
      <c r="AA688" s="529">
        <f>Table13[[#This Row],[MOOE]]</f>
        <v>556800</v>
      </c>
      <c r="AB688" s="316">
        <v>556800</v>
      </c>
      <c r="AC688" s="432"/>
      <c r="AD688" s="529">
        <f>IF(Table13[[#This Row],[Procurement Project]]="","",SUM(Table13[[#This Row],[MOOE2]]+Table13[[#This Row],[CO3]]))</f>
        <v>385210</v>
      </c>
      <c r="AE688" s="317">
        <v>385210</v>
      </c>
      <c r="AF688" s="433"/>
      <c r="AG688" s="318">
        <f t="shared" ref="AG688:AG883" si="3">IF(OR(AA688=0,AD688=0,AA688="",AD688=""),"-",(AA688-AD688)/AA688)</f>
        <v>0.30817169540229883</v>
      </c>
      <c r="AH688" s="400" t="s">
        <v>758</v>
      </c>
      <c r="AI688" s="585"/>
      <c r="AJ688" s="585"/>
      <c r="AK688" s="585"/>
      <c r="AL688" s="585"/>
      <c r="AM688" s="437"/>
      <c r="AN688" s="437"/>
      <c r="AO688" s="319" t="s">
        <v>174</v>
      </c>
      <c r="AP688" s="320">
        <f>IF(OR(Table13[[#This Row],[Ads/Post of IB]]=""),"",IF(Table13[[#This Row],[Remarks
(Explaining changes from the APP)]]="Ongoing Procurement Process",IFERROR($AP$684-Table13[[#This Row],[Ads/Post of IB]],""),0))</f>
        <v>0</v>
      </c>
      <c r="AQ688" s="253"/>
      <c r="AR688" s="251"/>
      <c r="AS688" s="251"/>
    </row>
    <row r="689" spans="1:45" s="252" customFormat="1" ht="63.6" customHeight="1" x14ac:dyDescent="0.3">
      <c r="A689" s="466" t="s">
        <v>503</v>
      </c>
      <c r="B689" s="465" t="s">
        <v>504</v>
      </c>
      <c r="C689" s="466" t="s">
        <v>191</v>
      </c>
      <c r="D689" s="311" t="s">
        <v>192</v>
      </c>
      <c r="E689" s="312" t="s">
        <v>89</v>
      </c>
      <c r="F689" s="437">
        <v>45245</v>
      </c>
      <c r="G689" s="437">
        <v>45251</v>
      </c>
      <c r="H689" s="391">
        <f>IF(OR(Table13[[#This Row],[Pre-Proc Conference]]="",Table13[[#This Row],[Ads/Post of IB]]=""), "",IFERROR(Table13[[#This Row],[Ads/Post of IB]]-Table13[[#This Row],[Pre-Proc Conference]],""))</f>
        <v>6</v>
      </c>
      <c r="I689" s="439" t="s">
        <v>193</v>
      </c>
      <c r="J689" s="437">
        <v>45259</v>
      </c>
      <c r="K689" s="437">
        <v>45259</v>
      </c>
      <c r="L689" s="445">
        <f>IF(OR(Table13[[#This Row],[Ads/Post of IB]]="",Table13[[#This Row],[Sub/Open of Bids]]=""),"",IFERROR(Table13[[#This Row],[Sub/Open of Bids]]-Table13[[#This Row],[Ads/Post of IB]],""))</f>
        <v>8</v>
      </c>
      <c r="M689" s="437">
        <v>45259</v>
      </c>
      <c r="N689" s="437">
        <v>45264</v>
      </c>
      <c r="O689" s="437">
        <v>45273</v>
      </c>
      <c r="P689" s="392">
        <f>IF(OR(Table13[[#This Row],[Post Qual]]="",Table13[[#This Row],[Sub/Open of Bids]]=""), "",IFERROR(Table13[[#This Row],[Post Qual]]-Table13[[#This Row],[Sub/Open of Bids]],""))</f>
        <v>5</v>
      </c>
      <c r="Q689" s="392">
        <f>IF(OR(Table13[[#This Row],[Date of BAC Resolution Recommending Award]]="",Table13[[#This Row],[Sub/Open of Bids]]=""), "",IFERROR(Table13[[#This Row],[Date of BAC Resolution Recommending Award]]-Table13[[#This Row],[Sub/Open of Bids]],""))</f>
        <v>14</v>
      </c>
      <c r="R689" s="393">
        <f>IF(OR(Table13[[#This Row],[Date of BAC Resolution Recommending Award]]="",Table13[[#This Row],[Ads/Post of IB]]=""),"",IFERROR(Table13[[#This Row],[Date of BAC Resolution Recommending Award]]-Table13[[#This Row],[Ads/Post of IB]],""))</f>
        <v>22</v>
      </c>
      <c r="S689" s="628">
        <v>45274</v>
      </c>
      <c r="T689" s="440"/>
      <c r="U689" s="440"/>
      <c r="V689" s="393" t="str">
        <f>IF(OR(Table13[[#This Row],[Notice to Proceed]]="", Table13[[#This Row],[Notice of Award]]=""),"",IFERROR(Table13[[#This Row],[Notice to Proceed]]-Table13[[#This Row],[Notice of Award]],""))</f>
        <v/>
      </c>
      <c r="W689" s="393" t="str">
        <f>IF(OR(Table13[[#This Row],[Notice to Proceed]]="", Table13[[#This Row],[Ads/Post of IB]]=""),"",IFERROR(Table13[[#This Row],[Notice to Proceed]]-Table13[[#This Row],[Ads/Post of IB]],""))</f>
        <v/>
      </c>
      <c r="X689" s="437"/>
      <c r="Y689" s="437"/>
      <c r="Z689" s="394"/>
      <c r="AA689" s="446">
        <f>Table13[[#This Row],[MOOE]]</f>
        <v>313929</v>
      </c>
      <c r="AB689" s="395">
        <v>313929</v>
      </c>
      <c r="AC689" s="434"/>
      <c r="AD689" s="446">
        <f>IF(Table13[[#This Row],[Procurement Project]]="","",SUM(Table13[[#This Row],[MOOE2]]+Table13[[#This Row],[CO3]]))</f>
        <v>301000</v>
      </c>
      <c r="AE689" s="397">
        <v>301000</v>
      </c>
      <c r="AF689" s="433"/>
      <c r="AG689" s="447">
        <f t="shared" ref="AG689:AG706" si="4">IF(OR(AA689=0,AD689=0,AA689="",AD689=""),"-",(AA689-AD689)/AA689)</f>
        <v>4.118447164804781E-2</v>
      </c>
      <c r="AH689" s="400" t="s">
        <v>758</v>
      </c>
      <c r="AI689" s="585"/>
      <c r="AJ689" s="585"/>
      <c r="AK689" s="585"/>
      <c r="AL689" s="585"/>
      <c r="AM689" s="437"/>
      <c r="AN689" s="437"/>
      <c r="AO689" s="319" t="s">
        <v>174</v>
      </c>
      <c r="AP689" s="398">
        <f>IF(OR(Table13[[#This Row],[Ads/Post of IB]]=""),"",IF(Table13[[#This Row],[Remarks
(Explaining changes from the APP)]]="Ongoing Procurement Process",IFERROR($AP$684-Table13[[#This Row],[Ads/Post of IB]],""),0))</f>
        <v>0</v>
      </c>
      <c r="AQ689" s="253"/>
      <c r="AR689" s="251"/>
      <c r="AS689" s="251"/>
    </row>
    <row r="690" spans="1:45" s="252" customFormat="1" ht="63.6" customHeight="1" x14ac:dyDescent="0.3">
      <c r="A690" s="466" t="s">
        <v>505</v>
      </c>
      <c r="B690" s="465" t="s">
        <v>469</v>
      </c>
      <c r="C690" s="466" t="s">
        <v>196</v>
      </c>
      <c r="D690" s="311" t="s">
        <v>192</v>
      </c>
      <c r="E690" s="510" t="s">
        <v>89</v>
      </c>
      <c r="F690" s="437" t="s">
        <v>193</v>
      </c>
      <c r="G690" s="437">
        <v>45235</v>
      </c>
      <c r="H690" s="489"/>
      <c r="I690" s="439">
        <v>45245</v>
      </c>
      <c r="J690" s="437">
        <v>45259</v>
      </c>
      <c r="K690" s="437">
        <v>45259</v>
      </c>
      <c r="L690" s="511"/>
      <c r="M690" s="437">
        <v>45259</v>
      </c>
      <c r="N690" s="437">
        <v>45264</v>
      </c>
      <c r="O690" s="437">
        <v>45273</v>
      </c>
      <c r="P690" s="512"/>
      <c r="Q690" s="512"/>
      <c r="R690" s="513"/>
      <c r="S690" s="628">
        <v>45279</v>
      </c>
      <c r="T690" s="440"/>
      <c r="U690" s="440"/>
      <c r="V690" s="513"/>
      <c r="W690" s="513"/>
      <c r="X690" s="514"/>
      <c r="Y690" s="437"/>
      <c r="Z690" s="491"/>
      <c r="AA690" s="515">
        <f>Table13[[#This Row],[MOOE]]</f>
        <v>1092500</v>
      </c>
      <c r="AB690" s="493">
        <v>1092500</v>
      </c>
      <c r="AC690" s="516"/>
      <c r="AD690" s="515">
        <f>IF(Table13[[#This Row],[Procurement Project]]="","",SUM(Table13[[#This Row],[MOOE2]]+Table13[[#This Row],[CO3]]))</f>
        <v>190125</v>
      </c>
      <c r="AE690" s="495">
        <v>190125</v>
      </c>
      <c r="AF690" s="517"/>
      <c r="AG690" s="518"/>
      <c r="AH690" s="400" t="s">
        <v>758</v>
      </c>
      <c r="AI690" s="585"/>
      <c r="AJ690" s="585"/>
      <c r="AK690" s="585"/>
      <c r="AL690" s="585"/>
      <c r="AM690" s="514"/>
      <c r="AN690" s="514"/>
      <c r="AO690" s="319" t="s">
        <v>174</v>
      </c>
      <c r="AP690" s="519"/>
      <c r="AQ690" s="253"/>
      <c r="AR690" s="251"/>
      <c r="AS690" s="251"/>
    </row>
    <row r="691" spans="1:45" s="252" customFormat="1" ht="63.6" customHeight="1" x14ac:dyDescent="0.3">
      <c r="A691" s="466" t="s">
        <v>506</v>
      </c>
      <c r="B691" s="465" t="s">
        <v>507</v>
      </c>
      <c r="C691" s="466" t="s">
        <v>251</v>
      </c>
      <c r="D691" s="311" t="s">
        <v>192</v>
      </c>
      <c r="E691" s="510" t="s">
        <v>89</v>
      </c>
      <c r="F691" s="437">
        <v>45245</v>
      </c>
      <c r="G691" s="437">
        <v>45251</v>
      </c>
      <c r="H691" s="489"/>
      <c r="I691" s="439" t="s">
        <v>193</v>
      </c>
      <c r="J691" s="437">
        <v>45259</v>
      </c>
      <c r="K691" s="437">
        <v>45259</v>
      </c>
      <c r="L691" s="511"/>
      <c r="M691" s="437">
        <v>45259</v>
      </c>
      <c r="N691" s="437">
        <v>45264</v>
      </c>
      <c r="O691" s="437">
        <v>45273</v>
      </c>
      <c r="P691" s="512"/>
      <c r="Q691" s="512"/>
      <c r="R691" s="513"/>
      <c r="S691" s="628">
        <v>45274</v>
      </c>
      <c r="T691" s="440"/>
      <c r="U691" s="440"/>
      <c r="V691" s="513"/>
      <c r="W691" s="513"/>
      <c r="X691" s="514"/>
      <c r="Y691" s="437"/>
      <c r="Z691" s="491"/>
      <c r="AA691" s="515">
        <f>Table13[[#This Row],[MOOE]]</f>
        <v>756753</v>
      </c>
      <c r="AB691" s="493">
        <v>756753</v>
      </c>
      <c r="AC691" s="516"/>
      <c r="AD691" s="515">
        <f>IF(Table13[[#This Row],[Procurement Project]]="","",SUM(Table13[[#This Row],[MOOE2]]+Table13[[#This Row],[CO3]]))</f>
        <v>651400</v>
      </c>
      <c r="AE691" s="495">
        <v>651400</v>
      </c>
      <c r="AF691" s="517"/>
      <c r="AG691" s="518"/>
      <c r="AH691" s="400" t="s">
        <v>758</v>
      </c>
      <c r="AI691" s="585"/>
      <c r="AJ691" s="585"/>
      <c r="AK691" s="585"/>
      <c r="AL691" s="585"/>
      <c r="AM691" s="514"/>
      <c r="AN691" s="514"/>
      <c r="AO691" s="319" t="s">
        <v>174</v>
      </c>
      <c r="AP691" s="519"/>
      <c r="AQ691" s="253"/>
      <c r="AR691" s="251"/>
      <c r="AS691" s="251"/>
    </row>
    <row r="692" spans="1:45" s="252" customFormat="1" ht="63.6" customHeight="1" x14ac:dyDescent="0.3">
      <c r="A692" s="466" t="s">
        <v>508</v>
      </c>
      <c r="B692" s="465" t="s">
        <v>235</v>
      </c>
      <c r="C692" s="466" t="s">
        <v>448</v>
      </c>
      <c r="D692" s="311" t="s">
        <v>192</v>
      </c>
      <c r="E692" s="510" t="s">
        <v>93</v>
      </c>
      <c r="F692" s="437">
        <v>45245</v>
      </c>
      <c r="G692" s="437">
        <v>45245</v>
      </c>
      <c r="H692" s="489"/>
      <c r="I692" s="439" t="s">
        <v>193</v>
      </c>
      <c r="J692" s="437" t="s">
        <v>193</v>
      </c>
      <c r="K692" s="437">
        <v>45265</v>
      </c>
      <c r="L692" s="511"/>
      <c r="M692" s="437" t="s">
        <v>193</v>
      </c>
      <c r="N692" s="437" t="s">
        <v>193</v>
      </c>
      <c r="O692" s="437">
        <v>45273</v>
      </c>
      <c r="P692" s="512"/>
      <c r="Q692" s="512"/>
      <c r="R692" s="513"/>
      <c r="S692" s="440" t="s">
        <v>193</v>
      </c>
      <c r="T692" s="440"/>
      <c r="U692" s="440"/>
      <c r="V692" s="513"/>
      <c r="W692" s="513"/>
      <c r="X692" s="514"/>
      <c r="Y692" s="437"/>
      <c r="Z692" s="491"/>
      <c r="AA692" s="515">
        <f>Table13[[#This Row],[MOOE]]</f>
        <v>5700</v>
      </c>
      <c r="AB692" s="493">
        <v>5700</v>
      </c>
      <c r="AC692" s="516"/>
      <c r="AD692" s="515">
        <f>IF(Table13[[#This Row],[Procurement Project]]="","",SUM(Table13[[#This Row],[MOOE2]]+Table13[[#This Row],[CO3]]))</f>
        <v>5700</v>
      </c>
      <c r="AE692" s="495">
        <v>5700</v>
      </c>
      <c r="AF692" s="517"/>
      <c r="AG692" s="518"/>
      <c r="AH692" s="400" t="s">
        <v>758</v>
      </c>
      <c r="AI692" s="585" t="s">
        <v>193</v>
      </c>
      <c r="AJ692" s="585" t="s">
        <v>193</v>
      </c>
      <c r="AK692" s="585" t="s">
        <v>193</v>
      </c>
      <c r="AL692" s="585" t="s">
        <v>193</v>
      </c>
      <c r="AM692" s="437" t="s">
        <v>193</v>
      </c>
      <c r="AN692" s="437" t="s">
        <v>193</v>
      </c>
      <c r="AO692" s="319" t="s">
        <v>177</v>
      </c>
      <c r="AP692" s="519"/>
      <c r="AQ692" s="253"/>
      <c r="AR692" s="251"/>
      <c r="AS692" s="251"/>
    </row>
    <row r="693" spans="1:45" s="252" customFormat="1" ht="63.6" customHeight="1" x14ac:dyDescent="0.3">
      <c r="A693" s="466" t="s">
        <v>509</v>
      </c>
      <c r="B693" s="465" t="s">
        <v>235</v>
      </c>
      <c r="C693" s="466" t="s">
        <v>198</v>
      </c>
      <c r="D693" s="311" t="s">
        <v>192</v>
      </c>
      <c r="E693" s="510" t="s">
        <v>93</v>
      </c>
      <c r="F693" s="437">
        <v>45259</v>
      </c>
      <c r="G693" s="437">
        <v>45261</v>
      </c>
      <c r="H693" s="489"/>
      <c r="I693" s="439" t="s">
        <v>193</v>
      </c>
      <c r="J693" s="437" t="s">
        <v>193</v>
      </c>
      <c r="K693" s="437">
        <v>45265</v>
      </c>
      <c r="L693" s="511"/>
      <c r="M693" s="437" t="s">
        <v>193</v>
      </c>
      <c r="N693" s="437" t="s">
        <v>193</v>
      </c>
      <c r="O693" s="437">
        <v>45273</v>
      </c>
      <c r="P693" s="512"/>
      <c r="Q693" s="512"/>
      <c r="R693" s="513"/>
      <c r="S693" s="440" t="s">
        <v>193</v>
      </c>
      <c r="T693" s="440"/>
      <c r="U693" s="440"/>
      <c r="V693" s="513"/>
      <c r="W693" s="513"/>
      <c r="X693" s="514"/>
      <c r="Y693" s="437"/>
      <c r="Z693" s="491"/>
      <c r="AA693" s="515">
        <f>Table13[[#This Row],[MOOE]]</f>
        <v>15220</v>
      </c>
      <c r="AB693" s="493">
        <v>15220</v>
      </c>
      <c r="AC693" s="516"/>
      <c r="AD693" s="515">
        <f>IF(Table13[[#This Row],[Procurement Project]]="","",SUM(Table13[[#This Row],[MOOE2]]+Table13[[#This Row],[CO3]]))</f>
        <v>15220</v>
      </c>
      <c r="AE693" s="495">
        <v>15220</v>
      </c>
      <c r="AF693" s="517"/>
      <c r="AG693" s="518"/>
      <c r="AH693" s="400" t="s">
        <v>758</v>
      </c>
      <c r="AI693" s="585" t="s">
        <v>193</v>
      </c>
      <c r="AJ693" s="585" t="s">
        <v>193</v>
      </c>
      <c r="AK693" s="585" t="s">
        <v>193</v>
      </c>
      <c r="AL693" s="585" t="s">
        <v>193</v>
      </c>
      <c r="AM693" s="437" t="s">
        <v>193</v>
      </c>
      <c r="AN693" s="437" t="s">
        <v>193</v>
      </c>
      <c r="AO693" s="319" t="s">
        <v>177</v>
      </c>
      <c r="AP693" s="519"/>
      <c r="AQ693" s="253"/>
      <c r="AR693" s="251"/>
      <c r="AS693" s="251"/>
    </row>
    <row r="694" spans="1:45" s="252" customFormat="1" ht="63.6" customHeight="1" x14ac:dyDescent="0.3">
      <c r="A694" s="466" t="s">
        <v>510</v>
      </c>
      <c r="B694" s="465" t="s">
        <v>235</v>
      </c>
      <c r="C694" s="466" t="s">
        <v>198</v>
      </c>
      <c r="D694" s="311" t="s">
        <v>192</v>
      </c>
      <c r="E694" s="510" t="s">
        <v>93</v>
      </c>
      <c r="F694" s="437">
        <v>45259</v>
      </c>
      <c r="G694" s="437">
        <v>45261</v>
      </c>
      <c r="H694" s="489"/>
      <c r="I694" s="439" t="s">
        <v>193</v>
      </c>
      <c r="J694" s="437" t="s">
        <v>193</v>
      </c>
      <c r="K694" s="437">
        <v>45265</v>
      </c>
      <c r="L694" s="511"/>
      <c r="M694" s="437" t="s">
        <v>193</v>
      </c>
      <c r="N694" s="437" t="s">
        <v>193</v>
      </c>
      <c r="O694" s="437">
        <v>45273</v>
      </c>
      <c r="P694" s="512"/>
      <c r="Q694" s="512"/>
      <c r="R694" s="513"/>
      <c r="S694" s="440" t="s">
        <v>193</v>
      </c>
      <c r="T694" s="440"/>
      <c r="U694" s="440"/>
      <c r="V694" s="513"/>
      <c r="W694" s="513"/>
      <c r="X694" s="514"/>
      <c r="Y694" s="437"/>
      <c r="Z694" s="491"/>
      <c r="AA694" s="515">
        <f>Table13[[#This Row],[MOOE]]</f>
        <v>13500</v>
      </c>
      <c r="AB694" s="493">
        <v>13500</v>
      </c>
      <c r="AC694" s="516"/>
      <c r="AD694" s="515">
        <f>IF(Table13[[#This Row],[Procurement Project]]="","",SUM(Table13[[#This Row],[MOOE2]]+Table13[[#This Row],[CO3]]))</f>
        <v>13500</v>
      </c>
      <c r="AE694" s="495">
        <v>13500</v>
      </c>
      <c r="AF694" s="517"/>
      <c r="AG694" s="518"/>
      <c r="AH694" s="400" t="s">
        <v>758</v>
      </c>
      <c r="AI694" s="585" t="s">
        <v>193</v>
      </c>
      <c r="AJ694" s="585" t="s">
        <v>193</v>
      </c>
      <c r="AK694" s="585" t="s">
        <v>193</v>
      </c>
      <c r="AL694" s="585" t="s">
        <v>193</v>
      </c>
      <c r="AM694" s="437" t="s">
        <v>193</v>
      </c>
      <c r="AN694" s="437" t="s">
        <v>193</v>
      </c>
      <c r="AO694" s="319" t="s">
        <v>177</v>
      </c>
      <c r="AP694" s="519"/>
      <c r="AQ694" s="253"/>
      <c r="AR694" s="251"/>
      <c r="AS694" s="251"/>
    </row>
    <row r="695" spans="1:45" s="252" customFormat="1" ht="63.6" customHeight="1" x14ac:dyDescent="0.3">
      <c r="A695" s="466" t="s">
        <v>511</v>
      </c>
      <c r="B695" s="465" t="s">
        <v>235</v>
      </c>
      <c r="C695" s="465" t="s">
        <v>349</v>
      </c>
      <c r="D695" s="311" t="s">
        <v>192</v>
      </c>
      <c r="E695" s="510" t="s">
        <v>93</v>
      </c>
      <c r="F695" s="437">
        <v>45259</v>
      </c>
      <c r="G695" s="437">
        <v>45261</v>
      </c>
      <c r="H695" s="489"/>
      <c r="I695" s="439" t="s">
        <v>193</v>
      </c>
      <c r="J695" s="437" t="s">
        <v>193</v>
      </c>
      <c r="K695" s="437">
        <v>45265</v>
      </c>
      <c r="L695" s="511"/>
      <c r="M695" s="437" t="s">
        <v>193</v>
      </c>
      <c r="N695" s="437" t="s">
        <v>193</v>
      </c>
      <c r="O695" s="437">
        <v>45273</v>
      </c>
      <c r="P695" s="512"/>
      <c r="Q695" s="512"/>
      <c r="R695" s="513"/>
      <c r="S695" s="440" t="s">
        <v>193</v>
      </c>
      <c r="T695" s="440"/>
      <c r="U695" s="440"/>
      <c r="V695" s="513"/>
      <c r="W695" s="513"/>
      <c r="X695" s="514"/>
      <c r="Y695" s="437"/>
      <c r="Z695" s="491"/>
      <c r="AA695" s="515">
        <f>Table13[[#This Row],[MOOE]]</f>
        <v>7300</v>
      </c>
      <c r="AB695" s="493">
        <v>7300</v>
      </c>
      <c r="AC695" s="516"/>
      <c r="AD695" s="515">
        <f>IF(Table13[[#This Row],[Procurement Project]]="","",SUM(Table13[[#This Row],[MOOE2]]+Table13[[#This Row],[CO3]]))</f>
        <v>7300</v>
      </c>
      <c r="AE695" s="495">
        <v>7300</v>
      </c>
      <c r="AF695" s="517"/>
      <c r="AG695" s="518"/>
      <c r="AH695" s="400" t="s">
        <v>758</v>
      </c>
      <c r="AI695" s="585" t="s">
        <v>193</v>
      </c>
      <c r="AJ695" s="585" t="s">
        <v>193</v>
      </c>
      <c r="AK695" s="585" t="s">
        <v>193</v>
      </c>
      <c r="AL695" s="585" t="s">
        <v>193</v>
      </c>
      <c r="AM695" s="437" t="s">
        <v>193</v>
      </c>
      <c r="AN695" s="437" t="s">
        <v>193</v>
      </c>
      <c r="AO695" s="319" t="s">
        <v>177</v>
      </c>
      <c r="AP695" s="519"/>
      <c r="AQ695" s="253"/>
      <c r="AR695" s="251"/>
      <c r="AS695" s="251"/>
    </row>
    <row r="696" spans="1:45" s="252" customFormat="1" ht="63.6" customHeight="1" x14ac:dyDescent="0.3">
      <c r="A696" s="466" t="s">
        <v>512</v>
      </c>
      <c r="B696" s="465" t="s">
        <v>235</v>
      </c>
      <c r="C696" s="466" t="s">
        <v>513</v>
      </c>
      <c r="D696" s="509" t="s">
        <v>192</v>
      </c>
      <c r="E696" s="510" t="s">
        <v>93</v>
      </c>
      <c r="F696" s="437">
        <v>45259</v>
      </c>
      <c r="G696" s="437">
        <v>45261</v>
      </c>
      <c r="H696" s="489"/>
      <c r="I696" s="439" t="s">
        <v>193</v>
      </c>
      <c r="J696" s="437" t="s">
        <v>193</v>
      </c>
      <c r="K696" s="437">
        <v>45265</v>
      </c>
      <c r="L696" s="511"/>
      <c r="M696" s="437" t="s">
        <v>193</v>
      </c>
      <c r="N696" s="437" t="s">
        <v>193</v>
      </c>
      <c r="O696" s="437">
        <v>45273</v>
      </c>
      <c r="P696" s="512"/>
      <c r="Q696" s="512"/>
      <c r="R696" s="513"/>
      <c r="S696" s="440" t="s">
        <v>193</v>
      </c>
      <c r="T696" s="440"/>
      <c r="U696" s="440"/>
      <c r="V696" s="513"/>
      <c r="W696" s="513"/>
      <c r="X696" s="514"/>
      <c r="Y696" s="437"/>
      <c r="Z696" s="491"/>
      <c r="AA696" s="515">
        <f>Table13[[#This Row],[MOOE]]</f>
        <v>41774</v>
      </c>
      <c r="AB696" s="493">
        <v>41774</v>
      </c>
      <c r="AC696" s="516"/>
      <c r="AD696" s="515">
        <f>IF(Table13[[#This Row],[Procurement Project]]="","",SUM(Table13[[#This Row],[MOOE2]]+Table13[[#This Row],[CO3]]))</f>
        <v>41774</v>
      </c>
      <c r="AE696" s="495">
        <v>41774</v>
      </c>
      <c r="AF696" s="517"/>
      <c r="AG696" s="518"/>
      <c r="AH696" s="400" t="s">
        <v>758</v>
      </c>
      <c r="AI696" s="585" t="s">
        <v>193</v>
      </c>
      <c r="AJ696" s="585" t="s">
        <v>193</v>
      </c>
      <c r="AK696" s="585" t="s">
        <v>193</v>
      </c>
      <c r="AL696" s="585" t="s">
        <v>193</v>
      </c>
      <c r="AM696" s="437" t="s">
        <v>193</v>
      </c>
      <c r="AN696" s="437" t="s">
        <v>193</v>
      </c>
      <c r="AO696" s="319" t="s">
        <v>177</v>
      </c>
      <c r="AP696" s="519"/>
      <c r="AQ696" s="253"/>
      <c r="AR696" s="251"/>
      <c r="AS696" s="251"/>
    </row>
    <row r="697" spans="1:45" s="252" customFormat="1" ht="63.6" customHeight="1" x14ac:dyDescent="0.3">
      <c r="A697" s="466" t="s">
        <v>514</v>
      </c>
      <c r="B697" s="465" t="s">
        <v>235</v>
      </c>
      <c r="C697" s="466" t="s">
        <v>513</v>
      </c>
      <c r="D697" s="509" t="s">
        <v>192</v>
      </c>
      <c r="E697" s="510" t="s">
        <v>93</v>
      </c>
      <c r="F697" s="437" t="s">
        <v>193</v>
      </c>
      <c r="G697" s="437">
        <v>45261</v>
      </c>
      <c r="H697" s="489"/>
      <c r="I697" s="439" t="s">
        <v>193</v>
      </c>
      <c r="J697" s="437" t="s">
        <v>193</v>
      </c>
      <c r="K697" s="437">
        <v>45265</v>
      </c>
      <c r="L697" s="511"/>
      <c r="M697" s="437" t="s">
        <v>193</v>
      </c>
      <c r="N697" s="437" t="s">
        <v>193</v>
      </c>
      <c r="O697" s="437">
        <v>45273</v>
      </c>
      <c r="P697" s="512"/>
      <c r="Q697" s="512"/>
      <c r="R697" s="513"/>
      <c r="S697" s="440" t="s">
        <v>193</v>
      </c>
      <c r="T697" s="440"/>
      <c r="U697" s="440"/>
      <c r="V697" s="513"/>
      <c r="W697" s="513"/>
      <c r="X697" s="514"/>
      <c r="Y697" s="437"/>
      <c r="Z697" s="491"/>
      <c r="AA697" s="515">
        <f>Table13[[#This Row],[MOOE]]</f>
        <v>4680</v>
      </c>
      <c r="AB697" s="493">
        <v>4680</v>
      </c>
      <c r="AC697" s="516"/>
      <c r="AD697" s="515">
        <f>IF(Table13[[#This Row],[Procurement Project]]="","",SUM(Table13[[#This Row],[MOOE2]]+Table13[[#This Row],[CO3]]))</f>
        <v>4680</v>
      </c>
      <c r="AE697" s="495">
        <v>4680</v>
      </c>
      <c r="AF697" s="517"/>
      <c r="AG697" s="518"/>
      <c r="AH697" s="400" t="s">
        <v>758</v>
      </c>
      <c r="AI697" s="585" t="s">
        <v>193</v>
      </c>
      <c r="AJ697" s="585" t="s">
        <v>193</v>
      </c>
      <c r="AK697" s="585" t="s">
        <v>193</v>
      </c>
      <c r="AL697" s="585" t="s">
        <v>193</v>
      </c>
      <c r="AM697" s="437" t="s">
        <v>193</v>
      </c>
      <c r="AN697" s="437" t="s">
        <v>193</v>
      </c>
      <c r="AO697" s="319" t="s">
        <v>177</v>
      </c>
      <c r="AP697" s="519"/>
      <c r="AQ697" s="253"/>
      <c r="AR697" s="251"/>
      <c r="AS697" s="251"/>
    </row>
    <row r="698" spans="1:45" s="252" customFormat="1" ht="63.6" customHeight="1" x14ac:dyDescent="0.3">
      <c r="A698" s="466" t="s">
        <v>515</v>
      </c>
      <c r="B698" s="465" t="s">
        <v>235</v>
      </c>
      <c r="C698" s="466" t="s">
        <v>513</v>
      </c>
      <c r="D698" s="509" t="s">
        <v>192</v>
      </c>
      <c r="E698" s="510" t="s">
        <v>93</v>
      </c>
      <c r="F698" s="437">
        <v>45259</v>
      </c>
      <c r="G698" s="437">
        <v>45261</v>
      </c>
      <c r="H698" s="489"/>
      <c r="I698" s="439" t="s">
        <v>193</v>
      </c>
      <c r="J698" s="437" t="s">
        <v>193</v>
      </c>
      <c r="K698" s="437">
        <v>45265</v>
      </c>
      <c r="L698" s="511"/>
      <c r="M698" s="437" t="s">
        <v>193</v>
      </c>
      <c r="N698" s="437" t="s">
        <v>193</v>
      </c>
      <c r="O698" s="437">
        <v>45273</v>
      </c>
      <c r="P698" s="512"/>
      <c r="Q698" s="512"/>
      <c r="R698" s="513"/>
      <c r="S698" s="440" t="s">
        <v>193</v>
      </c>
      <c r="T698" s="440"/>
      <c r="U698" s="440"/>
      <c r="V698" s="513"/>
      <c r="W698" s="513"/>
      <c r="X698" s="514"/>
      <c r="Y698" s="437"/>
      <c r="Z698" s="491"/>
      <c r="AA698" s="515">
        <f>Table13[[#This Row],[MOOE]]</f>
        <v>45000</v>
      </c>
      <c r="AB698" s="493">
        <v>45000</v>
      </c>
      <c r="AC698" s="516"/>
      <c r="AD698" s="515">
        <f>IF(Table13[[#This Row],[Procurement Project]]="","",SUM(Table13[[#This Row],[MOOE2]]+Table13[[#This Row],[CO3]]))</f>
        <v>45000</v>
      </c>
      <c r="AE698" s="495">
        <v>45000</v>
      </c>
      <c r="AF698" s="517"/>
      <c r="AG698" s="518"/>
      <c r="AH698" s="400" t="s">
        <v>758</v>
      </c>
      <c r="AI698" s="585" t="s">
        <v>193</v>
      </c>
      <c r="AJ698" s="585" t="s">
        <v>193</v>
      </c>
      <c r="AK698" s="585" t="s">
        <v>193</v>
      </c>
      <c r="AL698" s="585" t="s">
        <v>193</v>
      </c>
      <c r="AM698" s="437" t="s">
        <v>193</v>
      </c>
      <c r="AN698" s="437" t="s">
        <v>193</v>
      </c>
      <c r="AO698" s="319" t="s">
        <v>177</v>
      </c>
      <c r="AP698" s="519"/>
      <c r="AQ698" s="253"/>
      <c r="AR698" s="251"/>
      <c r="AS698" s="251"/>
    </row>
    <row r="699" spans="1:45" s="252" customFormat="1" ht="63.6" customHeight="1" x14ac:dyDescent="0.3">
      <c r="A699" s="466" t="s">
        <v>516</v>
      </c>
      <c r="B699" s="465" t="s">
        <v>235</v>
      </c>
      <c r="C699" s="466" t="s">
        <v>513</v>
      </c>
      <c r="D699" s="509" t="s">
        <v>192</v>
      </c>
      <c r="E699" s="510" t="s">
        <v>93</v>
      </c>
      <c r="F699" s="437">
        <v>45259</v>
      </c>
      <c r="G699" s="437">
        <v>45261</v>
      </c>
      <c r="H699" s="489"/>
      <c r="I699" s="439" t="s">
        <v>193</v>
      </c>
      <c r="J699" s="437" t="s">
        <v>193</v>
      </c>
      <c r="K699" s="437">
        <v>45265</v>
      </c>
      <c r="L699" s="511"/>
      <c r="M699" s="437" t="s">
        <v>193</v>
      </c>
      <c r="N699" s="437" t="s">
        <v>193</v>
      </c>
      <c r="O699" s="437">
        <v>45273</v>
      </c>
      <c r="P699" s="512"/>
      <c r="Q699" s="512"/>
      <c r="R699" s="513"/>
      <c r="S699" s="440" t="s">
        <v>193</v>
      </c>
      <c r="T699" s="440"/>
      <c r="U699" s="440"/>
      <c r="V699" s="513"/>
      <c r="W699" s="513"/>
      <c r="X699" s="514"/>
      <c r="Y699" s="437"/>
      <c r="Z699" s="491"/>
      <c r="AA699" s="515">
        <f>Table13[[#This Row],[MOOE]]</f>
        <v>5000</v>
      </c>
      <c r="AB699" s="493">
        <v>5000</v>
      </c>
      <c r="AC699" s="516"/>
      <c r="AD699" s="515">
        <f>IF(Table13[[#This Row],[Procurement Project]]="","",SUM(Table13[[#This Row],[MOOE2]]+Table13[[#This Row],[CO3]]))</f>
        <v>5000</v>
      </c>
      <c r="AE699" s="495">
        <v>5000</v>
      </c>
      <c r="AF699" s="517"/>
      <c r="AG699" s="518"/>
      <c r="AH699" s="400" t="s">
        <v>758</v>
      </c>
      <c r="AI699" s="585" t="s">
        <v>193</v>
      </c>
      <c r="AJ699" s="585" t="s">
        <v>193</v>
      </c>
      <c r="AK699" s="585" t="s">
        <v>193</v>
      </c>
      <c r="AL699" s="585" t="s">
        <v>193</v>
      </c>
      <c r="AM699" s="437" t="s">
        <v>193</v>
      </c>
      <c r="AN699" s="437" t="s">
        <v>193</v>
      </c>
      <c r="AO699" s="319" t="s">
        <v>177</v>
      </c>
      <c r="AP699" s="519"/>
      <c r="AQ699" s="253"/>
      <c r="AR699" s="251"/>
      <c r="AS699" s="251"/>
    </row>
    <row r="700" spans="1:45" s="252" customFormat="1" ht="63.6" customHeight="1" x14ac:dyDescent="0.3">
      <c r="A700" s="466" t="s">
        <v>517</v>
      </c>
      <c r="B700" s="465" t="s">
        <v>518</v>
      </c>
      <c r="C700" s="466" t="s">
        <v>198</v>
      </c>
      <c r="D700" s="509" t="s">
        <v>192</v>
      </c>
      <c r="E700" s="510" t="s">
        <v>93</v>
      </c>
      <c r="F700" s="437" t="s">
        <v>193</v>
      </c>
      <c r="G700" s="437">
        <v>45243</v>
      </c>
      <c r="H700" s="489"/>
      <c r="I700" s="439" t="s">
        <v>193</v>
      </c>
      <c r="J700" s="437" t="s">
        <v>193</v>
      </c>
      <c r="K700" s="437">
        <v>45265</v>
      </c>
      <c r="L700" s="511"/>
      <c r="M700" s="437" t="s">
        <v>193</v>
      </c>
      <c r="N700" s="437" t="s">
        <v>193</v>
      </c>
      <c r="O700" s="437">
        <v>45273</v>
      </c>
      <c r="P700" s="512"/>
      <c r="Q700" s="512"/>
      <c r="R700" s="513"/>
      <c r="S700" s="440" t="s">
        <v>193</v>
      </c>
      <c r="T700" s="440"/>
      <c r="U700" s="440"/>
      <c r="V700" s="513"/>
      <c r="W700" s="513"/>
      <c r="X700" s="514"/>
      <c r="Y700" s="437"/>
      <c r="Z700" s="491"/>
      <c r="AA700" s="515">
        <f>Table13[[#This Row],[MOOE]]</f>
        <v>96700</v>
      </c>
      <c r="AB700" s="493">
        <v>96700</v>
      </c>
      <c r="AC700" s="516"/>
      <c r="AD700" s="515">
        <f>IF(Table13[[#This Row],[Procurement Project]]="","",SUM(Table13[[#This Row],[MOOE2]]+Table13[[#This Row],[CO3]]))</f>
        <v>95600</v>
      </c>
      <c r="AE700" s="495">
        <v>95600</v>
      </c>
      <c r="AF700" s="517"/>
      <c r="AG700" s="518"/>
      <c r="AH700" s="400" t="s">
        <v>758</v>
      </c>
      <c r="AI700" s="585" t="s">
        <v>193</v>
      </c>
      <c r="AJ700" s="585" t="s">
        <v>193</v>
      </c>
      <c r="AK700" s="585" t="s">
        <v>193</v>
      </c>
      <c r="AL700" s="585" t="s">
        <v>193</v>
      </c>
      <c r="AM700" s="437" t="s">
        <v>193</v>
      </c>
      <c r="AN700" s="437" t="s">
        <v>193</v>
      </c>
      <c r="AO700" s="319" t="s">
        <v>177</v>
      </c>
      <c r="AP700" s="519"/>
      <c r="AQ700" s="253"/>
      <c r="AR700" s="251"/>
      <c r="AS700" s="251"/>
    </row>
    <row r="701" spans="1:45" s="252" customFormat="1" ht="63.6" customHeight="1" x14ac:dyDescent="0.3">
      <c r="A701" s="466" t="s">
        <v>519</v>
      </c>
      <c r="B701" s="465" t="s">
        <v>237</v>
      </c>
      <c r="C701" s="466" t="s">
        <v>212</v>
      </c>
      <c r="D701" s="509" t="s">
        <v>192</v>
      </c>
      <c r="E701" s="510" t="s">
        <v>93</v>
      </c>
      <c r="F701" s="437">
        <v>45237</v>
      </c>
      <c r="G701" s="437">
        <v>45243</v>
      </c>
      <c r="H701" s="489"/>
      <c r="I701" s="439" t="s">
        <v>193</v>
      </c>
      <c r="J701" s="437" t="s">
        <v>193</v>
      </c>
      <c r="K701" s="437">
        <v>45265</v>
      </c>
      <c r="L701" s="511"/>
      <c r="M701" s="437" t="s">
        <v>193</v>
      </c>
      <c r="N701" s="437" t="s">
        <v>193</v>
      </c>
      <c r="O701" s="437">
        <v>45273</v>
      </c>
      <c r="P701" s="512"/>
      <c r="Q701" s="512"/>
      <c r="R701" s="513"/>
      <c r="S701" s="440" t="s">
        <v>193</v>
      </c>
      <c r="T701" s="440"/>
      <c r="U701" s="440"/>
      <c r="V701" s="513"/>
      <c r="W701" s="513"/>
      <c r="X701" s="514"/>
      <c r="Y701" s="437"/>
      <c r="Z701" s="491"/>
      <c r="AA701" s="515">
        <f>Table13[[#This Row],[MOOE]]</f>
        <v>43339</v>
      </c>
      <c r="AB701" s="493">
        <v>43339</v>
      </c>
      <c r="AC701" s="516"/>
      <c r="AD701" s="515">
        <f>IF(Table13[[#This Row],[Procurement Project]]="","",SUM(Table13[[#This Row],[MOOE2]]+Table13[[#This Row],[CO3]]))</f>
        <v>41998</v>
      </c>
      <c r="AE701" s="495">
        <v>41998</v>
      </c>
      <c r="AF701" s="517"/>
      <c r="AG701" s="518"/>
      <c r="AH701" s="400" t="s">
        <v>758</v>
      </c>
      <c r="AI701" s="585" t="s">
        <v>193</v>
      </c>
      <c r="AJ701" s="585" t="s">
        <v>193</v>
      </c>
      <c r="AK701" s="585" t="s">
        <v>193</v>
      </c>
      <c r="AL701" s="585" t="s">
        <v>193</v>
      </c>
      <c r="AM701" s="437" t="s">
        <v>193</v>
      </c>
      <c r="AN701" s="437" t="s">
        <v>193</v>
      </c>
      <c r="AO701" s="319" t="s">
        <v>177</v>
      </c>
      <c r="AP701" s="519"/>
      <c r="AQ701" s="253"/>
      <c r="AR701" s="251"/>
      <c r="AS701" s="251"/>
    </row>
    <row r="702" spans="1:45" s="252" customFormat="1" ht="63.6" customHeight="1" x14ac:dyDescent="0.3">
      <c r="A702" s="466" t="s">
        <v>520</v>
      </c>
      <c r="B702" s="465" t="s">
        <v>237</v>
      </c>
      <c r="C702" s="466" t="s">
        <v>234</v>
      </c>
      <c r="D702" s="509" t="s">
        <v>192</v>
      </c>
      <c r="E702" s="510" t="s">
        <v>93</v>
      </c>
      <c r="F702" s="437" t="s">
        <v>193</v>
      </c>
      <c r="G702" s="437">
        <v>45247</v>
      </c>
      <c r="H702" s="489"/>
      <c r="I702" s="439" t="s">
        <v>193</v>
      </c>
      <c r="J702" s="437" t="s">
        <v>193</v>
      </c>
      <c r="K702" s="437">
        <v>45265</v>
      </c>
      <c r="L702" s="511"/>
      <c r="M702" s="437" t="s">
        <v>193</v>
      </c>
      <c r="N702" s="437" t="s">
        <v>193</v>
      </c>
      <c r="O702" s="437">
        <v>45273</v>
      </c>
      <c r="P702" s="512"/>
      <c r="Q702" s="512"/>
      <c r="R702" s="513"/>
      <c r="S702" s="440" t="s">
        <v>193</v>
      </c>
      <c r="T702" s="440"/>
      <c r="U702" s="440"/>
      <c r="V702" s="513"/>
      <c r="W702" s="513"/>
      <c r="X702" s="514"/>
      <c r="Y702" s="437"/>
      <c r="Z702" s="491"/>
      <c r="AA702" s="515">
        <f>Table13[[#This Row],[MOOE]]</f>
        <v>33501</v>
      </c>
      <c r="AB702" s="493">
        <v>33501</v>
      </c>
      <c r="AC702" s="516"/>
      <c r="AD702" s="515">
        <f>IF(Table13[[#This Row],[Procurement Project]]="","",SUM(Table13[[#This Row],[MOOE2]]+Table13[[#This Row],[CO3]]))</f>
        <v>33200</v>
      </c>
      <c r="AE702" s="495">
        <v>33200</v>
      </c>
      <c r="AF702" s="517"/>
      <c r="AG702" s="518"/>
      <c r="AH702" s="400" t="s">
        <v>758</v>
      </c>
      <c r="AI702" s="585" t="s">
        <v>193</v>
      </c>
      <c r="AJ702" s="585" t="s">
        <v>193</v>
      </c>
      <c r="AK702" s="585" t="s">
        <v>193</v>
      </c>
      <c r="AL702" s="585" t="s">
        <v>193</v>
      </c>
      <c r="AM702" s="437" t="s">
        <v>193</v>
      </c>
      <c r="AN702" s="437" t="s">
        <v>193</v>
      </c>
      <c r="AO702" s="319" t="s">
        <v>177</v>
      </c>
      <c r="AP702" s="519"/>
      <c r="AQ702" s="253"/>
      <c r="AR702" s="251"/>
      <c r="AS702" s="251"/>
    </row>
    <row r="703" spans="1:45" s="252" customFormat="1" ht="63.6" customHeight="1" x14ac:dyDescent="0.3">
      <c r="A703" s="466" t="s">
        <v>524</v>
      </c>
      <c r="B703" s="465" t="s">
        <v>223</v>
      </c>
      <c r="C703" s="466" t="s">
        <v>250</v>
      </c>
      <c r="D703" s="509" t="s">
        <v>192</v>
      </c>
      <c r="E703" s="510" t="s">
        <v>103</v>
      </c>
      <c r="F703" s="437">
        <v>45237</v>
      </c>
      <c r="G703" s="437">
        <v>45243</v>
      </c>
      <c r="H703" s="489"/>
      <c r="I703" s="439" t="s">
        <v>193</v>
      </c>
      <c r="J703" s="437" t="s">
        <v>193</v>
      </c>
      <c r="K703" s="437">
        <v>45265</v>
      </c>
      <c r="L703" s="511"/>
      <c r="M703" s="437" t="s">
        <v>193</v>
      </c>
      <c r="N703" s="437" t="s">
        <v>193</v>
      </c>
      <c r="O703" s="437">
        <v>45273</v>
      </c>
      <c r="P703" s="512"/>
      <c r="Q703" s="512"/>
      <c r="R703" s="513"/>
      <c r="S703" s="440" t="s">
        <v>193</v>
      </c>
      <c r="T703" s="440"/>
      <c r="U703" s="440"/>
      <c r="V703" s="513"/>
      <c r="W703" s="513"/>
      <c r="X703" s="514"/>
      <c r="Y703" s="437"/>
      <c r="Z703" s="491"/>
      <c r="AA703" s="515">
        <f>Table13[[#This Row],[MOOE]]</f>
        <v>48300</v>
      </c>
      <c r="AB703" s="493">
        <v>48300</v>
      </c>
      <c r="AC703" s="516"/>
      <c r="AD703" s="515">
        <f>IF(Table13[[#This Row],[Procurement Project]]="","",SUM(Table13[[#This Row],[MOOE2]]+Table13[[#This Row],[CO3]]))</f>
        <v>48195</v>
      </c>
      <c r="AE703" s="495">
        <v>48195</v>
      </c>
      <c r="AF703" s="517"/>
      <c r="AG703" s="518"/>
      <c r="AH703" s="400" t="s">
        <v>758</v>
      </c>
      <c r="AI703" s="585" t="s">
        <v>193</v>
      </c>
      <c r="AJ703" s="585" t="s">
        <v>193</v>
      </c>
      <c r="AK703" s="585" t="s">
        <v>193</v>
      </c>
      <c r="AL703" s="585" t="s">
        <v>193</v>
      </c>
      <c r="AM703" s="437" t="s">
        <v>193</v>
      </c>
      <c r="AN703" s="437" t="s">
        <v>193</v>
      </c>
      <c r="AO703" s="319" t="s">
        <v>177</v>
      </c>
      <c r="AP703" s="519"/>
      <c r="AQ703" s="253"/>
      <c r="AR703" s="251"/>
      <c r="AS703" s="251"/>
    </row>
    <row r="704" spans="1:45" s="252" customFormat="1" ht="63.6" customHeight="1" x14ac:dyDescent="0.3">
      <c r="A704" s="466" t="s">
        <v>525</v>
      </c>
      <c r="B704" s="465" t="s">
        <v>500</v>
      </c>
      <c r="C704" s="466" t="s">
        <v>232</v>
      </c>
      <c r="D704" s="509" t="s">
        <v>192</v>
      </c>
      <c r="E704" s="510" t="s">
        <v>103</v>
      </c>
      <c r="F704" s="437" t="s">
        <v>193</v>
      </c>
      <c r="G704" s="437">
        <v>45243</v>
      </c>
      <c r="H704" s="489"/>
      <c r="I704" s="439" t="s">
        <v>193</v>
      </c>
      <c r="J704" s="437" t="s">
        <v>193</v>
      </c>
      <c r="K704" s="437">
        <v>45265</v>
      </c>
      <c r="L704" s="511"/>
      <c r="M704" s="437" t="s">
        <v>193</v>
      </c>
      <c r="N704" s="437" t="s">
        <v>193</v>
      </c>
      <c r="O704" s="437">
        <v>45273</v>
      </c>
      <c r="P704" s="512"/>
      <c r="Q704" s="512"/>
      <c r="R704" s="513"/>
      <c r="S704" s="440" t="s">
        <v>193</v>
      </c>
      <c r="T704" s="440"/>
      <c r="U704" s="440"/>
      <c r="V704" s="513"/>
      <c r="W704" s="513"/>
      <c r="X704" s="514"/>
      <c r="Y704" s="437"/>
      <c r="Z704" s="491"/>
      <c r="AA704" s="515">
        <f>Table13[[#This Row],[MOOE]]</f>
        <v>35900</v>
      </c>
      <c r="AB704" s="493">
        <v>35900</v>
      </c>
      <c r="AC704" s="516"/>
      <c r="AD704" s="515">
        <f>IF(Table13[[#This Row],[Procurement Project]]="","",SUM(Table13[[#This Row],[MOOE2]]+Table13[[#This Row],[CO3]]))</f>
        <v>35900</v>
      </c>
      <c r="AE704" s="495">
        <v>35900</v>
      </c>
      <c r="AF704" s="517"/>
      <c r="AG704" s="518"/>
      <c r="AH704" s="400" t="s">
        <v>758</v>
      </c>
      <c r="AI704" s="585" t="s">
        <v>193</v>
      </c>
      <c r="AJ704" s="585" t="s">
        <v>193</v>
      </c>
      <c r="AK704" s="585" t="s">
        <v>193</v>
      </c>
      <c r="AL704" s="585" t="s">
        <v>193</v>
      </c>
      <c r="AM704" s="437" t="s">
        <v>193</v>
      </c>
      <c r="AN704" s="437" t="s">
        <v>193</v>
      </c>
      <c r="AO704" s="319" t="s">
        <v>177</v>
      </c>
      <c r="AP704" s="519"/>
      <c r="AQ704" s="253"/>
      <c r="AR704" s="251"/>
      <c r="AS704" s="251"/>
    </row>
    <row r="705" spans="1:45" s="252" customFormat="1" ht="63.6" customHeight="1" x14ac:dyDescent="0.3">
      <c r="A705" s="466" t="s">
        <v>521</v>
      </c>
      <c r="B705" s="465" t="s">
        <v>237</v>
      </c>
      <c r="C705" s="466" t="s">
        <v>266</v>
      </c>
      <c r="D705" s="509" t="s">
        <v>192</v>
      </c>
      <c r="E705" s="510" t="s">
        <v>94</v>
      </c>
      <c r="F705" s="437" t="s">
        <v>193</v>
      </c>
      <c r="G705" s="437">
        <v>45243</v>
      </c>
      <c r="H705" s="489"/>
      <c r="I705" s="439" t="s">
        <v>193</v>
      </c>
      <c r="J705" s="437" t="s">
        <v>193</v>
      </c>
      <c r="K705" s="437">
        <v>45265</v>
      </c>
      <c r="L705" s="511"/>
      <c r="M705" s="437" t="s">
        <v>193</v>
      </c>
      <c r="N705" s="437" t="s">
        <v>193</v>
      </c>
      <c r="O705" s="437">
        <v>45273</v>
      </c>
      <c r="P705" s="512"/>
      <c r="Q705" s="512"/>
      <c r="R705" s="513"/>
      <c r="S705" s="440" t="s">
        <v>193</v>
      </c>
      <c r="T705" s="440"/>
      <c r="U705" s="440"/>
      <c r="V705" s="513"/>
      <c r="W705" s="513"/>
      <c r="X705" s="514"/>
      <c r="Y705" s="437"/>
      <c r="Z705" s="491"/>
      <c r="AA705" s="515">
        <f>Table13[[#This Row],[MOOE]]</f>
        <v>32022</v>
      </c>
      <c r="AB705" s="493">
        <v>32022</v>
      </c>
      <c r="AC705" s="516"/>
      <c r="AD705" s="515">
        <f>IF(Table13[[#This Row],[Procurement Project]]="","",SUM(Table13[[#This Row],[MOOE2]]+Table13[[#This Row],[CO3]]))</f>
        <v>31210</v>
      </c>
      <c r="AE705" s="495">
        <v>31210</v>
      </c>
      <c r="AF705" s="517"/>
      <c r="AG705" s="518"/>
      <c r="AH705" s="400" t="s">
        <v>758</v>
      </c>
      <c r="AI705" s="585" t="s">
        <v>193</v>
      </c>
      <c r="AJ705" s="585" t="s">
        <v>193</v>
      </c>
      <c r="AK705" s="585" t="s">
        <v>193</v>
      </c>
      <c r="AL705" s="585" t="s">
        <v>193</v>
      </c>
      <c r="AM705" s="437" t="s">
        <v>193</v>
      </c>
      <c r="AN705" s="437" t="s">
        <v>193</v>
      </c>
      <c r="AO705" s="319" t="s">
        <v>177</v>
      </c>
      <c r="AP705" s="519"/>
      <c r="AQ705" s="253"/>
      <c r="AR705" s="251"/>
      <c r="AS705" s="251"/>
    </row>
    <row r="706" spans="1:45" s="252" customFormat="1" ht="63.6" customHeight="1" x14ac:dyDescent="0.3">
      <c r="A706" s="466" t="s">
        <v>522</v>
      </c>
      <c r="B706" s="465" t="s">
        <v>237</v>
      </c>
      <c r="C706" s="466" t="s">
        <v>199</v>
      </c>
      <c r="D706" s="509" t="s">
        <v>192</v>
      </c>
      <c r="E706" s="312" t="s">
        <v>94</v>
      </c>
      <c r="F706" s="437">
        <v>45237</v>
      </c>
      <c r="G706" s="437">
        <v>45243</v>
      </c>
      <c r="H706" s="391">
        <f>IF(OR(Table13[[#This Row],[Pre-Proc Conference]]="",Table13[[#This Row],[Ads/Post of IB]]=""), "",IFERROR(Table13[[#This Row],[Ads/Post of IB]]-Table13[[#This Row],[Pre-Proc Conference]],""))</f>
        <v>6</v>
      </c>
      <c r="I706" s="439" t="s">
        <v>193</v>
      </c>
      <c r="J706" s="437" t="s">
        <v>193</v>
      </c>
      <c r="K706" s="437">
        <v>45265</v>
      </c>
      <c r="L706" s="445">
        <f>IF(OR(Table13[[#This Row],[Ads/Post of IB]]="",Table13[[#This Row],[Sub/Open of Bids]]=""),"",IFERROR(Table13[[#This Row],[Sub/Open of Bids]]-Table13[[#This Row],[Ads/Post of IB]],""))</f>
        <v>22</v>
      </c>
      <c r="M706" s="437" t="s">
        <v>193</v>
      </c>
      <c r="N706" s="437" t="s">
        <v>193</v>
      </c>
      <c r="O706" s="437">
        <v>45273</v>
      </c>
      <c r="P706" s="392" t="str">
        <f>IF(OR(Table13[[#This Row],[Post Qual]]="",Table13[[#This Row],[Sub/Open of Bids]]=""), "",IFERROR(Table13[[#This Row],[Post Qual]]-Table13[[#This Row],[Sub/Open of Bids]],""))</f>
        <v/>
      </c>
      <c r="Q706" s="392">
        <f>IF(OR(Table13[[#This Row],[Date of BAC Resolution Recommending Award]]="",Table13[[#This Row],[Sub/Open of Bids]]=""), "",IFERROR(Table13[[#This Row],[Date of BAC Resolution Recommending Award]]-Table13[[#This Row],[Sub/Open of Bids]],""))</f>
        <v>8</v>
      </c>
      <c r="R706" s="393">
        <f>IF(OR(Table13[[#This Row],[Date of BAC Resolution Recommending Award]]="",Table13[[#This Row],[Ads/Post of IB]]=""),"",IFERROR(Table13[[#This Row],[Date of BAC Resolution Recommending Award]]-Table13[[#This Row],[Ads/Post of IB]],""))</f>
        <v>30</v>
      </c>
      <c r="S706" s="628">
        <v>45274</v>
      </c>
      <c r="T706" s="440"/>
      <c r="U706" s="440"/>
      <c r="V706" s="393" t="str">
        <f>IF(OR(Table13[[#This Row],[Notice to Proceed]]="", Table13[[#This Row],[Notice of Award]]=""),"",IFERROR(Table13[[#This Row],[Notice to Proceed]]-Table13[[#This Row],[Notice of Award]],""))</f>
        <v/>
      </c>
      <c r="W706" s="393" t="str">
        <f>IF(OR(Table13[[#This Row],[Notice to Proceed]]="", Table13[[#This Row],[Ads/Post of IB]]=""),"",IFERROR(Table13[[#This Row],[Notice to Proceed]]-Table13[[#This Row],[Ads/Post of IB]],""))</f>
        <v/>
      </c>
      <c r="X706" s="437"/>
      <c r="Y706" s="437"/>
      <c r="Z706" s="394"/>
      <c r="AA706" s="446">
        <f>Table13[[#This Row],[MOOE]]</f>
        <v>67505</v>
      </c>
      <c r="AB706" s="395">
        <v>67505</v>
      </c>
      <c r="AC706" s="434"/>
      <c r="AD706" s="446">
        <f>IF(Table13[[#This Row],[Procurement Project]]="","",SUM(Table13[[#This Row],[MOOE2]]+Table13[[#This Row],[CO3]]))</f>
        <v>63700</v>
      </c>
      <c r="AE706" s="397">
        <v>63700</v>
      </c>
      <c r="AF706" s="433"/>
      <c r="AG706" s="447">
        <f t="shared" si="4"/>
        <v>5.6366195096659508E-2</v>
      </c>
      <c r="AH706" s="400" t="s">
        <v>758</v>
      </c>
      <c r="AI706" s="585" t="s">
        <v>193</v>
      </c>
      <c r="AJ706" s="585" t="s">
        <v>193</v>
      </c>
      <c r="AK706" s="585" t="s">
        <v>193</v>
      </c>
      <c r="AL706" s="585" t="s">
        <v>193</v>
      </c>
      <c r="AM706" s="437" t="s">
        <v>193</v>
      </c>
      <c r="AN706" s="437" t="s">
        <v>193</v>
      </c>
      <c r="AO706" s="319" t="s">
        <v>177</v>
      </c>
      <c r="AP706" s="398">
        <f>IF(OR(Table13[[#This Row],[Ads/Post of IB]]=""),"",IF(Table13[[#This Row],[Remarks
(Explaining changes from the APP)]]="Ongoing Procurement Process",IFERROR($AP$684-Table13[[#This Row],[Ads/Post of IB]],""),0))</f>
        <v>-136</v>
      </c>
      <c r="AQ706" s="253"/>
      <c r="AR706" s="251"/>
      <c r="AS706" s="251"/>
    </row>
    <row r="707" spans="1:45" s="255" customFormat="1" ht="75" customHeight="1" x14ac:dyDescent="0.3">
      <c r="A707" s="466" t="s">
        <v>523</v>
      </c>
      <c r="B707" s="465" t="s">
        <v>237</v>
      </c>
      <c r="C707" s="466" t="s">
        <v>212</v>
      </c>
      <c r="D707" s="509" t="s">
        <v>192</v>
      </c>
      <c r="E707" s="312" t="s">
        <v>94</v>
      </c>
      <c r="F707" s="437">
        <v>45237</v>
      </c>
      <c r="G707" s="437">
        <v>45243</v>
      </c>
      <c r="H707" s="313">
        <f>IF(OR(Table13[[#This Row],[Pre-Proc Conference]]="",Table13[[#This Row],[Ads/Post of IB]]=""), "",IFERROR(Table13[[#This Row],[Ads/Post of IB]]-Table13[[#This Row],[Pre-Proc Conference]],""))</f>
        <v>6</v>
      </c>
      <c r="I707" s="439" t="s">
        <v>193</v>
      </c>
      <c r="J707" s="437" t="s">
        <v>193</v>
      </c>
      <c r="K707" s="437">
        <v>45265</v>
      </c>
      <c r="L707" s="314">
        <f>IF(OR(Table13[[#This Row],[Ads/Post of IB]]="",Table13[[#This Row],[Sub/Open of Bids]]=""),"",IFERROR(Table13[[#This Row],[Sub/Open of Bids]]-Table13[[#This Row],[Ads/Post of IB]],""))</f>
        <v>22</v>
      </c>
      <c r="M707" s="437" t="s">
        <v>193</v>
      </c>
      <c r="N707" s="437" t="s">
        <v>193</v>
      </c>
      <c r="O707" s="437">
        <v>45273</v>
      </c>
      <c r="P707" s="344" t="str">
        <f>IF(OR(Table13[[#This Row],[Post Qual]]="",Table13[[#This Row],[Sub/Open of Bids]]=""), "",IFERROR(Table13[[#This Row],[Post Qual]]-Table13[[#This Row],[Sub/Open of Bids]],""))</f>
        <v/>
      </c>
      <c r="Q707" s="344">
        <f>IF(OR(Table13[[#This Row],[Date of BAC Resolution Recommending Award]]="",Table13[[#This Row],[Sub/Open of Bids]]=""), "",IFERROR(Table13[[#This Row],[Date of BAC Resolution Recommending Award]]-Table13[[#This Row],[Sub/Open of Bids]],""))</f>
        <v>8</v>
      </c>
      <c r="R707" s="345">
        <f>IF(OR(Table13[[#This Row],[Date of BAC Resolution Recommending Award]]="",Table13[[#This Row],[Ads/Post of IB]]=""),"",IFERROR(Table13[[#This Row],[Date of BAC Resolution Recommending Award]]-Table13[[#This Row],[Ads/Post of IB]],""))</f>
        <v>30</v>
      </c>
      <c r="S707" s="440" t="s">
        <v>193</v>
      </c>
      <c r="T707" s="440"/>
      <c r="U707" s="440"/>
      <c r="V707" s="345" t="str">
        <f>IF(OR(Table13[[#This Row],[Notice to Proceed]]="", Table13[[#This Row],[Notice of Award]]=""),"",IFERROR(Table13[[#This Row],[Notice to Proceed]]-Table13[[#This Row],[Notice of Award]],""))</f>
        <v/>
      </c>
      <c r="W707" s="345" t="str">
        <f>IF(OR(Table13[[#This Row],[Notice to Proceed]]="", Table13[[#This Row],[Ads/Post of IB]]=""),"",IFERROR(Table13[[#This Row],[Notice to Proceed]]-Table13[[#This Row],[Ads/Post of IB]],""))</f>
        <v/>
      </c>
      <c r="X707" s="437"/>
      <c r="Y707" s="437"/>
      <c r="Z707" s="315"/>
      <c r="AA707" s="529">
        <f>Table13[[#This Row],[MOOE]]</f>
        <v>33415</v>
      </c>
      <c r="AB707" s="316">
        <v>33415</v>
      </c>
      <c r="AC707" s="432"/>
      <c r="AD707" s="530">
        <f>IF(Table13[[#This Row],[Procurement Project]]="","",SUM(Table13[[#This Row],[MOOE2]]+Table13[[#This Row],[CO3]]))</f>
        <v>32590</v>
      </c>
      <c r="AE707" s="317">
        <v>32590</v>
      </c>
      <c r="AF707" s="433"/>
      <c r="AG707" s="318">
        <f t="shared" si="3"/>
        <v>2.468951069878797E-2</v>
      </c>
      <c r="AH707" s="400" t="s">
        <v>758</v>
      </c>
      <c r="AI707" s="585" t="s">
        <v>193</v>
      </c>
      <c r="AJ707" s="585" t="s">
        <v>193</v>
      </c>
      <c r="AK707" s="585" t="s">
        <v>193</v>
      </c>
      <c r="AL707" s="585" t="s">
        <v>193</v>
      </c>
      <c r="AM707" s="437" t="s">
        <v>193</v>
      </c>
      <c r="AN707" s="437" t="s">
        <v>193</v>
      </c>
      <c r="AO707" s="319" t="s">
        <v>177</v>
      </c>
      <c r="AP707" s="320">
        <f>IF(OR(Table13[[#This Row],[Ads/Post of IB]]=""),"",IF(Table13[[#This Row],[Remarks
(Explaining changes from the APP)]]="Ongoing Procurement Process",IFERROR($AP$684-Table13[[#This Row],[Ads/Post of IB]],""),0))</f>
        <v>-136</v>
      </c>
      <c r="AQ707" s="253"/>
      <c r="AR707" s="254"/>
      <c r="AS707" s="254"/>
    </row>
    <row r="708" spans="1:45" s="255" customFormat="1" ht="75" customHeight="1" x14ac:dyDescent="0.3">
      <c r="A708" s="466" t="s">
        <v>526</v>
      </c>
      <c r="B708" s="465" t="s">
        <v>218</v>
      </c>
      <c r="C708" s="466" t="s">
        <v>234</v>
      </c>
      <c r="D708" s="509" t="s">
        <v>192</v>
      </c>
      <c r="E708" s="312" t="s">
        <v>103</v>
      </c>
      <c r="F708" s="437" t="s">
        <v>193</v>
      </c>
      <c r="G708" s="437">
        <v>45243</v>
      </c>
      <c r="H708" s="391"/>
      <c r="I708" s="439" t="s">
        <v>193</v>
      </c>
      <c r="J708" s="437" t="s">
        <v>193</v>
      </c>
      <c r="K708" s="437">
        <v>45265</v>
      </c>
      <c r="L708" s="445"/>
      <c r="M708" s="437" t="s">
        <v>193</v>
      </c>
      <c r="N708" s="437" t="s">
        <v>193</v>
      </c>
      <c r="O708" s="437">
        <v>45273</v>
      </c>
      <c r="P708" s="392"/>
      <c r="Q708" s="392"/>
      <c r="R708" s="393"/>
      <c r="S708" s="440" t="s">
        <v>193</v>
      </c>
      <c r="T708" s="440"/>
      <c r="U708" s="440"/>
      <c r="V708" s="393"/>
      <c r="W708" s="393"/>
      <c r="X708" s="437"/>
      <c r="Y708" s="437"/>
      <c r="Z708" s="394"/>
      <c r="AA708" s="446">
        <f>Table13[[#This Row],[MOOE]]</f>
        <v>7040</v>
      </c>
      <c r="AB708" s="395">
        <v>7040</v>
      </c>
      <c r="AC708" s="434"/>
      <c r="AD708" s="446">
        <f>IF(Table13[[#This Row],[Procurement Project]]="","",SUM(Table13[[#This Row],[MOOE2]]+Table13[[#This Row],[CO3]]))</f>
        <v>6996</v>
      </c>
      <c r="AE708" s="397">
        <v>6996</v>
      </c>
      <c r="AF708" s="433"/>
      <c r="AG708" s="447"/>
      <c r="AH708" s="400" t="s">
        <v>758</v>
      </c>
      <c r="AI708" s="585" t="s">
        <v>193</v>
      </c>
      <c r="AJ708" s="585" t="s">
        <v>193</v>
      </c>
      <c r="AK708" s="585" t="s">
        <v>193</v>
      </c>
      <c r="AL708" s="585" t="s">
        <v>193</v>
      </c>
      <c r="AM708" s="437" t="s">
        <v>193</v>
      </c>
      <c r="AN708" s="437" t="s">
        <v>193</v>
      </c>
      <c r="AO708" s="319" t="s">
        <v>177</v>
      </c>
      <c r="AP708" s="398"/>
      <c r="AQ708" s="253"/>
      <c r="AR708" s="254"/>
      <c r="AS708" s="254"/>
    </row>
    <row r="709" spans="1:45" s="255" customFormat="1" ht="75" customHeight="1" x14ac:dyDescent="0.3">
      <c r="A709" s="466" t="s">
        <v>527</v>
      </c>
      <c r="B709" s="465" t="s">
        <v>528</v>
      </c>
      <c r="C709" s="466" t="s">
        <v>250</v>
      </c>
      <c r="D709" s="509" t="s">
        <v>192</v>
      </c>
      <c r="E709" s="312" t="s">
        <v>103</v>
      </c>
      <c r="F709" s="437" t="s">
        <v>193</v>
      </c>
      <c r="G709" s="437">
        <v>45233</v>
      </c>
      <c r="H709" s="391"/>
      <c r="I709" s="439" t="s">
        <v>193</v>
      </c>
      <c r="J709" s="437" t="s">
        <v>193</v>
      </c>
      <c r="K709" s="437">
        <v>45265</v>
      </c>
      <c r="L709" s="445"/>
      <c r="M709" s="437" t="s">
        <v>193</v>
      </c>
      <c r="N709" s="437" t="s">
        <v>193</v>
      </c>
      <c r="O709" s="437">
        <v>45273</v>
      </c>
      <c r="P709" s="392"/>
      <c r="Q709" s="392"/>
      <c r="R709" s="393"/>
      <c r="S709" s="440" t="s">
        <v>193</v>
      </c>
      <c r="T709" s="440"/>
      <c r="U709" s="440"/>
      <c r="V709" s="393"/>
      <c r="W709" s="393"/>
      <c r="X709" s="437"/>
      <c r="Y709" s="437"/>
      <c r="Z709" s="394"/>
      <c r="AA709" s="446">
        <f>Table13[[#This Row],[MOOE]]</f>
        <v>9350</v>
      </c>
      <c r="AB709" s="395">
        <v>9350</v>
      </c>
      <c r="AC709" s="434"/>
      <c r="AD709" s="446">
        <f>IF(Table13[[#This Row],[Procurement Project]]="","",SUM(Table13[[#This Row],[MOOE2]]+Table13[[#This Row],[CO3]]))</f>
        <v>9295</v>
      </c>
      <c r="AE709" s="397">
        <v>9295</v>
      </c>
      <c r="AF709" s="433"/>
      <c r="AG709" s="447"/>
      <c r="AH709" s="400" t="s">
        <v>758</v>
      </c>
      <c r="AI709" s="585" t="s">
        <v>193</v>
      </c>
      <c r="AJ709" s="585" t="s">
        <v>193</v>
      </c>
      <c r="AK709" s="585" t="s">
        <v>193</v>
      </c>
      <c r="AL709" s="585" t="s">
        <v>193</v>
      </c>
      <c r="AM709" s="437" t="s">
        <v>193</v>
      </c>
      <c r="AN709" s="437" t="s">
        <v>193</v>
      </c>
      <c r="AO709" s="319" t="s">
        <v>177</v>
      </c>
      <c r="AP709" s="398"/>
      <c r="AQ709" s="253"/>
      <c r="AR709" s="254"/>
      <c r="AS709" s="254"/>
    </row>
    <row r="710" spans="1:45" s="255" customFormat="1" ht="75" customHeight="1" x14ac:dyDescent="0.3">
      <c r="A710" s="466" t="s">
        <v>529</v>
      </c>
      <c r="B710" s="465" t="s">
        <v>241</v>
      </c>
      <c r="C710" s="466" t="s">
        <v>248</v>
      </c>
      <c r="D710" s="509" t="s">
        <v>192</v>
      </c>
      <c r="E710" s="312" t="s">
        <v>103</v>
      </c>
      <c r="F710" s="437" t="s">
        <v>193</v>
      </c>
      <c r="G710" s="437">
        <v>45233</v>
      </c>
      <c r="H710" s="391"/>
      <c r="I710" s="439" t="s">
        <v>193</v>
      </c>
      <c r="J710" s="437" t="s">
        <v>193</v>
      </c>
      <c r="K710" s="437">
        <v>45265</v>
      </c>
      <c r="L710" s="445"/>
      <c r="M710" s="437" t="s">
        <v>193</v>
      </c>
      <c r="N710" s="437" t="s">
        <v>193</v>
      </c>
      <c r="O710" s="437">
        <v>45273</v>
      </c>
      <c r="P710" s="392"/>
      <c r="Q710" s="392"/>
      <c r="R710" s="393"/>
      <c r="S710" s="440" t="s">
        <v>193</v>
      </c>
      <c r="T710" s="440"/>
      <c r="U710" s="440"/>
      <c r="V710" s="393"/>
      <c r="W710" s="393"/>
      <c r="X710" s="437"/>
      <c r="Y710" s="437"/>
      <c r="Z710" s="394"/>
      <c r="AA710" s="446">
        <f>Table13[[#This Row],[MOOE]]</f>
        <v>24746</v>
      </c>
      <c r="AB710" s="395">
        <v>24746</v>
      </c>
      <c r="AC710" s="434"/>
      <c r="AD710" s="446">
        <f>IF(Table13[[#This Row],[Procurement Project]]="","",SUM(Table13[[#This Row],[MOOE2]]+Table13[[#This Row],[CO3]]))</f>
        <v>24452</v>
      </c>
      <c r="AE710" s="397">
        <v>24452</v>
      </c>
      <c r="AF710" s="433"/>
      <c r="AG710" s="447"/>
      <c r="AH710" s="400" t="s">
        <v>758</v>
      </c>
      <c r="AI710" s="585" t="s">
        <v>193</v>
      </c>
      <c r="AJ710" s="585" t="s">
        <v>193</v>
      </c>
      <c r="AK710" s="585" t="s">
        <v>193</v>
      </c>
      <c r="AL710" s="585" t="s">
        <v>193</v>
      </c>
      <c r="AM710" s="437" t="s">
        <v>193</v>
      </c>
      <c r="AN710" s="437" t="s">
        <v>193</v>
      </c>
      <c r="AO710" s="319" t="s">
        <v>177</v>
      </c>
      <c r="AP710" s="398"/>
      <c r="AQ710" s="253"/>
      <c r="AR710" s="254"/>
      <c r="AS710" s="254"/>
    </row>
    <row r="711" spans="1:45" s="255" customFormat="1" ht="75" customHeight="1" x14ac:dyDescent="0.3">
      <c r="A711" s="466" t="s">
        <v>530</v>
      </c>
      <c r="B711" s="465" t="s">
        <v>221</v>
      </c>
      <c r="C711" s="466" t="s">
        <v>248</v>
      </c>
      <c r="D711" s="509" t="s">
        <v>192</v>
      </c>
      <c r="E711" s="312" t="s">
        <v>103</v>
      </c>
      <c r="F711" s="437">
        <v>45245</v>
      </c>
      <c r="G711" s="437">
        <v>45248</v>
      </c>
      <c r="H711" s="391"/>
      <c r="I711" s="439" t="s">
        <v>193</v>
      </c>
      <c r="J711" s="437" t="s">
        <v>193</v>
      </c>
      <c r="K711" s="437">
        <v>45265</v>
      </c>
      <c r="L711" s="445"/>
      <c r="M711" s="437" t="s">
        <v>193</v>
      </c>
      <c r="N711" s="437" t="s">
        <v>193</v>
      </c>
      <c r="O711" s="437">
        <v>45273</v>
      </c>
      <c r="P711" s="392"/>
      <c r="Q711" s="392"/>
      <c r="R711" s="393"/>
      <c r="S711" s="628">
        <v>45278</v>
      </c>
      <c r="T711" s="440"/>
      <c r="U711" s="440"/>
      <c r="V711" s="393"/>
      <c r="W711" s="393"/>
      <c r="X711" s="437"/>
      <c r="Y711" s="437"/>
      <c r="Z711" s="394"/>
      <c r="AA711" s="446">
        <f>Table13[[#This Row],[MOOE]]</f>
        <v>250500</v>
      </c>
      <c r="AB711" s="395">
        <v>250500</v>
      </c>
      <c r="AC711" s="434"/>
      <c r="AD711" s="446">
        <f>IF(Table13[[#This Row],[Procurement Project]]="","",SUM(Table13[[#This Row],[MOOE2]]+Table13[[#This Row],[CO3]]))</f>
        <v>249408</v>
      </c>
      <c r="AE711" s="397">
        <v>249408</v>
      </c>
      <c r="AF711" s="433"/>
      <c r="AG711" s="447"/>
      <c r="AH711" s="400" t="s">
        <v>758</v>
      </c>
      <c r="AI711" s="585" t="s">
        <v>193</v>
      </c>
      <c r="AJ711" s="585" t="s">
        <v>193</v>
      </c>
      <c r="AK711" s="585" t="s">
        <v>193</v>
      </c>
      <c r="AL711" s="585" t="s">
        <v>193</v>
      </c>
      <c r="AM711" s="437" t="s">
        <v>193</v>
      </c>
      <c r="AN711" s="437" t="s">
        <v>193</v>
      </c>
      <c r="AO711" s="319" t="s">
        <v>177</v>
      </c>
      <c r="AP711" s="398"/>
      <c r="AQ711" s="253"/>
      <c r="AR711" s="254"/>
      <c r="AS711" s="254"/>
    </row>
    <row r="712" spans="1:45" s="255" customFormat="1" ht="75" customHeight="1" x14ac:dyDescent="0.3">
      <c r="A712" s="466" t="s">
        <v>531</v>
      </c>
      <c r="B712" s="465" t="s">
        <v>466</v>
      </c>
      <c r="C712" s="466" t="s">
        <v>212</v>
      </c>
      <c r="D712" s="509" t="s">
        <v>192</v>
      </c>
      <c r="E712" s="312" t="s">
        <v>103</v>
      </c>
      <c r="F712" s="437">
        <v>45245</v>
      </c>
      <c r="G712" s="437">
        <v>45245</v>
      </c>
      <c r="H712" s="391"/>
      <c r="I712" s="439" t="s">
        <v>193</v>
      </c>
      <c r="J712" s="437" t="s">
        <v>193</v>
      </c>
      <c r="K712" s="437">
        <v>45265</v>
      </c>
      <c r="L712" s="445"/>
      <c r="M712" s="437" t="s">
        <v>193</v>
      </c>
      <c r="N712" s="437" t="s">
        <v>193</v>
      </c>
      <c r="O712" s="437">
        <v>45273</v>
      </c>
      <c r="P712" s="392"/>
      <c r="Q712" s="392"/>
      <c r="R712" s="393"/>
      <c r="S712" s="440" t="s">
        <v>193</v>
      </c>
      <c r="T712" s="440"/>
      <c r="U712" s="440"/>
      <c r="V712" s="393"/>
      <c r="W712" s="393"/>
      <c r="X712" s="437"/>
      <c r="Y712" s="437"/>
      <c r="Z712" s="394"/>
      <c r="AA712" s="446">
        <f>Table13[[#This Row],[MOOE]]</f>
        <v>32480</v>
      </c>
      <c r="AB712" s="395">
        <v>32480</v>
      </c>
      <c r="AC712" s="434"/>
      <c r="AD712" s="446">
        <f>IF(Table13[[#This Row],[Procurement Project]]="","",SUM(Table13[[#This Row],[MOOE2]]+Table13[[#This Row],[CO3]]))</f>
        <v>32480</v>
      </c>
      <c r="AE712" s="397">
        <v>32480</v>
      </c>
      <c r="AF712" s="433"/>
      <c r="AG712" s="447"/>
      <c r="AH712" s="400" t="s">
        <v>758</v>
      </c>
      <c r="AI712" s="585" t="s">
        <v>193</v>
      </c>
      <c r="AJ712" s="585" t="s">
        <v>193</v>
      </c>
      <c r="AK712" s="585" t="s">
        <v>193</v>
      </c>
      <c r="AL712" s="585" t="s">
        <v>193</v>
      </c>
      <c r="AM712" s="437" t="s">
        <v>193</v>
      </c>
      <c r="AN712" s="437" t="s">
        <v>193</v>
      </c>
      <c r="AO712" s="319" t="s">
        <v>177</v>
      </c>
      <c r="AP712" s="398"/>
      <c r="AQ712" s="253"/>
      <c r="AR712" s="254"/>
      <c r="AS712" s="254"/>
    </row>
    <row r="713" spans="1:45" s="255" customFormat="1" ht="75" customHeight="1" x14ac:dyDescent="0.3">
      <c r="A713" s="466" t="s">
        <v>532</v>
      </c>
      <c r="B713" s="465" t="s">
        <v>478</v>
      </c>
      <c r="C713" s="466" t="s">
        <v>212</v>
      </c>
      <c r="D713" s="509" t="s">
        <v>192</v>
      </c>
      <c r="E713" s="312" t="s">
        <v>95</v>
      </c>
      <c r="F713" s="437" t="s">
        <v>193</v>
      </c>
      <c r="G713" s="437">
        <v>45243</v>
      </c>
      <c r="H713" s="391"/>
      <c r="I713" s="439" t="s">
        <v>193</v>
      </c>
      <c r="J713" s="437" t="s">
        <v>193</v>
      </c>
      <c r="K713" s="437">
        <v>45265</v>
      </c>
      <c r="L713" s="445"/>
      <c r="M713" s="437" t="s">
        <v>193</v>
      </c>
      <c r="N713" s="437" t="s">
        <v>193</v>
      </c>
      <c r="O713" s="437">
        <v>45273</v>
      </c>
      <c r="P713" s="392"/>
      <c r="Q713" s="392"/>
      <c r="R713" s="393"/>
      <c r="S713" s="440">
        <v>45271</v>
      </c>
      <c r="T713" s="440"/>
      <c r="U713" s="440"/>
      <c r="V713" s="393"/>
      <c r="W713" s="393"/>
      <c r="X713" s="437"/>
      <c r="Y713" s="437"/>
      <c r="Z713" s="394"/>
      <c r="AA713" s="446">
        <f>Table13[[#This Row],[MOOE]]</f>
        <v>675000</v>
      </c>
      <c r="AB713" s="395">
        <v>675000</v>
      </c>
      <c r="AC713" s="434"/>
      <c r="AD713" s="446">
        <f>IF(Table13[[#This Row],[Procurement Project]]="","",SUM(Table13[[#This Row],[MOOE2]]+Table13[[#This Row],[CO3]]))</f>
        <v>675000</v>
      </c>
      <c r="AE713" s="397">
        <v>675000</v>
      </c>
      <c r="AF713" s="433"/>
      <c r="AG713" s="447"/>
      <c r="AH713" s="400" t="s">
        <v>758</v>
      </c>
      <c r="AI713" s="585" t="s">
        <v>193</v>
      </c>
      <c r="AJ713" s="585" t="s">
        <v>193</v>
      </c>
      <c r="AK713" s="585" t="s">
        <v>193</v>
      </c>
      <c r="AL713" s="585" t="s">
        <v>193</v>
      </c>
      <c r="AM713" s="437" t="s">
        <v>193</v>
      </c>
      <c r="AN713" s="437" t="s">
        <v>193</v>
      </c>
      <c r="AO713" s="319" t="s">
        <v>177</v>
      </c>
      <c r="AP713" s="398"/>
      <c r="AQ713" s="253"/>
      <c r="AR713" s="254"/>
      <c r="AS713" s="254"/>
    </row>
    <row r="714" spans="1:45" s="255" customFormat="1" ht="75" customHeight="1" x14ac:dyDescent="0.3">
      <c r="A714" s="466" t="s">
        <v>533</v>
      </c>
      <c r="B714" s="465" t="s">
        <v>478</v>
      </c>
      <c r="C714" s="466" t="s">
        <v>234</v>
      </c>
      <c r="D714" s="509" t="s">
        <v>192</v>
      </c>
      <c r="E714" s="312" t="s">
        <v>95</v>
      </c>
      <c r="F714" s="437" t="s">
        <v>193</v>
      </c>
      <c r="G714" s="437">
        <v>45243</v>
      </c>
      <c r="H714" s="391"/>
      <c r="I714" s="439" t="s">
        <v>193</v>
      </c>
      <c r="J714" s="437" t="s">
        <v>193</v>
      </c>
      <c r="K714" s="437">
        <v>45265</v>
      </c>
      <c r="L714" s="445"/>
      <c r="M714" s="437" t="s">
        <v>193</v>
      </c>
      <c r="N714" s="437" t="s">
        <v>193</v>
      </c>
      <c r="O714" s="437">
        <v>45273</v>
      </c>
      <c r="P714" s="392"/>
      <c r="Q714" s="392"/>
      <c r="R714" s="393"/>
      <c r="S714" s="440">
        <v>45271</v>
      </c>
      <c r="T714" s="440"/>
      <c r="U714" s="440"/>
      <c r="V714" s="393"/>
      <c r="W714" s="393"/>
      <c r="X714" s="437"/>
      <c r="Y714" s="437"/>
      <c r="Z714" s="394"/>
      <c r="AA714" s="446">
        <f>Table13[[#This Row],[MOOE]]</f>
        <v>447500</v>
      </c>
      <c r="AB714" s="395">
        <v>447500</v>
      </c>
      <c r="AC714" s="434"/>
      <c r="AD714" s="446">
        <f>IF(Table13[[#This Row],[Procurement Project]]="","",SUM(Table13[[#This Row],[MOOE2]]+Table13[[#This Row],[CO3]]))</f>
        <v>447500</v>
      </c>
      <c r="AE714" s="397">
        <v>447500</v>
      </c>
      <c r="AF714" s="433"/>
      <c r="AG714" s="447"/>
      <c r="AH714" s="400" t="s">
        <v>758</v>
      </c>
      <c r="AI714" s="585" t="s">
        <v>193</v>
      </c>
      <c r="AJ714" s="585" t="s">
        <v>193</v>
      </c>
      <c r="AK714" s="585" t="s">
        <v>193</v>
      </c>
      <c r="AL714" s="585" t="s">
        <v>193</v>
      </c>
      <c r="AM714" s="437" t="s">
        <v>193</v>
      </c>
      <c r="AN714" s="437" t="s">
        <v>193</v>
      </c>
      <c r="AO714" s="319" t="s">
        <v>177</v>
      </c>
      <c r="AP714" s="398"/>
      <c r="AQ714" s="253"/>
      <c r="AR714" s="254"/>
      <c r="AS714" s="254"/>
    </row>
    <row r="715" spans="1:45" s="255" customFormat="1" ht="75" customHeight="1" x14ac:dyDescent="0.3">
      <c r="A715" s="466" t="s">
        <v>534</v>
      </c>
      <c r="B715" s="465" t="s">
        <v>535</v>
      </c>
      <c r="C715" s="466" t="s">
        <v>260</v>
      </c>
      <c r="D715" s="509" t="s">
        <v>192</v>
      </c>
      <c r="E715" s="312" t="s">
        <v>95</v>
      </c>
      <c r="F715" s="437" t="s">
        <v>193</v>
      </c>
      <c r="G715" s="437">
        <v>45247</v>
      </c>
      <c r="H715" s="391"/>
      <c r="I715" s="439" t="s">
        <v>193</v>
      </c>
      <c r="J715" s="437" t="s">
        <v>193</v>
      </c>
      <c r="K715" s="437">
        <v>45265</v>
      </c>
      <c r="L715" s="445"/>
      <c r="M715" s="437" t="s">
        <v>193</v>
      </c>
      <c r="N715" s="437" t="s">
        <v>193</v>
      </c>
      <c r="O715" s="437">
        <v>45273</v>
      </c>
      <c r="P715" s="392"/>
      <c r="Q715" s="392"/>
      <c r="R715" s="393"/>
      <c r="S715" s="628">
        <v>45274</v>
      </c>
      <c r="T715" s="440"/>
      <c r="U715" s="440"/>
      <c r="V715" s="393"/>
      <c r="W715" s="393"/>
      <c r="X715" s="437"/>
      <c r="Y715" s="437"/>
      <c r="Z715" s="394"/>
      <c r="AA715" s="446">
        <f>Table13[[#This Row],[MOOE]]</f>
        <v>1200000</v>
      </c>
      <c r="AB715" s="395">
        <v>1200000</v>
      </c>
      <c r="AC715" s="434"/>
      <c r="AD715" s="446">
        <f>IF(Table13[[#This Row],[Procurement Project]]="","",SUM(Table13[[#This Row],[MOOE2]]+Table13[[#This Row],[CO3]]))</f>
        <v>1200000</v>
      </c>
      <c r="AE715" s="397">
        <v>1200000</v>
      </c>
      <c r="AF715" s="433"/>
      <c r="AG715" s="447"/>
      <c r="AH715" s="400" t="s">
        <v>758</v>
      </c>
      <c r="AI715" s="585" t="s">
        <v>193</v>
      </c>
      <c r="AJ715" s="585" t="s">
        <v>193</v>
      </c>
      <c r="AK715" s="585" t="s">
        <v>193</v>
      </c>
      <c r="AL715" s="585" t="s">
        <v>193</v>
      </c>
      <c r="AM715" s="437" t="s">
        <v>193</v>
      </c>
      <c r="AN715" s="437" t="s">
        <v>193</v>
      </c>
      <c r="AO715" s="319" t="s">
        <v>177</v>
      </c>
      <c r="AP715" s="398"/>
      <c r="AQ715" s="253"/>
      <c r="AR715" s="254"/>
      <c r="AS715" s="254"/>
    </row>
    <row r="716" spans="1:45" s="255" customFormat="1" ht="75" customHeight="1" x14ac:dyDescent="0.3">
      <c r="A716" s="466" t="s">
        <v>536</v>
      </c>
      <c r="B716" s="465" t="s">
        <v>537</v>
      </c>
      <c r="C716" s="466" t="s">
        <v>198</v>
      </c>
      <c r="D716" s="509" t="s">
        <v>192</v>
      </c>
      <c r="E716" s="312" t="s">
        <v>89</v>
      </c>
      <c r="F716" s="437" t="s">
        <v>193</v>
      </c>
      <c r="G716" s="437">
        <v>45235</v>
      </c>
      <c r="H716" s="391"/>
      <c r="I716" s="439">
        <v>45245</v>
      </c>
      <c r="J716" s="437">
        <v>45259</v>
      </c>
      <c r="K716" s="437">
        <v>45259</v>
      </c>
      <c r="L716" s="445"/>
      <c r="M716" s="437">
        <v>45259</v>
      </c>
      <c r="N716" s="437">
        <v>45267</v>
      </c>
      <c r="O716" s="437">
        <v>45274</v>
      </c>
      <c r="P716" s="392"/>
      <c r="Q716" s="392"/>
      <c r="R716" s="393"/>
      <c r="S716" s="628">
        <v>45279</v>
      </c>
      <c r="T716" s="440"/>
      <c r="U716" s="440"/>
      <c r="V716" s="393"/>
      <c r="W716" s="393"/>
      <c r="X716" s="437"/>
      <c r="Y716" s="437"/>
      <c r="Z716" s="394"/>
      <c r="AA716" s="446">
        <f>Table13[[#This Row],[MOOE]]</f>
        <v>1000000</v>
      </c>
      <c r="AB716" s="395">
        <v>1000000</v>
      </c>
      <c r="AC716" s="434"/>
      <c r="AD716" s="446">
        <f>IF(Table13[[#This Row],[Procurement Project]]="","",SUM(Table13[[#This Row],[MOOE2]]+Table13[[#This Row],[CO3]]))</f>
        <v>998000</v>
      </c>
      <c r="AE716" s="397">
        <v>998000</v>
      </c>
      <c r="AF716" s="433"/>
      <c r="AG716" s="447"/>
      <c r="AH716" s="400" t="s">
        <v>758</v>
      </c>
      <c r="AI716" s="585"/>
      <c r="AJ716" s="585"/>
      <c r="AK716" s="585"/>
      <c r="AL716" s="585"/>
      <c r="AM716" s="437"/>
      <c r="AN716" s="437"/>
      <c r="AO716" s="319" t="s">
        <v>177</v>
      </c>
      <c r="AP716" s="398"/>
      <c r="AQ716" s="253"/>
      <c r="AR716" s="254"/>
      <c r="AS716" s="254"/>
    </row>
    <row r="717" spans="1:45" s="255" customFormat="1" ht="75" customHeight="1" x14ac:dyDescent="0.3">
      <c r="A717" s="466" t="s">
        <v>538</v>
      </c>
      <c r="B717" s="465" t="s">
        <v>539</v>
      </c>
      <c r="C717" s="466" t="s">
        <v>198</v>
      </c>
      <c r="D717" s="509" t="s">
        <v>192</v>
      </c>
      <c r="E717" s="312" t="s">
        <v>89</v>
      </c>
      <c r="F717" s="437">
        <v>45202</v>
      </c>
      <c r="G717" s="437">
        <v>45235</v>
      </c>
      <c r="H717" s="391"/>
      <c r="I717" s="439">
        <v>45245</v>
      </c>
      <c r="J717" s="437">
        <v>45259</v>
      </c>
      <c r="K717" s="437">
        <v>45259</v>
      </c>
      <c r="L717" s="445"/>
      <c r="M717" s="437">
        <v>45259</v>
      </c>
      <c r="N717" s="437">
        <v>45267</v>
      </c>
      <c r="O717" s="437">
        <v>45274</v>
      </c>
      <c r="P717" s="392"/>
      <c r="Q717" s="392"/>
      <c r="R717" s="393"/>
      <c r="S717" s="628">
        <v>45279</v>
      </c>
      <c r="T717" s="440"/>
      <c r="U717" s="440"/>
      <c r="V717" s="393"/>
      <c r="W717" s="393"/>
      <c r="X717" s="437"/>
      <c r="Y717" s="437"/>
      <c r="Z717" s="394"/>
      <c r="AA717" s="446">
        <f>Table13[[#This Row],[MOOE]]</f>
        <v>2000000</v>
      </c>
      <c r="AB717" s="395">
        <v>2000000</v>
      </c>
      <c r="AC717" s="434"/>
      <c r="AD717" s="446">
        <f>IF(Table13[[#This Row],[Procurement Project]]="","",SUM(Table13[[#This Row],[MOOE2]]+Table13[[#This Row],[CO3]]))</f>
        <v>1998000</v>
      </c>
      <c r="AE717" s="397">
        <v>1998000</v>
      </c>
      <c r="AF717" s="433"/>
      <c r="AG717" s="447"/>
      <c r="AH717" s="400" t="s">
        <v>758</v>
      </c>
      <c r="AI717" s="585"/>
      <c r="AJ717" s="585"/>
      <c r="AK717" s="585"/>
      <c r="AL717" s="585"/>
      <c r="AM717" s="437"/>
      <c r="AN717" s="437"/>
      <c r="AO717" s="319" t="s">
        <v>177</v>
      </c>
      <c r="AP717" s="398"/>
      <c r="AQ717" s="253"/>
      <c r="AR717" s="254"/>
      <c r="AS717" s="254"/>
    </row>
    <row r="718" spans="1:45" s="255" customFormat="1" ht="75" customHeight="1" x14ac:dyDescent="0.3">
      <c r="A718" s="466" t="s">
        <v>540</v>
      </c>
      <c r="B718" s="465" t="s">
        <v>541</v>
      </c>
      <c r="C718" s="466" t="s">
        <v>198</v>
      </c>
      <c r="D718" s="509" t="s">
        <v>192</v>
      </c>
      <c r="E718" s="312" t="s">
        <v>89</v>
      </c>
      <c r="F718" s="437" t="s">
        <v>193</v>
      </c>
      <c r="G718" s="437">
        <v>45208</v>
      </c>
      <c r="H718" s="391"/>
      <c r="I718" s="439">
        <v>45216</v>
      </c>
      <c r="J718" s="437">
        <v>45237</v>
      </c>
      <c r="K718" s="437">
        <v>45237</v>
      </c>
      <c r="L718" s="445"/>
      <c r="M718" s="437">
        <v>45237</v>
      </c>
      <c r="N718" s="437">
        <v>45272</v>
      </c>
      <c r="O718" s="437">
        <v>45274</v>
      </c>
      <c r="P718" s="392"/>
      <c r="Q718" s="392"/>
      <c r="R718" s="393"/>
      <c r="S718" s="628">
        <v>45287</v>
      </c>
      <c r="T718" s="440"/>
      <c r="U718" s="440"/>
      <c r="V718" s="393"/>
      <c r="W718" s="393"/>
      <c r="X718" s="437"/>
      <c r="Y718" s="437"/>
      <c r="Z718" s="394"/>
      <c r="AA718" s="446">
        <f>Table13[[#This Row],[MOOE]]</f>
        <v>1240000</v>
      </c>
      <c r="AB718" s="395">
        <v>1240000</v>
      </c>
      <c r="AC718" s="434"/>
      <c r="AD718" s="446">
        <f>IF(Table13[[#This Row],[Procurement Project]]="","",SUM(Table13[[#This Row],[MOOE2]]+Table13[[#This Row],[CO3]]))</f>
        <v>1230000</v>
      </c>
      <c r="AE718" s="397">
        <v>1230000</v>
      </c>
      <c r="AF718" s="433"/>
      <c r="AG718" s="447"/>
      <c r="AH718" s="400" t="s">
        <v>758</v>
      </c>
      <c r="AI718" s="585"/>
      <c r="AJ718" s="585"/>
      <c r="AK718" s="585"/>
      <c r="AL718" s="585"/>
      <c r="AM718" s="437"/>
      <c r="AN718" s="437"/>
      <c r="AO718" s="319" t="s">
        <v>177</v>
      </c>
      <c r="AP718" s="398"/>
      <c r="AQ718" s="253"/>
      <c r="AR718" s="254"/>
      <c r="AS718" s="254"/>
    </row>
    <row r="719" spans="1:45" s="255" customFormat="1" ht="75" customHeight="1" x14ac:dyDescent="0.3">
      <c r="A719" s="466" t="s">
        <v>542</v>
      </c>
      <c r="B719" s="465" t="s">
        <v>543</v>
      </c>
      <c r="C719" s="466" t="s">
        <v>201</v>
      </c>
      <c r="D719" s="509" t="s">
        <v>192</v>
      </c>
      <c r="E719" s="312" t="s">
        <v>89</v>
      </c>
      <c r="F719" s="437" t="s">
        <v>193</v>
      </c>
      <c r="G719" s="437">
        <v>45243</v>
      </c>
      <c r="H719" s="391"/>
      <c r="I719" s="439">
        <v>45251</v>
      </c>
      <c r="J719" s="437">
        <v>45265</v>
      </c>
      <c r="K719" s="437">
        <v>45265</v>
      </c>
      <c r="L719" s="445"/>
      <c r="M719" s="437">
        <v>45265</v>
      </c>
      <c r="N719" s="437">
        <v>45272</v>
      </c>
      <c r="O719" s="437">
        <v>45274</v>
      </c>
      <c r="P719" s="392"/>
      <c r="Q719" s="392"/>
      <c r="R719" s="393"/>
      <c r="S719" s="628">
        <v>45287</v>
      </c>
      <c r="T719" s="440"/>
      <c r="U719" s="440"/>
      <c r="V719" s="393"/>
      <c r="W719" s="393"/>
      <c r="X719" s="437"/>
      <c r="Y719" s="437"/>
      <c r="Z719" s="394"/>
      <c r="AA719" s="446">
        <f>Table13[[#This Row],[MOOE]]</f>
        <v>1300000</v>
      </c>
      <c r="AB719" s="395">
        <v>1300000</v>
      </c>
      <c r="AC719" s="434"/>
      <c r="AD719" s="446">
        <f>IF(Table13[[#This Row],[Procurement Project]]="","",SUM(Table13[[#This Row],[MOOE2]]+Table13[[#This Row],[CO3]]))</f>
        <v>860000</v>
      </c>
      <c r="AE719" s="397">
        <v>860000</v>
      </c>
      <c r="AF719" s="433"/>
      <c r="AG719" s="447"/>
      <c r="AH719" s="400" t="s">
        <v>758</v>
      </c>
      <c r="AI719" s="585"/>
      <c r="AJ719" s="585"/>
      <c r="AK719" s="585"/>
      <c r="AL719" s="585"/>
      <c r="AM719" s="437"/>
      <c r="AN719" s="437"/>
      <c r="AO719" s="319" t="s">
        <v>177</v>
      </c>
      <c r="AP719" s="398"/>
      <c r="AQ719" s="253"/>
      <c r="AR719" s="254"/>
      <c r="AS719" s="254"/>
    </row>
    <row r="720" spans="1:45" s="255" customFormat="1" ht="75" customHeight="1" x14ac:dyDescent="0.3">
      <c r="A720" s="466" t="s">
        <v>544</v>
      </c>
      <c r="B720" s="465" t="s">
        <v>545</v>
      </c>
      <c r="C720" s="466" t="s">
        <v>201</v>
      </c>
      <c r="D720" s="509" t="s">
        <v>192</v>
      </c>
      <c r="E720" s="312" t="s">
        <v>89</v>
      </c>
      <c r="F720" s="437">
        <v>45216</v>
      </c>
      <c r="G720" s="437">
        <v>45257</v>
      </c>
      <c r="H720" s="391"/>
      <c r="I720" s="439" t="s">
        <v>193</v>
      </c>
      <c r="J720" s="437">
        <v>45265</v>
      </c>
      <c r="K720" s="437">
        <v>45265</v>
      </c>
      <c r="L720" s="445"/>
      <c r="M720" s="437">
        <v>45265</v>
      </c>
      <c r="N720" s="437">
        <v>45271</v>
      </c>
      <c r="O720" s="437">
        <v>45274</v>
      </c>
      <c r="P720" s="392"/>
      <c r="Q720" s="392"/>
      <c r="R720" s="393"/>
      <c r="S720" s="628">
        <v>45278</v>
      </c>
      <c r="T720" s="440"/>
      <c r="U720" s="440"/>
      <c r="V720" s="393"/>
      <c r="W720" s="393"/>
      <c r="X720" s="437"/>
      <c r="Y720" s="437"/>
      <c r="Z720" s="394"/>
      <c r="AA720" s="446">
        <f>Table13[[#This Row],[MOOE]]</f>
        <v>432435.54</v>
      </c>
      <c r="AB720" s="395">
        <v>432435.54</v>
      </c>
      <c r="AC720" s="434"/>
      <c r="AD720" s="446">
        <f>IF(Table13[[#This Row],[Procurement Project]]="","",SUM(Table13[[#This Row],[MOOE2]]+Table13[[#This Row],[CO3]]))</f>
        <v>376218.91</v>
      </c>
      <c r="AE720" s="397">
        <v>376218.91</v>
      </c>
      <c r="AF720" s="433"/>
      <c r="AG720" s="447"/>
      <c r="AH720" s="400" t="s">
        <v>758</v>
      </c>
      <c r="AI720" s="585"/>
      <c r="AJ720" s="585"/>
      <c r="AK720" s="585"/>
      <c r="AL720" s="585"/>
      <c r="AM720" s="437"/>
      <c r="AN720" s="437"/>
      <c r="AO720" s="319" t="s">
        <v>177</v>
      </c>
      <c r="AP720" s="398"/>
      <c r="AQ720" s="253"/>
      <c r="AR720" s="254"/>
      <c r="AS720" s="254"/>
    </row>
    <row r="721" spans="1:45" s="255" customFormat="1" ht="75" customHeight="1" x14ac:dyDescent="0.3">
      <c r="A721" s="466" t="s">
        <v>546</v>
      </c>
      <c r="B721" s="465" t="s">
        <v>545</v>
      </c>
      <c r="C721" s="466" t="s">
        <v>201</v>
      </c>
      <c r="D721" s="509" t="s">
        <v>192</v>
      </c>
      <c r="E721" s="312" t="s">
        <v>89</v>
      </c>
      <c r="F721" s="437">
        <v>45216</v>
      </c>
      <c r="G721" s="437">
        <v>45257</v>
      </c>
      <c r="H721" s="391"/>
      <c r="I721" s="439" t="s">
        <v>193</v>
      </c>
      <c r="J721" s="437">
        <v>45265</v>
      </c>
      <c r="K721" s="437">
        <v>45265</v>
      </c>
      <c r="L721" s="445"/>
      <c r="M721" s="437">
        <v>45265</v>
      </c>
      <c r="N721" s="437">
        <v>45271</v>
      </c>
      <c r="O721" s="437">
        <v>45274</v>
      </c>
      <c r="P721" s="392"/>
      <c r="Q721" s="392"/>
      <c r="R721" s="393"/>
      <c r="S721" s="628">
        <v>45278</v>
      </c>
      <c r="T721" s="440"/>
      <c r="U721" s="440"/>
      <c r="V721" s="393"/>
      <c r="W721" s="393"/>
      <c r="X721" s="437"/>
      <c r="Y721" s="437"/>
      <c r="Z721" s="394"/>
      <c r="AA721" s="446">
        <f>Table13[[#This Row],[MOOE]]</f>
        <v>291660.81</v>
      </c>
      <c r="AB721" s="395">
        <v>291660.81</v>
      </c>
      <c r="AC721" s="434"/>
      <c r="AD721" s="446">
        <f>IF(Table13[[#This Row],[Procurement Project]]="","",SUM(Table13[[#This Row],[MOOE2]]+Table13[[#This Row],[CO3]]))</f>
        <v>253744.9</v>
      </c>
      <c r="AE721" s="397">
        <v>253744.9</v>
      </c>
      <c r="AF721" s="433"/>
      <c r="AG721" s="447"/>
      <c r="AH721" s="400" t="s">
        <v>758</v>
      </c>
      <c r="AI721" s="585"/>
      <c r="AJ721" s="585"/>
      <c r="AK721" s="585"/>
      <c r="AL721" s="585"/>
      <c r="AM721" s="437"/>
      <c r="AN721" s="437"/>
      <c r="AO721" s="319" t="s">
        <v>177</v>
      </c>
      <c r="AP721" s="398"/>
      <c r="AQ721" s="253"/>
      <c r="AR721" s="254"/>
      <c r="AS721" s="254"/>
    </row>
    <row r="722" spans="1:45" s="255" customFormat="1" ht="75" customHeight="1" x14ac:dyDescent="0.3">
      <c r="A722" s="466" t="s">
        <v>547</v>
      </c>
      <c r="B722" s="465" t="s">
        <v>545</v>
      </c>
      <c r="C722" s="466" t="s">
        <v>201</v>
      </c>
      <c r="D722" s="509" t="s">
        <v>192</v>
      </c>
      <c r="E722" s="312" t="s">
        <v>89</v>
      </c>
      <c r="F722" s="437">
        <v>45216</v>
      </c>
      <c r="G722" s="437">
        <v>45257</v>
      </c>
      <c r="H722" s="313">
        <f>IF(OR(Table13[[#This Row],[Pre-Proc Conference]]="",Table13[[#This Row],[Ads/Post of IB]]=""), "",IFERROR(Table13[[#This Row],[Ads/Post of IB]]-Table13[[#This Row],[Pre-Proc Conference]],""))</f>
        <v>41</v>
      </c>
      <c r="I722" s="439" t="s">
        <v>193</v>
      </c>
      <c r="J722" s="437">
        <v>45265</v>
      </c>
      <c r="K722" s="437">
        <v>45265</v>
      </c>
      <c r="L722" s="314">
        <f>IF(OR(Table13[[#This Row],[Ads/Post of IB]]="",Table13[[#This Row],[Sub/Open of Bids]]=""),"",IFERROR(Table13[[#This Row],[Sub/Open of Bids]]-Table13[[#This Row],[Ads/Post of IB]],""))</f>
        <v>8</v>
      </c>
      <c r="M722" s="437">
        <v>45265</v>
      </c>
      <c r="N722" s="437">
        <v>45271</v>
      </c>
      <c r="O722" s="437">
        <v>45274</v>
      </c>
      <c r="P722" s="344">
        <f>IF(OR(Table13[[#This Row],[Post Qual]]="",Table13[[#This Row],[Sub/Open of Bids]]=""), "",IFERROR(Table13[[#This Row],[Post Qual]]-Table13[[#This Row],[Sub/Open of Bids]],""))</f>
        <v>6</v>
      </c>
      <c r="Q722" s="344">
        <f>IF(OR(Table13[[#This Row],[Date of BAC Resolution Recommending Award]]="",Table13[[#This Row],[Sub/Open of Bids]]=""), "",IFERROR(Table13[[#This Row],[Date of BAC Resolution Recommending Award]]-Table13[[#This Row],[Sub/Open of Bids]],""))</f>
        <v>9</v>
      </c>
      <c r="R722" s="345">
        <f>IF(OR(Table13[[#This Row],[Date of BAC Resolution Recommending Award]]="",Table13[[#This Row],[Ads/Post of IB]]=""),"",IFERROR(Table13[[#This Row],[Date of BAC Resolution Recommending Award]]-Table13[[#This Row],[Ads/Post of IB]],""))</f>
        <v>17</v>
      </c>
      <c r="S722" s="628">
        <v>45278</v>
      </c>
      <c r="T722" s="440"/>
      <c r="U722" s="440"/>
      <c r="V722" s="345" t="str">
        <f>IF(OR(Table13[[#This Row],[Notice to Proceed]]="", Table13[[#This Row],[Notice of Award]]=""),"",IFERROR(Table13[[#This Row],[Notice to Proceed]]-Table13[[#This Row],[Notice of Award]],""))</f>
        <v/>
      </c>
      <c r="W722" s="345" t="str">
        <f>IF(OR(Table13[[#This Row],[Notice to Proceed]]="", Table13[[#This Row],[Ads/Post of IB]]=""),"",IFERROR(Table13[[#This Row],[Notice to Proceed]]-Table13[[#This Row],[Ads/Post of IB]],""))</f>
        <v/>
      </c>
      <c r="X722" s="437"/>
      <c r="Y722" s="437"/>
      <c r="Z722" s="315"/>
      <c r="AA722" s="530">
        <f>Table13[[#This Row],[MOOE]]</f>
        <v>292706.2</v>
      </c>
      <c r="AB722" s="316">
        <v>292706.2</v>
      </c>
      <c r="AC722" s="432"/>
      <c r="AD722" s="530">
        <f>IF(Table13[[#This Row],[Procurement Project]]="","",SUM(Table13[[#This Row],[MOOE2]]+Table13[[#This Row],[CO3]]))</f>
        <v>254654.39</v>
      </c>
      <c r="AE722" s="317">
        <v>254654.39</v>
      </c>
      <c r="AF722" s="433"/>
      <c r="AG722" s="318">
        <f t="shared" si="3"/>
        <v>0.13000001366558001</v>
      </c>
      <c r="AH722" s="400" t="s">
        <v>758</v>
      </c>
      <c r="AI722" s="585"/>
      <c r="AJ722" s="585"/>
      <c r="AK722" s="585"/>
      <c r="AL722" s="585"/>
      <c r="AM722" s="437"/>
      <c r="AN722" s="437"/>
      <c r="AO722" s="319" t="s">
        <v>177</v>
      </c>
      <c r="AP722" s="320">
        <f>IF(OR(Table13[[#This Row],[Ads/Post of IB]]=""),"",IF(Table13[[#This Row],[Remarks
(Explaining changes from the APP)]]="Ongoing Procurement Process",IFERROR($AP$684-Table13[[#This Row],[Ads/Post of IB]],""),0))</f>
        <v>-150</v>
      </c>
      <c r="AQ722" s="253"/>
      <c r="AR722" s="254"/>
      <c r="AS722" s="254"/>
    </row>
    <row r="723" spans="1:45" s="255" customFormat="1" ht="75" customHeight="1" x14ac:dyDescent="0.3">
      <c r="A723" s="466" t="s">
        <v>548</v>
      </c>
      <c r="B723" s="465" t="s">
        <v>545</v>
      </c>
      <c r="C723" s="466" t="s">
        <v>201</v>
      </c>
      <c r="D723" s="509" t="s">
        <v>192</v>
      </c>
      <c r="E723" s="312" t="s">
        <v>89</v>
      </c>
      <c r="F723" s="437">
        <v>45216</v>
      </c>
      <c r="G723" s="437">
        <v>45257</v>
      </c>
      <c r="H723" s="391"/>
      <c r="I723" s="439" t="s">
        <v>193</v>
      </c>
      <c r="J723" s="437">
        <v>45265</v>
      </c>
      <c r="K723" s="437">
        <v>45265</v>
      </c>
      <c r="L723" s="445"/>
      <c r="M723" s="437">
        <v>45265</v>
      </c>
      <c r="N723" s="437">
        <v>45271</v>
      </c>
      <c r="O723" s="437">
        <v>45274</v>
      </c>
      <c r="P723" s="392"/>
      <c r="Q723" s="392"/>
      <c r="R723" s="393"/>
      <c r="S723" s="628">
        <v>45278</v>
      </c>
      <c r="T723" s="440"/>
      <c r="U723" s="440"/>
      <c r="V723" s="393"/>
      <c r="W723" s="393"/>
      <c r="X723" s="437"/>
      <c r="Y723" s="437"/>
      <c r="Z723" s="394"/>
      <c r="AA723" s="446">
        <f>Table13[[#This Row],[MOOE]]</f>
        <v>292706.2</v>
      </c>
      <c r="AB723" s="395">
        <v>292706.2</v>
      </c>
      <c r="AC723" s="434"/>
      <c r="AD723" s="446">
        <f>IF(Table13[[#This Row],[Procurement Project]]="","",SUM(Table13[[#This Row],[MOOE2]]+Table13[[#This Row],[CO3]]))</f>
        <v>254654.39</v>
      </c>
      <c r="AE723" s="397">
        <v>254654.39</v>
      </c>
      <c r="AF723" s="433"/>
      <c r="AG723" s="447"/>
      <c r="AH723" s="400" t="s">
        <v>758</v>
      </c>
      <c r="AI723" s="585"/>
      <c r="AJ723" s="585"/>
      <c r="AK723" s="585"/>
      <c r="AL723" s="585"/>
      <c r="AM723" s="437"/>
      <c r="AN723" s="437"/>
      <c r="AO723" s="319" t="s">
        <v>177</v>
      </c>
      <c r="AP723" s="398"/>
      <c r="AQ723" s="253"/>
      <c r="AR723" s="254"/>
      <c r="AS723" s="254"/>
    </row>
    <row r="724" spans="1:45" s="255" customFormat="1" ht="75" customHeight="1" x14ac:dyDescent="0.3">
      <c r="A724" s="466" t="s">
        <v>549</v>
      </c>
      <c r="B724" s="465" t="s">
        <v>545</v>
      </c>
      <c r="C724" s="466" t="s">
        <v>201</v>
      </c>
      <c r="D724" s="509" t="s">
        <v>192</v>
      </c>
      <c r="E724" s="312" t="s">
        <v>89</v>
      </c>
      <c r="F724" s="437">
        <v>45216</v>
      </c>
      <c r="G724" s="437">
        <v>45257</v>
      </c>
      <c r="H724" s="391"/>
      <c r="I724" s="439" t="s">
        <v>193</v>
      </c>
      <c r="J724" s="437">
        <v>45265</v>
      </c>
      <c r="K724" s="437">
        <v>45265</v>
      </c>
      <c r="L724" s="445"/>
      <c r="M724" s="437">
        <v>45265</v>
      </c>
      <c r="N724" s="437">
        <v>45271</v>
      </c>
      <c r="O724" s="437">
        <v>45274</v>
      </c>
      <c r="P724" s="392"/>
      <c r="Q724" s="392"/>
      <c r="R724" s="393"/>
      <c r="S724" s="628">
        <v>45278</v>
      </c>
      <c r="T724" s="440"/>
      <c r="U724" s="440"/>
      <c r="V724" s="393"/>
      <c r="W724" s="393"/>
      <c r="X724" s="437"/>
      <c r="Y724" s="437"/>
      <c r="Z724" s="394"/>
      <c r="AA724" s="446">
        <f>Table13[[#This Row],[MOOE]]</f>
        <v>301229.82</v>
      </c>
      <c r="AB724" s="395">
        <v>301229.82</v>
      </c>
      <c r="AC724" s="434"/>
      <c r="AD724" s="446">
        <f>IF(Table13[[#This Row],[Procurement Project]]="","",SUM(Table13[[#This Row],[MOOE2]]+Table13[[#This Row],[CO3]]))</f>
        <v>262069.94</v>
      </c>
      <c r="AE724" s="397">
        <v>262069.94</v>
      </c>
      <c r="AF724" s="433"/>
      <c r="AG724" s="447"/>
      <c r="AH724" s="400" t="s">
        <v>758</v>
      </c>
      <c r="AI724" s="585"/>
      <c r="AJ724" s="585"/>
      <c r="AK724" s="585"/>
      <c r="AL724" s="585"/>
      <c r="AM724" s="437"/>
      <c r="AN724" s="437"/>
      <c r="AO724" s="319" t="s">
        <v>177</v>
      </c>
      <c r="AP724" s="398"/>
      <c r="AQ724" s="253"/>
      <c r="AR724" s="254"/>
      <c r="AS724" s="254"/>
    </row>
    <row r="725" spans="1:45" s="255" customFormat="1" ht="75" customHeight="1" x14ac:dyDescent="0.3">
      <c r="A725" s="466" t="s">
        <v>550</v>
      </c>
      <c r="B725" s="465" t="s">
        <v>265</v>
      </c>
      <c r="C725" s="466" t="s">
        <v>213</v>
      </c>
      <c r="D725" s="509" t="s">
        <v>192</v>
      </c>
      <c r="E725" s="312" t="s">
        <v>89</v>
      </c>
      <c r="F725" s="437" t="s">
        <v>193</v>
      </c>
      <c r="G725" s="437">
        <v>45235</v>
      </c>
      <c r="H725" s="391"/>
      <c r="I725" s="439">
        <v>45245</v>
      </c>
      <c r="J725" s="437">
        <v>45259</v>
      </c>
      <c r="K725" s="437">
        <v>45259</v>
      </c>
      <c r="L725" s="445"/>
      <c r="M725" s="437">
        <v>45259</v>
      </c>
      <c r="N725" s="437">
        <v>45267</v>
      </c>
      <c r="O725" s="437">
        <v>45274</v>
      </c>
      <c r="P725" s="392"/>
      <c r="Q725" s="392"/>
      <c r="R725" s="393"/>
      <c r="S725" s="628">
        <v>45282</v>
      </c>
      <c r="T725" s="440"/>
      <c r="U725" s="440"/>
      <c r="V725" s="393"/>
      <c r="W725" s="393"/>
      <c r="X725" s="437"/>
      <c r="Y725" s="437"/>
      <c r="Z725" s="394"/>
      <c r="AA725" s="446">
        <f>Table13[[#This Row],[MOOE]]</f>
        <v>1130244</v>
      </c>
      <c r="AB725" s="395">
        <v>1130244</v>
      </c>
      <c r="AC725" s="434"/>
      <c r="AD725" s="446">
        <f>IF(Table13[[#This Row],[Procurement Project]]="","",SUM(Table13[[#This Row],[MOOE2]]+Table13[[#This Row],[CO3]]))</f>
        <v>1126140</v>
      </c>
      <c r="AE725" s="397">
        <v>1126140</v>
      </c>
      <c r="AF725" s="433"/>
      <c r="AG725" s="447"/>
      <c r="AH725" s="400" t="s">
        <v>758</v>
      </c>
      <c r="AI725" s="585"/>
      <c r="AJ725" s="585"/>
      <c r="AK725" s="585"/>
      <c r="AL725" s="585"/>
      <c r="AM725" s="437"/>
      <c r="AN725" s="437"/>
      <c r="AO725" s="319" t="s">
        <v>177</v>
      </c>
      <c r="AP725" s="398"/>
      <c r="AQ725" s="253"/>
      <c r="AR725" s="254"/>
      <c r="AS725" s="254"/>
    </row>
    <row r="726" spans="1:45" s="255" customFormat="1" ht="75" customHeight="1" x14ac:dyDescent="0.3">
      <c r="A726" s="466" t="s">
        <v>551</v>
      </c>
      <c r="B726" s="465" t="s">
        <v>380</v>
      </c>
      <c r="C726" s="466" t="s">
        <v>213</v>
      </c>
      <c r="D726" s="509" t="s">
        <v>192</v>
      </c>
      <c r="E726" s="312" t="s">
        <v>89</v>
      </c>
      <c r="F726" s="437" t="s">
        <v>193</v>
      </c>
      <c r="G726" s="437">
        <v>45243</v>
      </c>
      <c r="H726" s="391"/>
      <c r="I726" s="439">
        <v>45251</v>
      </c>
      <c r="J726" s="437">
        <v>45272</v>
      </c>
      <c r="K726" s="437">
        <v>45272</v>
      </c>
      <c r="L726" s="445"/>
      <c r="M726" s="437">
        <v>45272</v>
      </c>
      <c r="N726" s="437">
        <v>45271</v>
      </c>
      <c r="O726" s="437">
        <v>45274</v>
      </c>
      <c r="P726" s="392"/>
      <c r="Q726" s="392"/>
      <c r="R726" s="393"/>
      <c r="S726" s="628">
        <v>45275</v>
      </c>
      <c r="T726" s="440"/>
      <c r="U726" s="440"/>
      <c r="V726" s="393"/>
      <c r="W726" s="393"/>
      <c r="X726" s="437"/>
      <c r="Y726" s="437"/>
      <c r="Z726" s="394"/>
      <c r="AA726" s="446">
        <f>Table13[[#This Row],[MOOE]]</f>
        <v>1725660</v>
      </c>
      <c r="AB726" s="395">
        <v>1725660</v>
      </c>
      <c r="AC726" s="434"/>
      <c r="AD726" s="446">
        <f>IF(Table13[[#This Row],[Procurement Project]]="","",SUM(Table13[[#This Row],[MOOE2]]+Table13[[#This Row],[CO3]]))</f>
        <v>1709080</v>
      </c>
      <c r="AE726" s="397">
        <v>1709080</v>
      </c>
      <c r="AF726" s="433"/>
      <c r="AG726" s="447"/>
      <c r="AH726" s="400" t="s">
        <v>758</v>
      </c>
      <c r="AI726" s="585"/>
      <c r="AJ726" s="585"/>
      <c r="AK726" s="585"/>
      <c r="AL726" s="585"/>
      <c r="AM726" s="437"/>
      <c r="AN726" s="437"/>
      <c r="AO726" s="319" t="s">
        <v>177</v>
      </c>
      <c r="AP726" s="398"/>
      <c r="AQ726" s="253"/>
      <c r="AR726" s="254"/>
      <c r="AS726" s="254"/>
    </row>
    <row r="727" spans="1:45" s="255" customFormat="1" ht="75" customHeight="1" x14ac:dyDescent="0.3">
      <c r="A727" s="466" t="s">
        <v>552</v>
      </c>
      <c r="B727" s="465" t="s">
        <v>553</v>
      </c>
      <c r="C727" s="466" t="s">
        <v>266</v>
      </c>
      <c r="D727" s="509" t="s">
        <v>192</v>
      </c>
      <c r="E727" s="312" t="s">
        <v>93</v>
      </c>
      <c r="F727" s="437">
        <v>45251</v>
      </c>
      <c r="G727" s="437">
        <v>45254</v>
      </c>
      <c r="H727" s="391"/>
      <c r="I727" s="439" t="s">
        <v>193</v>
      </c>
      <c r="J727" s="437" t="s">
        <v>193</v>
      </c>
      <c r="K727" s="437">
        <v>45272</v>
      </c>
      <c r="L727" s="445"/>
      <c r="M727" s="437" t="s">
        <v>193</v>
      </c>
      <c r="N727" s="437" t="s">
        <v>193</v>
      </c>
      <c r="O727" s="437">
        <v>45274</v>
      </c>
      <c r="P727" s="392"/>
      <c r="Q727" s="392"/>
      <c r="R727" s="393"/>
      <c r="S727" s="628" t="s">
        <v>193</v>
      </c>
      <c r="T727" s="440"/>
      <c r="U727" s="440"/>
      <c r="V727" s="393"/>
      <c r="W727" s="393"/>
      <c r="X727" s="437"/>
      <c r="Y727" s="437"/>
      <c r="Z727" s="394"/>
      <c r="AA727" s="446">
        <f>Table13[[#This Row],[MOOE]]</f>
        <v>9075</v>
      </c>
      <c r="AB727" s="395">
        <v>9075</v>
      </c>
      <c r="AC727" s="434"/>
      <c r="AD727" s="446">
        <f>IF(Table13[[#This Row],[Procurement Project]]="","",SUM(Table13[[#This Row],[MOOE2]]+Table13[[#This Row],[CO3]]))</f>
        <v>9075</v>
      </c>
      <c r="AE727" s="397">
        <v>9075</v>
      </c>
      <c r="AF727" s="433"/>
      <c r="AG727" s="447"/>
      <c r="AH727" s="400" t="s">
        <v>758</v>
      </c>
      <c r="AI727" s="585" t="s">
        <v>193</v>
      </c>
      <c r="AJ727" s="585" t="s">
        <v>193</v>
      </c>
      <c r="AK727" s="585" t="s">
        <v>193</v>
      </c>
      <c r="AL727" s="585" t="s">
        <v>193</v>
      </c>
      <c r="AM727" s="437" t="s">
        <v>193</v>
      </c>
      <c r="AN727" s="437" t="s">
        <v>193</v>
      </c>
      <c r="AO727" s="319" t="s">
        <v>177</v>
      </c>
      <c r="AP727" s="398"/>
      <c r="AQ727" s="253"/>
      <c r="AR727" s="254"/>
      <c r="AS727" s="254"/>
    </row>
    <row r="728" spans="1:45" s="255" customFormat="1" ht="75" customHeight="1" x14ac:dyDescent="0.3">
      <c r="A728" s="466" t="s">
        <v>554</v>
      </c>
      <c r="B728" s="465" t="s">
        <v>553</v>
      </c>
      <c r="C728" s="466" t="s">
        <v>266</v>
      </c>
      <c r="D728" s="509" t="s">
        <v>192</v>
      </c>
      <c r="E728" s="312" t="s">
        <v>93</v>
      </c>
      <c r="F728" s="437">
        <v>45251</v>
      </c>
      <c r="G728" s="437">
        <v>45254</v>
      </c>
      <c r="H728" s="391"/>
      <c r="I728" s="439" t="s">
        <v>193</v>
      </c>
      <c r="J728" s="437" t="s">
        <v>193</v>
      </c>
      <c r="K728" s="437">
        <v>45272</v>
      </c>
      <c r="L728" s="445"/>
      <c r="M728" s="437" t="s">
        <v>193</v>
      </c>
      <c r="N728" s="437" t="s">
        <v>193</v>
      </c>
      <c r="O728" s="437">
        <v>45274</v>
      </c>
      <c r="P728" s="392"/>
      <c r="Q728" s="392"/>
      <c r="R728" s="393"/>
      <c r="S728" s="628" t="s">
        <v>193</v>
      </c>
      <c r="T728" s="440"/>
      <c r="U728" s="440"/>
      <c r="V728" s="393"/>
      <c r="W728" s="393"/>
      <c r="X728" s="437"/>
      <c r="Y728" s="437"/>
      <c r="Z728" s="394"/>
      <c r="AA728" s="446">
        <f>Table13[[#This Row],[MOOE]]</f>
        <v>3000</v>
      </c>
      <c r="AB728" s="395">
        <v>3000</v>
      </c>
      <c r="AC728" s="434"/>
      <c r="AD728" s="446">
        <f>IF(Table13[[#This Row],[Procurement Project]]="","",SUM(Table13[[#This Row],[MOOE2]]+Table13[[#This Row],[CO3]]))</f>
        <v>3000</v>
      </c>
      <c r="AE728" s="397">
        <v>3000</v>
      </c>
      <c r="AF728" s="433"/>
      <c r="AG728" s="447"/>
      <c r="AH728" s="400" t="s">
        <v>758</v>
      </c>
      <c r="AI728" s="585" t="s">
        <v>193</v>
      </c>
      <c r="AJ728" s="585" t="s">
        <v>193</v>
      </c>
      <c r="AK728" s="585" t="s">
        <v>193</v>
      </c>
      <c r="AL728" s="585" t="s">
        <v>193</v>
      </c>
      <c r="AM728" s="437" t="s">
        <v>193</v>
      </c>
      <c r="AN728" s="437" t="s">
        <v>193</v>
      </c>
      <c r="AO728" s="319" t="s">
        <v>177</v>
      </c>
      <c r="AP728" s="398"/>
      <c r="AQ728" s="253"/>
      <c r="AR728" s="254"/>
      <c r="AS728" s="254"/>
    </row>
    <row r="729" spans="1:45" s="255" customFormat="1" ht="75" customHeight="1" x14ac:dyDescent="0.3">
      <c r="A729" s="466" t="s">
        <v>555</v>
      </c>
      <c r="B729" s="465" t="s">
        <v>556</v>
      </c>
      <c r="C729" s="466" t="s">
        <v>248</v>
      </c>
      <c r="D729" s="509" t="s">
        <v>192</v>
      </c>
      <c r="E729" s="312" t="s">
        <v>91</v>
      </c>
      <c r="F729" s="437">
        <v>45237</v>
      </c>
      <c r="G729" s="437">
        <v>45243</v>
      </c>
      <c r="H729" s="391"/>
      <c r="I729" s="439" t="s">
        <v>193</v>
      </c>
      <c r="J729" s="437" t="s">
        <v>193</v>
      </c>
      <c r="K729" s="437">
        <v>45272</v>
      </c>
      <c r="L729" s="445"/>
      <c r="M729" s="437" t="s">
        <v>193</v>
      </c>
      <c r="N729" s="437" t="s">
        <v>193</v>
      </c>
      <c r="O729" s="437">
        <v>45274</v>
      </c>
      <c r="P729" s="392"/>
      <c r="Q729" s="392"/>
      <c r="R729" s="393"/>
      <c r="S729" s="628" t="s">
        <v>193</v>
      </c>
      <c r="T729" s="440"/>
      <c r="U729" s="440"/>
      <c r="V729" s="393"/>
      <c r="W729" s="393"/>
      <c r="X729" s="437"/>
      <c r="Y729" s="437"/>
      <c r="Z729" s="394"/>
      <c r="AA729" s="446">
        <f>Table13[[#This Row],[MOOE]]</f>
        <v>39028</v>
      </c>
      <c r="AB729" s="395">
        <v>39028</v>
      </c>
      <c r="AC729" s="434"/>
      <c r="AD729" s="446">
        <f>IF(Table13[[#This Row],[Procurement Project]]="","",SUM(Table13[[#This Row],[MOOE2]]+Table13[[#This Row],[CO3]]))</f>
        <v>32680</v>
      </c>
      <c r="AE729" s="397">
        <v>32680</v>
      </c>
      <c r="AF729" s="433"/>
      <c r="AG729" s="447"/>
      <c r="AH729" s="400" t="s">
        <v>758</v>
      </c>
      <c r="AI729" s="585" t="s">
        <v>193</v>
      </c>
      <c r="AJ729" s="585" t="s">
        <v>193</v>
      </c>
      <c r="AK729" s="585" t="s">
        <v>193</v>
      </c>
      <c r="AL729" s="585" t="s">
        <v>193</v>
      </c>
      <c r="AM729" s="437" t="s">
        <v>193</v>
      </c>
      <c r="AN729" s="437" t="s">
        <v>193</v>
      </c>
      <c r="AO729" s="319" t="s">
        <v>177</v>
      </c>
      <c r="AP729" s="398"/>
      <c r="AQ729" s="253"/>
      <c r="AR729" s="254"/>
      <c r="AS729" s="254"/>
    </row>
    <row r="730" spans="1:45" s="255" customFormat="1" ht="75" customHeight="1" x14ac:dyDescent="0.3">
      <c r="A730" s="466" t="s">
        <v>557</v>
      </c>
      <c r="B730" s="465" t="s">
        <v>558</v>
      </c>
      <c r="C730" s="466" t="s">
        <v>262</v>
      </c>
      <c r="D730" s="509" t="s">
        <v>192</v>
      </c>
      <c r="E730" s="312" t="s">
        <v>99</v>
      </c>
      <c r="F730" s="437" t="s">
        <v>193</v>
      </c>
      <c r="G730" s="437">
        <v>45215</v>
      </c>
      <c r="H730" s="391"/>
      <c r="I730" s="439" t="s">
        <v>193</v>
      </c>
      <c r="J730" s="437" t="s">
        <v>193</v>
      </c>
      <c r="K730" s="437">
        <v>45272</v>
      </c>
      <c r="L730" s="445"/>
      <c r="M730" s="437" t="s">
        <v>193</v>
      </c>
      <c r="N730" s="437" t="s">
        <v>193</v>
      </c>
      <c r="O730" s="437">
        <v>45274</v>
      </c>
      <c r="P730" s="392"/>
      <c r="Q730" s="392"/>
      <c r="R730" s="393"/>
      <c r="S730" s="628">
        <v>45287</v>
      </c>
      <c r="T730" s="440"/>
      <c r="U730" s="440"/>
      <c r="V730" s="393"/>
      <c r="W730" s="393"/>
      <c r="X730" s="437"/>
      <c r="Y730" s="437"/>
      <c r="Z730" s="394"/>
      <c r="AA730" s="446">
        <f>Table13[[#This Row],[MOOE]]</f>
        <v>217800</v>
      </c>
      <c r="AB730" s="395">
        <v>217800</v>
      </c>
      <c r="AC730" s="434"/>
      <c r="AD730" s="446">
        <f>IF(Table13[[#This Row],[Procurement Project]]="","",SUM(Table13[[#This Row],[MOOE2]]+Table13[[#This Row],[CO3]]))</f>
        <v>184800</v>
      </c>
      <c r="AE730" s="397">
        <v>184800</v>
      </c>
      <c r="AF730" s="433"/>
      <c r="AG730" s="447"/>
      <c r="AH730" s="400" t="s">
        <v>758</v>
      </c>
      <c r="AI730" s="585" t="s">
        <v>193</v>
      </c>
      <c r="AJ730" s="585" t="s">
        <v>193</v>
      </c>
      <c r="AK730" s="585" t="s">
        <v>193</v>
      </c>
      <c r="AL730" s="585" t="s">
        <v>193</v>
      </c>
      <c r="AM730" s="437" t="s">
        <v>193</v>
      </c>
      <c r="AN730" s="437" t="s">
        <v>193</v>
      </c>
      <c r="AO730" s="319" t="s">
        <v>177</v>
      </c>
      <c r="AP730" s="398"/>
      <c r="AQ730" s="253"/>
      <c r="AR730" s="254"/>
      <c r="AS730" s="254"/>
    </row>
    <row r="731" spans="1:45" s="255" customFormat="1" ht="75" customHeight="1" x14ac:dyDescent="0.3">
      <c r="A731" s="466" t="s">
        <v>559</v>
      </c>
      <c r="B731" s="465" t="s">
        <v>291</v>
      </c>
      <c r="C731" s="466" t="s">
        <v>251</v>
      </c>
      <c r="D731" s="509" t="s">
        <v>192</v>
      </c>
      <c r="E731" s="312" t="s">
        <v>103</v>
      </c>
      <c r="F731" s="437">
        <v>45174</v>
      </c>
      <c r="G731" s="437">
        <v>45176</v>
      </c>
      <c r="H731" s="391"/>
      <c r="I731" s="439" t="s">
        <v>193</v>
      </c>
      <c r="J731" s="437" t="s">
        <v>193</v>
      </c>
      <c r="K731" s="437">
        <v>45272</v>
      </c>
      <c r="L731" s="445"/>
      <c r="M731" s="437" t="s">
        <v>193</v>
      </c>
      <c r="N731" s="437" t="s">
        <v>193</v>
      </c>
      <c r="O731" s="437">
        <v>45274</v>
      </c>
      <c r="P731" s="392"/>
      <c r="Q731" s="392"/>
      <c r="R731" s="393"/>
      <c r="S731" s="628" t="s">
        <v>193</v>
      </c>
      <c r="T731" s="440"/>
      <c r="U731" s="440"/>
      <c r="V731" s="393"/>
      <c r="W731" s="393"/>
      <c r="X731" s="437"/>
      <c r="Y731" s="437"/>
      <c r="Z731" s="394"/>
      <c r="AA731" s="446">
        <f>Table13[[#This Row],[MOOE]]</f>
        <v>1540</v>
      </c>
      <c r="AB731" s="395">
        <v>1540</v>
      </c>
      <c r="AC731" s="434"/>
      <c r="AD731" s="446">
        <f>IF(Table13[[#This Row],[Procurement Project]]="","",SUM(Table13[[#This Row],[MOOE2]]+Table13[[#This Row],[CO3]]))</f>
        <v>1480</v>
      </c>
      <c r="AE731" s="397">
        <v>1480</v>
      </c>
      <c r="AF731" s="433"/>
      <c r="AG731" s="447"/>
      <c r="AH731" s="400" t="s">
        <v>758</v>
      </c>
      <c r="AI731" s="585" t="s">
        <v>193</v>
      </c>
      <c r="AJ731" s="585" t="s">
        <v>193</v>
      </c>
      <c r="AK731" s="585" t="s">
        <v>193</v>
      </c>
      <c r="AL731" s="585" t="s">
        <v>193</v>
      </c>
      <c r="AM731" s="437" t="s">
        <v>193</v>
      </c>
      <c r="AN731" s="437" t="s">
        <v>193</v>
      </c>
      <c r="AO731" s="319" t="s">
        <v>177</v>
      </c>
      <c r="AP731" s="398"/>
      <c r="AQ731" s="253"/>
      <c r="AR731" s="254"/>
      <c r="AS731" s="254"/>
    </row>
    <row r="732" spans="1:45" s="255" customFormat="1" ht="75" customHeight="1" x14ac:dyDescent="0.3">
      <c r="A732" s="466" t="s">
        <v>560</v>
      </c>
      <c r="B732" s="465" t="s">
        <v>561</v>
      </c>
      <c r="C732" s="466" t="s">
        <v>315</v>
      </c>
      <c r="D732" s="509" t="s">
        <v>192</v>
      </c>
      <c r="E732" s="312" t="s">
        <v>103</v>
      </c>
      <c r="F732" s="437" t="s">
        <v>193</v>
      </c>
      <c r="G732" s="437">
        <v>45222</v>
      </c>
      <c r="H732" s="391"/>
      <c r="I732" s="439" t="s">
        <v>193</v>
      </c>
      <c r="J732" s="437" t="s">
        <v>193</v>
      </c>
      <c r="K732" s="437">
        <v>45272</v>
      </c>
      <c r="L732" s="445"/>
      <c r="M732" s="437" t="s">
        <v>193</v>
      </c>
      <c r="N732" s="437" t="s">
        <v>193</v>
      </c>
      <c r="O732" s="437">
        <v>45274</v>
      </c>
      <c r="P732" s="392"/>
      <c r="Q732" s="392"/>
      <c r="R732" s="393"/>
      <c r="S732" s="628" t="s">
        <v>193</v>
      </c>
      <c r="T732" s="440"/>
      <c r="U732" s="440"/>
      <c r="V732" s="393"/>
      <c r="W732" s="393"/>
      <c r="X732" s="437"/>
      <c r="Y732" s="437"/>
      <c r="Z732" s="394"/>
      <c r="AA732" s="446">
        <f>Table13[[#This Row],[MOOE]]</f>
        <v>1500</v>
      </c>
      <c r="AB732" s="395">
        <v>1500</v>
      </c>
      <c r="AC732" s="434"/>
      <c r="AD732" s="446">
        <f>IF(Table13[[#This Row],[Procurement Project]]="","",SUM(Table13[[#This Row],[MOOE2]]+Table13[[#This Row],[CO3]]))</f>
        <v>1300</v>
      </c>
      <c r="AE732" s="397">
        <v>1300</v>
      </c>
      <c r="AF732" s="433"/>
      <c r="AG732" s="447"/>
      <c r="AH732" s="400" t="s">
        <v>758</v>
      </c>
      <c r="AI732" s="585" t="s">
        <v>193</v>
      </c>
      <c r="AJ732" s="585" t="s">
        <v>193</v>
      </c>
      <c r="AK732" s="585" t="s">
        <v>193</v>
      </c>
      <c r="AL732" s="585" t="s">
        <v>193</v>
      </c>
      <c r="AM732" s="437" t="s">
        <v>193</v>
      </c>
      <c r="AN732" s="437" t="s">
        <v>193</v>
      </c>
      <c r="AO732" s="319" t="s">
        <v>177</v>
      </c>
      <c r="AP732" s="398"/>
      <c r="AQ732" s="253"/>
      <c r="AR732" s="254"/>
      <c r="AS732" s="254"/>
    </row>
    <row r="733" spans="1:45" s="255" customFormat="1" ht="75" customHeight="1" x14ac:dyDescent="0.3">
      <c r="A733" s="466" t="s">
        <v>562</v>
      </c>
      <c r="B733" s="465" t="s">
        <v>497</v>
      </c>
      <c r="C733" s="466" t="s">
        <v>212</v>
      </c>
      <c r="D733" s="509" t="s">
        <v>192</v>
      </c>
      <c r="E733" s="312" t="s">
        <v>103</v>
      </c>
      <c r="F733" s="437">
        <v>45245</v>
      </c>
      <c r="G733" s="437">
        <v>45248</v>
      </c>
      <c r="H733" s="391"/>
      <c r="I733" s="439" t="s">
        <v>193</v>
      </c>
      <c r="J733" s="437" t="s">
        <v>193</v>
      </c>
      <c r="K733" s="437">
        <v>45272</v>
      </c>
      <c r="L733" s="445"/>
      <c r="M733" s="437" t="s">
        <v>193</v>
      </c>
      <c r="N733" s="437" t="s">
        <v>193</v>
      </c>
      <c r="O733" s="437">
        <v>45274</v>
      </c>
      <c r="P733" s="392"/>
      <c r="Q733" s="392"/>
      <c r="R733" s="393"/>
      <c r="S733" s="628">
        <v>45275</v>
      </c>
      <c r="T733" s="440"/>
      <c r="U733" s="440"/>
      <c r="V733" s="393"/>
      <c r="W733" s="393"/>
      <c r="X733" s="437"/>
      <c r="Y733" s="437"/>
      <c r="Z733" s="394"/>
      <c r="AA733" s="446">
        <f>Table13[[#This Row],[MOOE]]</f>
        <v>77244</v>
      </c>
      <c r="AB733" s="395">
        <v>77244</v>
      </c>
      <c r="AC733" s="434"/>
      <c r="AD733" s="446">
        <f>IF(Table13[[#This Row],[Procurement Project]]="","",SUM(Table13[[#This Row],[MOOE2]]+Table13[[#This Row],[CO3]]))</f>
        <v>75360</v>
      </c>
      <c r="AE733" s="397">
        <v>75360</v>
      </c>
      <c r="AF733" s="433"/>
      <c r="AG733" s="447"/>
      <c r="AH733" s="400" t="s">
        <v>758</v>
      </c>
      <c r="AI733" s="585" t="s">
        <v>193</v>
      </c>
      <c r="AJ733" s="585" t="s">
        <v>193</v>
      </c>
      <c r="AK733" s="585" t="s">
        <v>193</v>
      </c>
      <c r="AL733" s="585" t="s">
        <v>193</v>
      </c>
      <c r="AM733" s="437" t="s">
        <v>193</v>
      </c>
      <c r="AN733" s="437" t="s">
        <v>193</v>
      </c>
      <c r="AO733" s="319" t="s">
        <v>174</v>
      </c>
      <c r="AP733" s="398"/>
      <c r="AQ733" s="253"/>
      <c r="AR733" s="254"/>
      <c r="AS733" s="254"/>
    </row>
    <row r="734" spans="1:45" s="255" customFormat="1" ht="75" customHeight="1" x14ac:dyDescent="0.3">
      <c r="A734" s="466" t="s">
        <v>563</v>
      </c>
      <c r="B734" s="465" t="s">
        <v>565</v>
      </c>
      <c r="C734" s="466" t="s">
        <v>212</v>
      </c>
      <c r="D734" s="509" t="s">
        <v>192</v>
      </c>
      <c r="E734" s="312" t="s">
        <v>103</v>
      </c>
      <c r="F734" s="437">
        <v>45245</v>
      </c>
      <c r="G734" s="437">
        <v>45248</v>
      </c>
      <c r="H734" s="391"/>
      <c r="I734" s="439" t="s">
        <v>193</v>
      </c>
      <c r="J734" s="437" t="s">
        <v>193</v>
      </c>
      <c r="K734" s="437">
        <v>45272</v>
      </c>
      <c r="L734" s="445"/>
      <c r="M734" s="437" t="s">
        <v>193</v>
      </c>
      <c r="N734" s="437" t="s">
        <v>193</v>
      </c>
      <c r="O734" s="437">
        <v>45274</v>
      </c>
      <c r="P734" s="392"/>
      <c r="Q734" s="392"/>
      <c r="R734" s="393"/>
      <c r="S734" s="628" t="s">
        <v>193</v>
      </c>
      <c r="T734" s="440"/>
      <c r="U734" s="440"/>
      <c r="V734" s="393"/>
      <c r="W734" s="393"/>
      <c r="X734" s="437"/>
      <c r="Y734" s="437"/>
      <c r="Z734" s="394"/>
      <c r="AA734" s="446">
        <f>Table13[[#This Row],[MOOE]]</f>
        <v>42600</v>
      </c>
      <c r="AB734" s="395">
        <v>42600</v>
      </c>
      <c r="AC734" s="434"/>
      <c r="AD734" s="446">
        <f>IF(Table13[[#This Row],[Procurement Project]]="","",SUM(Table13[[#This Row],[MOOE2]]+Table13[[#This Row],[CO3]]))</f>
        <v>39600</v>
      </c>
      <c r="AE734" s="397">
        <v>39600</v>
      </c>
      <c r="AF734" s="433"/>
      <c r="AG734" s="447"/>
      <c r="AH734" s="400" t="s">
        <v>758</v>
      </c>
      <c r="AI734" s="585" t="s">
        <v>193</v>
      </c>
      <c r="AJ734" s="585" t="s">
        <v>193</v>
      </c>
      <c r="AK734" s="585" t="s">
        <v>193</v>
      </c>
      <c r="AL734" s="585" t="s">
        <v>193</v>
      </c>
      <c r="AM734" s="437" t="s">
        <v>193</v>
      </c>
      <c r="AN734" s="437" t="s">
        <v>193</v>
      </c>
      <c r="AO734" s="319" t="s">
        <v>177</v>
      </c>
      <c r="AP734" s="398"/>
      <c r="AQ734" s="253"/>
      <c r="AR734" s="254"/>
      <c r="AS734" s="254"/>
    </row>
    <row r="735" spans="1:45" s="255" customFormat="1" ht="75" customHeight="1" x14ac:dyDescent="0.3">
      <c r="A735" s="466" t="s">
        <v>564</v>
      </c>
      <c r="B735" s="465" t="s">
        <v>565</v>
      </c>
      <c r="C735" s="466" t="s">
        <v>212</v>
      </c>
      <c r="D735" s="509" t="s">
        <v>192</v>
      </c>
      <c r="E735" s="312" t="s">
        <v>103</v>
      </c>
      <c r="F735" s="437">
        <v>45216</v>
      </c>
      <c r="G735" s="437">
        <v>45222</v>
      </c>
      <c r="H735" s="391"/>
      <c r="I735" s="439" t="s">
        <v>193</v>
      </c>
      <c r="J735" s="437" t="s">
        <v>193</v>
      </c>
      <c r="K735" s="437">
        <v>45272</v>
      </c>
      <c r="L735" s="445"/>
      <c r="M735" s="437" t="s">
        <v>193</v>
      </c>
      <c r="N735" s="437" t="s">
        <v>193</v>
      </c>
      <c r="O735" s="437">
        <v>45274</v>
      </c>
      <c r="P735" s="392"/>
      <c r="Q735" s="392"/>
      <c r="R735" s="393"/>
      <c r="S735" s="628" t="s">
        <v>193</v>
      </c>
      <c r="T735" s="440"/>
      <c r="U735" s="440"/>
      <c r="V735" s="393"/>
      <c r="W735" s="393"/>
      <c r="X735" s="437"/>
      <c r="Y735" s="437"/>
      <c r="Z735" s="394"/>
      <c r="AA735" s="446">
        <f>Table13[[#This Row],[MOOE]]</f>
        <v>5060</v>
      </c>
      <c r="AB735" s="395">
        <v>5060</v>
      </c>
      <c r="AC735" s="434"/>
      <c r="AD735" s="446">
        <f>IF(Table13[[#This Row],[Procurement Project]]="","",SUM(Table13[[#This Row],[MOOE2]]+Table13[[#This Row],[CO3]]))</f>
        <v>5060</v>
      </c>
      <c r="AE735" s="397">
        <v>5060</v>
      </c>
      <c r="AF735" s="433"/>
      <c r="AG735" s="447"/>
      <c r="AH735" s="400" t="s">
        <v>758</v>
      </c>
      <c r="AI735" s="585" t="s">
        <v>193</v>
      </c>
      <c r="AJ735" s="585" t="s">
        <v>193</v>
      </c>
      <c r="AK735" s="585" t="s">
        <v>193</v>
      </c>
      <c r="AL735" s="585" t="s">
        <v>193</v>
      </c>
      <c r="AM735" s="437" t="s">
        <v>193</v>
      </c>
      <c r="AN735" s="437" t="s">
        <v>193</v>
      </c>
      <c r="AO735" s="319" t="s">
        <v>177</v>
      </c>
      <c r="AP735" s="398"/>
      <c r="AQ735" s="253"/>
      <c r="AR735" s="254"/>
      <c r="AS735" s="254"/>
    </row>
    <row r="736" spans="1:45" s="255" customFormat="1" ht="75" customHeight="1" x14ac:dyDescent="0.3">
      <c r="A736" s="466" t="s">
        <v>566</v>
      </c>
      <c r="B736" s="465" t="s">
        <v>567</v>
      </c>
      <c r="C736" s="466" t="s">
        <v>212</v>
      </c>
      <c r="D736" s="509" t="s">
        <v>192</v>
      </c>
      <c r="E736" s="312" t="s">
        <v>103</v>
      </c>
      <c r="F736" s="437">
        <v>45245</v>
      </c>
      <c r="G736" s="437">
        <v>45248</v>
      </c>
      <c r="H736" s="391"/>
      <c r="I736" s="439" t="s">
        <v>193</v>
      </c>
      <c r="J736" s="437" t="s">
        <v>193</v>
      </c>
      <c r="K736" s="437">
        <v>45272</v>
      </c>
      <c r="L736" s="445"/>
      <c r="M736" s="437" t="s">
        <v>193</v>
      </c>
      <c r="N736" s="437" t="s">
        <v>193</v>
      </c>
      <c r="O736" s="437">
        <v>45274</v>
      </c>
      <c r="P736" s="392"/>
      <c r="Q736" s="392"/>
      <c r="R736" s="393"/>
      <c r="S736" s="628" t="s">
        <v>193</v>
      </c>
      <c r="T736" s="440"/>
      <c r="U736" s="440"/>
      <c r="V736" s="393"/>
      <c r="W736" s="393"/>
      <c r="X736" s="437"/>
      <c r="Y736" s="437"/>
      <c r="Z736" s="394"/>
      <c r="AA736" s="446">
        <f>Table13[[#This Row],[MOOE]]</f>
        <v>7495</v>
      </c>
      <c r="AB736" s="395">
        <v>7495</v>
      </c>
      <c r="AC736" s="434"/>
      <c r="AD736" s="446">
        <f>IF(Table13[[#This Row],[Procurement Project]]="","",SUM(Table13[[#This Row],[MOOE2]]+Table13[[#This Row],[CO3]]))</f>
        <v>6300</v>
      </c>
      <c r="AE736" s="397">
        <v>6300</v>
      </c>
      <c r="AF736" s="433"/>
      <c r="AG736" s="447"/>
      <c r="AH736" s="400" t="s">
        <v>758</v>
      </c>
      <c r="AI736" s="585" t="s">
        <v>193</v>
      </c>
      <c r="AJ736" s="585" t="s">
        <v>193</v>
      </c>
      <c r="AK736" s="585" t="s">
        <v>193</v>
      </c>
      <c r="AL736" s="585" t="s">
        <v>193</v>
      </c>
      <c r="AM736" s="437" t="s">
        <v>193</v>
      </c>
      <c r="AN736" s="437" t="s">
        <v>193</v>
      </c>
      <c r="AO736" s="319" t="s">
        <v>177</v>
      </c>
      <c r="AP736" s="398"/>
      <c r="AQ736" s="253"/>
      <c r="AR736" s="254"/>
      <c r="AS736" s="254"/>
    </row>
    <row r="737" spans="1:45" s="255" customFormat="1" ht="75" customHeight="1" x14ac:dyDescent="0.3">
      <c r="A737" s="466" t="s">
        <v>568</v>
      </c>
      <c r="B737" s="465" t="s">
        <v>567</v>
      </c>
      <c r="C737" s="466" t="s">
        <v>212</v>
      </c>
      <c r="D737" s="509" t="s">
        <v>192</v>
      </c>
      <c r="E737" s="312" t="s">
        <v>103</v>
      </c>
      <c r="F737" s="437">
        <v>45245</v>
      </c>
      <c r="G737" s="437">
        <v>45248</v>
      </c>
      <c r="H737" s="391"/>
      <c r="I737" s="439" t="s">
        <v>193</v>
      </c>
      <c r="J737" s="437" t="s">
        <v>193</v>
      </c>
      <c r="K737" s="437">
        <v>45272</v>
      </c>
      <c r="L737" s="445"/>
      <c r="M737" s="437" t="s">
        <v>193</v>
      </c>
      <c r="N737" s="437" t="s">
        <v>193</v>
      </c>
      <c r="O737" s="437">
        <v>45274</v>
      </c>
      <c r="P737" s="392"/>
      <c r="Q737" s="392"/>
      <c r="R737" s="393"/>
      <c r="S737" s="628" t="s">
        <v>193</v>
      </c>
      <c r="T737" s="440"/>
      <c r="U737" s="440"/>
      <c r="V737" s="393"/>
      <c r="W737" s="393"/>
      <c r="X737" s="437"/>
      <c r="Y737" s="437"/>
      <c r="Z737" s="394"/>
      <c r="AA737" s="446">
        <f>Table13[[#This Row],[MOOE]]</f>
        <v>11190</v>
      </c>
      <c r="AB737" s="395">
        <v>11190</v>
      </c>
      <c r="AC737" s="434"/>
      <c r="AD737" s="446">
        <f>IF(Table13[[#This Row],[Procurement Project]]="","",SUM(Table13[[#This Row],[MOOE2]]+Table13[[#This Row],[CO3]]))</f>
        <v>10680</v>
      </c>
      <c r="AE737" s="397">
        <v>10680</v>
      </c>
      <c r="AF737" s="433"/>
      <c r="AG737" s="447"/>
      <c r="AH737" s="400" t="s">
        <v>758</v>
      </c>
      <c r="AI737" s="585" t="s">
        <v>193</v>
      </c>
      <c r="AJ737" s="585" t="s">
        <v>193</v>
      </c>
      <c r="AK737" s="585" t="s">
        <v>193</v>
      </c>
      <c r="AL737" s="585" t="s">
        <v>193</v>
      </c>
      <c r="AM737" s="437" t="s">
        <v>193</v>
      </c>
      <c r="AN737" s="437" t="s">
        <v>193</v>
      </c>
      <c r="AO737" s="319" t="s">
        <v>177</v>
      </c>
      <c r="AP737" s="398"/>
      <c r="AQ737" s="253"/>
      <c r="AR737" s="254"/>
      <c r="AS737" s="254"/>
    </row>
    <row r="738" spans="1:45" s="255" customFormat="1" ht="75" customHeight="1" x14ac:dyDescent="0.3">
      <c r="A738" s="466" t="s">
        <v>569</v>
      </c>
      <c r="B738" s="465" t="s">
        <v>401</v>
      </c>
      <c r="C738" s="466" t="s">
        <v>199</v>
      </c>
      <c r="D738" s="509" t="s">
        <v>192</v>
      </c>
      <c r="E738" s="312" t="s">
        <v>103</v>
      </c>
      <c r="F738" s="437" t="s">
        <v>193</v>
      </c>
      <c r="G738" s="437">
        <v>45222</v>
      </c>
      <c r="H738" s="391"/>
      <c r="I738" s="439" t="s">
        <v>193</v>
      </c>
      <c r="J738" s="437" t="s">
        <v>193</v>
      </c>
      <c r="K738" s="437">
        <v>45272</v>
      </c>
      <c r="L738" s="445"/>
      <c r="M738" s="437" t="s">
        <v>193</v>
      </c>
      <c r="N738" s="437" t="s">
        <v>193</v>
      </c>
      <c r="O738" s="437">
        <v>45274</v>
      </c>
      <c r="P738" s="392"/>
      <c r="Q738" s="392"/>
      <c r="R738" s="393"/>
      <c r="S738" s="628" t="s">
        <v>193</v>
      </c>
      <c r="T738" s="440"/>
      <c r="U738" s="440"/>
      <c r="V738" s="393"/>
      <c r="W738" s="393"/>
      <c r="X738" s="437"/>
      <c r="Y738" s="437"/>
      <c r="Z738" s="394"/>
      <c r="AA738" s="446">
        <f>Table13[[#This Row],[MOOE]]</f>
        <v>29377</v>
      </c>
      <c r="AB738" s="395">
        <v>29377</v>
      </c>
      <c r="AC738" s="434"/>
      <c r="AD738" s="446">
        <f>IF(Table13[[#This Row],[Procurement Project]]="","",SUM(Table13[[#This Row],[MOOE2]]+Table13[[#This Row],[CO3]]))</f>
        <v>29276.25</v>
      </c>
      <c r="AE738" s="397">
        <v>29276.25</v>
      </c>
      <c r="AF738" s="433"/>
      <c r="AG738" s="447"/>
      <c r="AH738" s="400" t="s">
        <v>758</v>
      </c>
      <c r="AI738" s="585" t="s">
        <v>193</v>
      </c>
      <c r="AJ738" s="585" t="s">
        <v>193</v>
      </c>
      <c r="AK738" s="585" t="s">
        <v>193</v>
      </c>
      <c r="AL738" s="585" t="s">
        <v>193</v>
      </c>
      <c r="AM738" s="437" t="s">
        <v>193</v>
      </c>
      <c r="AN738" s="437" t="s">
        <v>193</v>
      </c>
      <c r="AO738" s="319" t="s">
        <v>177</v>
      </c>
      <c r="AP738" s="398"/>
      <c r="AQ738" s="253"/>
      <c r="AR738" s="254"/>
      <c r="AS738" s="254"/>
    </row>
    <row r="739" spans="1:45" s="255" customFormat="1" ht="75" customHeight="1" x14ac:dyDescent="0.3">
      <c r="A739" s="466" t="s">
        <v>570</v>
      </c>
      <c r="B739" s="465" t="s">
        <v>571</v>
      </c>
      <c r="C739" s="466" t="s">
        <v>249</v>
      </c>
      <c r="D739" s="509" t="s">
        <v>192</v>
      </c>
      <c r="E739" s="312" t="s">
        <v>103</v>
      </c>
      <c r="F739" s="437" t="s">
        <v>193</v>
      </c>
      <c r="G739" s="437">
        <v>45233</v>
      </c>
      <c r="H739" s="391"/>
      <c r="I739" s="439" t="s">
        <v>193</v>
      </c>
      <c r="J739" s="437" t="s">
        <v>193</v>
      </c>
      <c r="K739" s="437">
        <v>45272</v>
      </c>
      <c r="L739" s="445"/>
      <c r="M739" s="437" t="s">
        <v>193</v>
      </c>
      <c r="N739" s="437" t="s">
        <v>193</v>
      </c>
      <c r="O739" s="437">
        <v>45274</v>
      </c>
      <c r="P739" s="392"/>
      <c r="Q739" s="392"/>
      <c r="R739" s="393"/>
      <c r="S739" s="628" t="s">
        <v>193</v>
      </c>
      <c r="T739" s="440"/>
      <c r="U739" s="440"/>
      <c r="V739" s="393"/>
      <c r="W739" s="393"/>
      <c r="X739" s="437"/>
      <c r="Y739" s="437"/>
      <c r="Z739" s="394"/>
      <c r="AA739" s="446">
        <f>Table13[[#This Row],[MOOE]]</f>
        <v>13420</v>
      </c>
      <c r="AB739" s="395">
        <v>13420</v>
      </c>
      <c r="AC739" s="434"/>
      <c r="AD739" s="446">
        <f>IF(Table13[[#This Row],[Procurement Project]]="","",SUM(Table13[[#This Row],[MOOE2]]+Table13[[#This Row],[CO3]]))</f>
        <v>13400</v>
      </c>
      <c r="AE739" s="397">
        <v>13400</v>
      </c>
      <c r="AF739" s="433"/>
      <c r="AG739" s="447"/>
      <c r="AH739" s="400" t="s">
        <v>758</v>
      </c>
      <c r="AI739" s="585" t="s">
        <v>193</v>
      </c>
      <c r="AJ739" s="585" t="s">
        <v>193</v>
      </c>
      <c r="AK739" s="585" t="s">
        <v>193</v>
      </c>
      <c r="AL739" s="585" t="s">
        <v>193</v>
      </c>
      <c r="AM739" s="437" t="s">
        <v>193</v>
      </c>
      <c r="AN739" s="437" t="s">
        <v>193</v>
      </c>
      <c r="AO739" s="319" t="s">
        <v>177</v>
      </c>
      <c r="AP739" s="398"/>
      <c r="AQ739" s="253"/>
      <c r="AR739" s="254"/>
      <c r="AS739" s="254"/>
    </row>
    <row r="740" spans="1:45" s="255" customFormat="1" ht="75" customHeight="1" x14ac:dyDescent="0.3">
      <c r="A740" s="466" t="s">
        <v>572</v>
      </c>
      <c r="B740" s="465" t="s">
        <v>253</v>
      </c>
      <c r="C740" s="466" t="s">
        <v>212</v>
      </c>
      <c r="D740" s="509" t="s">
        <v>192</v>
      </c>
      <c r="E740" s="312" t="s">
        <v>103</v>
      </c>
      <c r="F740" s="437" t="s">
        <v>193</v>
      </c>
      <c r="G740" s="437">
        <v>45233</v>
      </c>
      <c r="H740" s="391"/>
      <c r="I740" s="439" t="s">
        <v>193</v>
      </c>
      <c r="J740" s="437" t="s">
        <v>193</v>
      </c>
      <c r="K740" s="437">
        <v>45272</v>
      </c>
      <c r="L740" s="445"/>
      <c r="M740" s="437" t="s">
        <v>193</v>
      </c>
      <c r="N740" s="437" t="s">
        <v>193</v>
      </c>
      <c r="O740" s="437">
        <v>45274</v>
      </c>
      <c r="P740" s="392"/>
      <c r="Q740" s="392"/>
      <c r="R740" s="393"/>
      <c r="S740" s="628" t="s">
        <v>193</v>
      </c>
      <c r="T740" s="440"/>
      <c r="U740" s="440"/>
      <c r="V740" s="393"/>
      <c r="W740" s="393"/>
      <c r="X740" s="437"/>
      <c r="Y740" s="437"/>
      <c r="Z740" s="394"/>
      <c r="AA740" s="446">
        <f>Table13[[#This Row],[MOOE]]</f>
        <v>37000</v>
      </c>
      <c r="AB740" s="395">
        <v>37000</v>
      </c>
      <c r="AC740" s="434"/>
      <c r="AD740" s="446">
        <f>IF(Table13[[#This Row],[Procurement Project]]="","",SUM(Table13[[#This Row],[MOOE2]]+Table13[[#This Row],[CO3]]))</f>
        <v>37000</v>
      </c>
      <c r="AE740" s="397">
        <v>37000</v>
      </c>
      <c r="AF740" s="433"/>
      <c r="AG740" s="447"/>
      <c r="AH740" s="400" t="s">
        <v>758</v>
      </c>
      <c r="AI740" s="585" t="s">
        <v>193</v>
      </c>
      <c r="AJ740" s="585" t="s">
        <v>193</v>
      </c>
      <c r="AK740" s="585" t="s">
        <v>193</v>
      </c>
      <c r="AL740" s="585" t="s">
        <v>193</v>
      </c>
      <c r="AM740" s="437" t="s">
        <v>193</v>
      </c>
      <c r="AN740" s="437" t="s">
        <v>193</v>
      </c>
      <c r="AO740" s="319" t="s">
        <v>177</v>
      </c>
      <c r="AP740" s="398"/>
      <c r="AQ740" s="253"/>
      <c r="AR740" s="254"/>
      <c r="AS740" s="254"/>
    </row>
    <row r="741" spans="1:45" s="255" customFormat="1" ht="75" customHeight="1" x14ac:dyDescent="0.3">
      <c r="A741" s="466" t="s">
        <v>573</v>
      </c>
      <c r="B741" s="465" t="s">
        <v>253</v>
      </c>
      <c r="C741" s="466" t="s">
        <v>248</v>
      </c>
      <c r="D741" s="509" t="s">
        <v>192</v>
      </c>
      <c r="E741" s="312" t="s">
        <v>103</v>
      </c>
      <c r="F741" s="437">
        <v>45237</v>
      </c>
      <c r="G741" s="437">
        <v>45243</v>
      </c>
      <c r="H741" s="391"/>
      <c r="I741" s="439" t="s">
        <v>193</v>
      </c>
      <c r="J741" s="437" t="s">
        <v>193</v>
      </c>
      <c r="K741" s="437">
        <v>45272</v>
      </c>
      <c r="L741" s="445"/>
      <c r="M741" s="437" t="s">
        <v>193</v>
      </c>
      <c r="N741" s="437" t="s">
        <v>193</v>
      </c>
      <c r="O741" s="437">
        <v>45274</v>
      </c>
      <c r="P741" s="392"/>
      <c r="Q741" s="392"/>
      <c r="R741" s="393"/>
      <c r="S741" s="628">
        <v>45279</v>
      </c>
      <c r="T741" s="440"/>
      <c r="U741" s="440"/>
      <c r="V741" s="393"/>
      <c r="W741" s="393"/>
      <c r="X741" s="437"/>
      <c r="Y741" s="437"/>
      <c r="Z741" s="394"/>
      <c r="AA741" s="446">
        <f>Table13[[#This Row],[MOOE]]</f>
        <v>188547</v>
      </c>
      <c r="AB741" s="395">
        <v>188547</v>
      </c>
      <c r="AC741" s="434"/>
      <c r="AD741" s="446">
        <f>IF(Table13[[#This Row],[Procurement Project]]="","",SUM(Table13[[#This Row],[MOOE2]]+Table13[[#This Row],[CO3]]))</f>
        <v>187744</v>
      </c>
      <c r="AE741" s="397">
        <v>187744</v>
      </c>
      <c r="AF741" s="433"/>
      <c r="AG741" s="447"/>
      <c r="AH741" s="400" t="s">
        <v>758</v>
      </c>
      <c r="AI741" s="585" t="s">
        <v>193</v>
      </c>
      <c r="AJ741" s="585" t="s">
        <v>193</v>
      </c>
      <c r="AK741" s="585" t="s">
        <v>193</v>
      </c>
      <c r="AL741" s="585" t="s">
        <v>193</v>
      </c>
      <c r="AM741" s="437" t="s">
        <v>193</v>
      </c>
      <c r="AN741" s="437" t="s">
        <v>193</v>
      </c>
      <c r="AO741" s="319" t="s">
        <v>174</v>
      </c>
      <c r="AP741" s="398"/>
      <c r="AQ741" s="253"/>
      <c r="AR741" s="254"/>
      <c r="AS741" s="254"/>
    </row>
    <row r="742" spans="1:45" s="255" customFormat="1" ht="75" customHeight="1" x14ac:dyDescent="0.3">
      <c r="A742" s="466" t="s">
        <v>574</v>
      </c>
      <c r="B742" s="465" t="s">
        <v>575</v>
      </c>
      <c r="C742" s="466" t="s">
        <v>213</v>
      </c>
      <c r="D742" s="509" t="s">
        <v>192</v>
      </c>
      <c r="E742" s="312" t="s">
        <v>103</v>
      </c>
      <c r="F742" s="437" t="s">
        <v>193</v>
      </c>
      <c r="G742" s="437">
        <v>45266</v>
      </c>
      <c r="H742" s="391"/>
      <c r="I742" s="439" t="s">
        <v>193</v>
      </c>
      <c r="J742" s="437" t="s">
        <v>193</v>
      </c>
      <c r="K742" s="437">
        <v>45272</v>
      </c>
      <c r="L742" s="445"/>
      <c r="M742" s="437" t="s">
        <v>193</v>
      </c>
      <c r="N742" s="437" t="s">
        <v>193</v>
      </c>
      <c r="O742" s="437">
        <v>45274</v>
      </c>
      <c r="P742" s="392"/>
      <c r="Q742" s="392"/>
      <c r="R742" s="393"/>
      <c r="S742" s="628" t="s">
        <v>193</v>
      </c>
      <c r="T742" s="440"/>
      <c r="U742" s="440"/>
      <c r="V742" s="393"/>
      <c r="W742" s="393"/>
      <c r="X742" s="437"/>
      <c r="Y742" s="437"/>
      <c r="Z742" s="394"/>
      <c r="AA742" s="446">
        <f>Table13[[#This Row],[MOOE]]</f>
        <v>14900</v>
      </c>
      <c r="AB742" s="395">
        <v>14900</v>
      </c>
      <c r="AC742" s="434"/>
      <c r="AD742" s="446">
        <f>IF(Table13[[#This Row],[Procurement Project]]="","",SUM(Table13[[#This Row],[MOOE2]]+Table13[[#This Row],[CO3]]))</f>
        <v>14850</v>
      </c>
      <c r="AE742" s="397">
        <v>14850</v>
      </c>
      <c r="AF742" s="433"/>
      <c r="AG742" s="447"/>
      <c r="AH742" s="400" t="s">
        <v>758</v>
      </c>
      <c r="AI742" s="585" t="s">
        <v>193</v>
      </c>
      <c r="AJ742" s="585" t="s">
        <v>193</v>
      </c>
      <c r="AK742" s="585" t="s">
        <v>193</v>
      </c>
      <c r="AL742" s="585" t="s">
        <v>193</v>
      </c>
      <c r="AM742" s="437" t="s">
        <v>193</v>
      </c>
      <c r="AN742" s="437" t="s">
        <v>193</v>
      </c>
      <c r="AO742" s="319" t="s">
        <v>177</v>
      </c>
      <c r="AP742" s="398"/>
      <c r="AQ742" s="253"/>
      <c r="AR742" s="254"/>
      <c r="AS742" s="254"/>
    </row>
    <row r="743" spans="1:45" s="255" customFormat="1" ht="75" customHeight="1" x14ac:dyDescent="0.3">
      <c r="A743" s="466" t="s">
        <v>576</v>
      </c>
      <c r="B743" s="465" t="s">
        <v>577</v>
      </c>
      <c r="C743" s="466" t="s">
        <v>271</v>
      </c>
      <c r="D743" s="509" t="s">
        <v>192</v>
      </c>
      <c r="E743" s="312" t="s">
        <v>103</v>
      </c>
      <c r="F743" s="437">
        <v>45132</v>
      </c>
      <c r="G743" s="437">
        <v>45138</v>
      </c>
      <c r="H743" s="391"/>
      <c r="I743" s="439" t="s">
        <v>193</v>
      </c>
      <c r="J743" s="437" t="s">
        <v>193</v>
      </c>
      <c r="K743" s="437">
        <v>45272</v>
      </c>
      <c r="L743" s="445"/>
      <c r="M743" s="437" t="s">
        <v>193</v>
      </c>
      <c r="N743" s="437" t="s">
        <v>193</v>
      </c>
      <c r="O743" s="437">
        <v>45274</v>
      </c>
      <c r="P743" s="392"/>
      <c r="Q743" s="392"/>
      <c r="R743" s="393"/>
      <c r="S743" s="628">
        <v>45279</v>
      </c>
      <c r="T743" s="440"/>
      <c r="U743" s="440"/>
      <c r="V743" s="393"/>
      <c r="W743" s="393"/>
      <c r="X743" s="437"/>
      <c r="Y743" s="437"/>
      <c r="Z743" s="394"/>
      <c r="AA743" s="446">
        <f>Table13[[#This Row],[MOOE]]</f>
        <v>222362</v>
      </c>
      <c r="AB743" s="395">
        <v>222362</v>
      </c>
      <c r="AC743" s="434"/>
      <c r="AD743" s="446">
        <f>IF(Table13[[#This Row],[Procurement Project]]="","",SUM(Table13[[#This Row],[MOOE2]]+Table13[[#This Row],[CO3]]))</f>
        <v>222110</v>
      </c>
      <c r="AE743" s="397">
        <v>222110</v>
      </c>
      <c r="AF743" s="433"/>
      <c r="AG743" s="447"/>
      <c r="AH743" s="400" t="s">
        <v>758</v>
      </c>
      <c r="AI743" s="585" t="s">
        <v>193</v>
      </c>
      <c r="AJ743" s="585" t="s">
        <v>193</v>
      </c>
      <c r="AK743" s="585" t="s">
        <v>193</v>
      </c>
      <c r="AL743" s="585" t="s">
        <v>193</v>
      </c>
      <c r="AM743" s="437" t="s">
        <v>193</v>
      </c>
      <c r="AN743" s="437" t="s">
        <v>193</v>
      </c>
      <c r="AO743" s="319" t="s">
        <v>174</v>
      </c>
      <c r="AP743" s="398"/>
      <c r="AQ743" s="253"/>
      <c r="AR743" s="254"/>
      <c r="AS743" s="254"/>
    </row>
    <row r="744" spans="1:45" s="255" customFormat="1" ht="75" customHeight="1" x14ac:dyDescent="0.3">
      <c r="A744" s="466" t="s">
        <v>578</v>
      </c>
      <c r="B744" s="465" t="s">
        <v>497</v>
      </c>
      <c r="C744" s="466" t="s">
        <v>234</v>
      </c>
      <c r="D744" s="509" t="s">
        <v>192</v>
      </c>
      <c r="E744" s="312" t="s">
        <v>103</v>
      </c>
      <c r="F744" s="437" t="s">
        <v>193</v>
      </c>
      <c r="G744" s="437">
        <v>45233</v>
      </c>
      <c r="H744" s="391"/>
      <c r="I744" s="439" t="s">
        <v>193</v>
      </c>
      <c r="J744" s="437" t="s">
        <v>193</v>
      </c>
      <c r="K744" s="437">
        <v>45272</v>
      </c>
      <c r="L744" s="445"/>
      <c r="M744" s="437" t="s">
        <v>193</v>
      </c>
      <c r="N744" s="437" t="s">
        <v>193</v>
      </c>
      <c r="O744" s="437">
        <v>45274</v>
      </c>
      <c r="P744" s="392"/>
      <c r="Q744" s="392"/>
      <c r="R744" s="393"/>
      <c r="S744" s="628">
        <v>45275</v>
      </c>
      <c r="T744" s="440"/>
      <c r="U744" s="440"/>
      <c r="V744" s="393"/>
      <c r="W744" s="393"/>
      <c r="X744" s="437"/>
      <c r="Y744" s="437"/>
      <c r="Z744" s="394"/>
      <c r="AA744" s="446">
        <f>Table13[[#This Row],[MOOE]]</f>
        <v>47191</v>
      </c>
      <c r="AB744" s="395">
        <v>47191</v>
      </c>
      <c r="AC744" s="434"/>
      <c r="AD744" s="446">
        <f>IF(Table13[[#This Row],[Procurement Project]]="","",SUM(Table13[[#This Row],[MOOE2]]+Table13[[#This Row],[CO3]]))</f>
        <v>46040</v>
      </c>
      <c r="AE744" s="397">
        <v>46040</v>
      </c>
      <c r="AF744" s="433"/>
      <c r="AG744" s="447"/>
      <c r="AH744" s="400" t="s">
        <v>758</v>
      </c>
      <c r="AI744" s="585" t="s">
        <v>193</v>
      </c>
      <c r="AJ744" s="585" t="s">
        <v>193</v>
      </c>
      <c r="AK744" s="585" t="s">
        <v>193</v>
      </c>
      <c r="AL744" s="585" t="s">
        <v>193</v>
      </c>
      <c r="AM744" s="437" t="s">
        <v>193</v>
      </c>
      <c r="AN744" s="437" t="s">
        <v>193</v>
      </c>
      <c r="AO744" s="319" t="s">
        <v>174</v>
      </c>
      <c r="AP744" s="398"/>
      <c r="AQ744" s="253"/>
      <c r="AR744" s="254"/>
      <c r="AS744" s="254"/>
    </row>
    <row r="745" spans="1:45" s="255" customFormat="1" ht="75" customHeight="1" x14ac:dyDescent="0.3">
      <c r="A745" s="466" t="s">
        <v>579</v>
      </c>
      <c r="B745" s="465" t="s">
        <v>580</v>
      </c>
      <c r="C745" s="466" t="s">
        <v>266</v>
      </c>
      <c r="D745" s="509" t="s">
        <v>192</v>
      </c>
      <c r="E745" s="312" t="s">
        <v>91</v>
      </c>
      <c r="F745" s="437">
        <v>45251</v>
      </c>
      <c r="G745" s="437">
        <v>45254</v>
      </c>
      <c r="H745" s="391"/>
      <c r="I745" s="439" t="s">
        <v>193</v>
      </c>
      <c r="J745" s="437" t="s">
        <v>193</v>
      </c>
      <c r="K745" s="437">
        <v>45279</v>
      </c>
      <c r="L745" s="445"/>
      <c r="M745" s="437" t="s">
        <v>193</v>
      </c>
      <c r="N745" s="437" t="s">
        <v>193</v>
      </c>
      <c r="O745" s="437">
        <v>45282</v>
      </c>
      <c r="P745" s="392"/>
      <c r="Q745" s="392"/>
      <c r="R745" s="393"/>
      <c r="S745" s="628" t="s">
        <v>193</v>
      </c>
      <c r="T745" s="440"/>
      <c r="U745" s="440"/>
      <c r="V745" s="393"/>
      <c r="W745" s="393"/>
      <c r="X745" s="437"/>
      <c r="Y745" s="437"/>
      <c r="Z745" s="394"/>
      <c r="AA745" s="446">
        <f>Table13[[#This Row],[MOOE]]</f>
        <v>12850</v>
      </c>
      <c r="AB745" s="395">
        <v>12850</v>
      </c>
      <c r="AC745" s="434"/>
      <c r="AD745" s="446">
        <f>IF(Table13[[#This Row],[Procurement Project]]="","",SUM(Table13[[#This Row],[MOOE2]]+Table13[[#This Row],[CO3]]))</f>
        <v>12850</v>
      </c>
      <c r="AE745" s="397">
        <v>12850</v>
      </c>
      <c r="AF745" s="433"/>
      <c r="AG745" s="447"/>
      <c r="AH745" s="400" t="s">
        <v>758</v>
      </c>
      <c r="AI745" s="585" t="s">
        <v>193</v>
      </c>
      <c r="AJ745" s="585" t="s">
        <v>193</v>
      </c>
      <c r="AK745" s="585" t="s">
        <v>193</v>
      </c>
      <c r="AL745" s="585" t="s">
        <v>193</v>
      </c>
      <c r="AM745" s="437" t="s">
        <v>193</v>
      </c>
      <c r="AN745" s="437" t="s">
        <v>193</v>
      </c>
      <c r="AO745" s="319" t="s">
        <v>177</v>
      </c>
      <c r="AP745" s="398"/>
      <c r="AQ745" s="253"/>
      <c r="AR745" s="254"/>
      <c r="AS745" s="254"/>
    </row>
    <row r="746" spans="1:45" s="255" customFormat="1" ht="75" customHeight="1" x14ac:dyDescent="0.3">
      <c r="A746" s="466" t="s">
        <v>581</v>
      </c>
      <c r="B746" s="465" t="s">
        <v>582</v>
      </c>
      <c r="C746" s="466" t="s">
        <v>234</v>
      </c>
      <c r="D746" s="509" t="s">
        <v>192</v>
      </c>
      <c r="E746" s="312" t="s">
        <v>91</v>
      </c>
      <c r="F746" s="437">
        <v>45272</v>
      </c>
      <c r="G746" s="437">
        <v>45279</v>
      </c>
      <c r="H746" s="391"/>
      <c r="I746" s="439" t="s">
        <v>193</v>
      </c>
      <c r="J746" s="437" t="s">
        <v>193</v>
      </c>
      <c r="K746" s="437">
        <v>45279</v>
      </c>
      <c r="L746" s="445"/>
      <c r="M746" s="437" t="s">
        <v>193</v>
      </c>
      <c r="N746" s="437" t="s">
        <v>193</v>
      </c>
      <c r="O746" s="437">
        <v>45282</v>
      </c>
      <c r="P746" s="392"/>
      <c r="Q746" s="392"/>
      <c r="R746" s="393"/>
      <c r="S746" s="628" t="s">
        <v>193</v>
      </c>
      <c r="T746" s="440"/>
      <c r="U746" s="440"/>
      <c r="V746" s="393"/>
      <c r="W746" s="393"/>
      <c r="X746" s="437"/>
      <c r="Y746" s="437"/>
      <c r="Z746" s="394"/>
      <c r="AA746" s="446">
        <f>Table13[[#This Row],[MOOE]]</f>
        <v>1066200</v>
      </c>
      <c r="AB746" s="395">
        <v>1066200</v>
      </c>
      <c r="AC746" s="434"/>
      <c r="AD746" s="446">
        <f>IF(Table13[[#This Row],[Procurement Project]]="","",SUM(Table13[[#This Row],[MOOE2]]+Table13[[#This Row],[CO3]]))</f>
        <v>1066200</v>
      </c>
      <c r="AE746" s="397">
        <v>1066200</v>
      </c>
      <c r="AF746" s="433"/>
      <c r="AG746" s="447"/>
      <c r="AH746" s="400" t="s">
        <v>758</v>
      </c>
      <c r="AI746" s="585" t="s">
        <v>193</v>
      </c>
      <c r="AJ746" s="585" t="s">
        <v>193</v>
      </c>
      <c r="AK746" s="585" t="s">
        <v>193</v>
      </c>
      <c r="AL746" s="585" t="s">
        <v>193</v>
      </c>
      <c r="AM746" s="437" t="s">
        <v>193</v>
      </c>
      <c r="AN746" s="437" t="s">
        <v>193</v>
      </c>
      <c r="AO746" s="319" t="s">
        <v>177</v>
      </c>
      <c r="AP746" s="398"/>
      <c r="AQ746" s="253"/>
      <c r="AR746" s="254"/>
      <c r="AS746" s="254"/>
    </row>
    <row r="747" spans="1:45" s="255" customFormat="1" ht="75" customHeight="1" x14ac:dyDescent="0.3">
      <c r="A747" s="466" t="s">
        <v>583</v>
      </c>
      <c r="B747" s="465" t="s">
        <v>582</v>
      </c>
      <c r="C747" s="466" t="s">
        <v>234</v>
      </c>
      <c r="D747" s="509" t="s">
        <v>192</v>
      </c>
      <c r="E747" s="312" t="s">
        <v>91</v>
      </c>
      <c r="F747" s="437" t="s">
        <v>193</v>
      </c>
      <c r="G747" s="437">
        <v>45254</v>
      </c>
      <c r="H747" s="391"/>
      <c r="I747" s="439" t="s">
        <v>193</v>
      </c>
      <c r="J747" s="437" t="s">
        <v>193</v>
      </c>
      <c r="K747" s="437">
        <v>45279</v>
      </c>
      <c r="L747" s="445"/>
      <c r="M747" s="437" t="s">
        <v>193</v>
      </c>
      <c r="N747" s="437" t="s">
        <v>193</v>
      </c>
      <c r="O747" s="437">
        <v>45282</v>
      </c>
      <c r="P747" s="392"/>
      <c r="Q747" s="392"/>
      <c r="R747" s="393"/>
      <c r="S747" s="628" t="s">
        <v>193</v>
      </c>
      <c r="T747" s="440"/>
      <c r="U747" s="440"/>
      <c r="V747" s="393"/>
      <c r="W747" s="393"/>
      <c r="X747" s="437"/>
      <c r="Y747" s="437"/>
      <c r="Z747" s="394"/>
      <c r="AA747" s="446">
        <f>Table13[[#This Row],[MOOE]]</f>
        <v>1579800</v>
      </c>
      <c r="AB747" s="395">
        <v>1579800</v>
      </c>
      <c r="AC747" s="434"/>
      <c r="AD747" s="446">
        <f>IF(Table13[[#This Row],[Procurement Project]]="","",SUM(Table13[[#This Row],[MOOE2]]+Table13[[#This Row],[CO3]]))</f>
        <v>1579800</v>
      </c>
      <c r="AE747" s="397">
        <v>1579800</v>
      </c>
      <c r="AF747" s="433"/>
      <c r="AG747" s="447"/>
      <c r="AH747" s="400" t="s">
        <v>758</v>
      </c>
      <c r="AI747" s="585" t="s">
        <v>193</v>
      </c>
      <c r="AJ747" s="585" t="s">
        <v>193</v>
      </c>
      <c r="AK747" s="585" t="s">
        <v>193</v>
      </c>
      <c r="AL747" s="585" t="s">
        <v>193</v>
      </c>
      <c r="AM747" s="437" t="s">
        <v>193</v>
      </c>
      <c r="AN747" s="437" t="s">
        <v>193</v>
      </c>
      <c r="AO747" s="319" t="s">
        <v>177</v>
      </c>
      <c r="AP747" s="398"/>
      <c r="AQ747" s="253"/>
      <c r="AR747" s="254"/>
      <c r="AS747" s="254"/>
    </row>
    <row r="748" spans="1:45" s="255" customFormat="1" ht="75" customHeight="1" x14ac:dyDescent="0.3">
      <c r="A748" s="466" t="s">
        <v>584</v>
      </c>
      <c r="B748" s="465" t="s">
        <v>585</v>
      </c>
      <c r="C748" s="466" t="s">
        <v>232</v>
      </c>
      <c r="D748" s="509" t="s">
        <v>192</v>
      </c>
      <c r="E748" s="312" t="s">
        <v>91</v>
      </c>
      <c r="F748" s="437">
        <v>45188</v>
      </c>
      <c r="G748" s="437">
        <v>45205</v>
      </c>
      <c r="H748" s="391"/>
      <c r="I748" s="439" t="s">
        <v>193</v>
      </c>
      <c r="J748" s="437" t="s">
        <v>193</v>
      </c>
      <c r="K748" s="437">
        <v>45279</v>
      </c>
      <c r="L748" s="445"/>
      <c r="M748" s="437" t="s">
        <v>193</v>
      </c>
      <c r="N748" s="437" t="s">
        <v>193</v>
      </c>
      <c r="O748" s="437">
        <v>45282</v>
      </c>
      <c r="P748" s="392"/>
      <c r="Q748" s="392"/>
      <c r="R748" s="393"/>
      <c r="S748" s="628" t="s">
        <v>193</v>
      </c>
      <c r="T748" s="440"/>
      <c r="U748" s="440"/>
      <c r="V748" s="393"/>
      <c r="W748" s="393"/>
      <c r="X748" s="437"/>
      <c r="Y748" s="437"/>
      <c r="Z748" s="394"/>
      <c r="AA748" s="446">
        <f>Table13[[#This Row],[MOOE]]</f>
        <v>233016</v>
      </c>
      <c r="AB748" s="395">
        <v>233016</v>
      </c>
      <c r="AC748" s="434"/>
      <c r="AD748" s="446">
        <f>IF(Table13[[#This Row],[Procurement Project]]="","",SUM(Table13[[#This Row],[MOOE2]]+Table13[[#This Row],[CO3]]))</f>
        <v>219500</v>
      </c>
      <c r="AE748" s="397">
        <v>219500</v>
      </c>
      <c r="AF748" s="433"/>
      <c r="AG748" s="447"/>
      <c r="AH748" s="400" t="s">
        <v>758</v>
      </c>
      <c r="AI748" s="585" t="s">
        <v>193</v>
      </c>
      <c r="AJ748" s="585" t="s">
        <v>193</v>
      </c>
      <c r="AK748" s="585" t="s">
        <v>193</v>
      </c>
      <c r="AL748" s="585" t="s">
        <v>193</v>
      </c>
      <c r="AM748" s="437" t="s">
        <v>193</v>
      </c>
      <c r="AN748" s="437" t="s">
        <v>193</v>
      </c>
      <c r="AO748" s="319" t="s">
        <v>177</v>
      </c>
      <c r="AP748" s="398"/>
      <c r="AQ748" s="253"/>
      <c r="AR748" s="254"/>
      <c r="AS748" s="254"/>
    </row>
    <row r="749" spans="1:45" s="255" customFormat="1" ht="75" customHeight="1" x14ac:dyDescent="0.3">
      <c r="A749" s="466" t="s">
        <v>586</v>
      </c>
      <c r="B749" s="465" t="s">
        <v>587</v>
      </c>
      <c r="C749" s="466" t="s">
        <v>198</v>
      </c>
      <c r="D749" s="509" t="s">
        <v>192</v>
      </c>
      <c r="E749" s="312" t="s">
        <v>91</v>
      </c>
      <c r="F749" s="437">
        <v>45245</v>
      </c>
      <c r="G749" s="437">
        <v>45248</v>
      </c>
      <c r="H749" s="391"/>
      <c r="I749" s="439" t="s">
        <v>193</v>
      </c>
      <c r="J749" s="437" t="s">
        <v>193</v>
      </c>
      <c r="K749" s="437">
        <v>45279</v>
      </c>
      <c r="L749" s="445"/>
      <c r="M749" s="437" t="s">
        <v>193</v>
      </c>
      <c r="N749" s="437" t="s">
        <v>193</v>
      </c>
      <c r="O749" s="437">
        <v>45282</v>
      </c>
      <c r="P749" s="392"/>
      <c r="Q749" s="392"/>
      <c r="R749" s="393"/>
      <c r="S749" s="628" t="s">
        <v>193</v>
      </c>
      <c r="T749" s="440"/>
      <c r="U749" s="440"/>
      <c r="V749" s="393"/>
      <c r="W749" s="393"/>
      <c r="X749" s="437"/>
      <c r="Y749" s="437"/>
      <c r="Z749" s="394"/>
      <c r="AA749" s="446">
        <f>Table13[[#This Row],[MOOE]]</f>
        <v>2900</v>
      </c>
      <c r="AB749" s="395">
        <v>2900</v>
      </c>
      <c r="AC749" s="434"/>
      <c r="AD749" s="446">
        <f>IF(Table13[[#This Row],[Procurement Project]]="","",SUM(Table13[[#This Row],[MOOE2]]+Table13[[#This Row],[CO3]]))</f>
        <v>2285</v>
      </c>
      <c r="AE749" s="397">
        <v>2285</v>
      </c>
      <c r="AF749" s="433"/>
      <c r="AG749" s="447"/>
      <c r="AH749" s="400" t="s">
        <v>758</v>
      </c>
      <c r="AI749" s="585" t="s">
        <v>193</v>
      </c>
      <c r="AJ749" s="585" t="s">
        <v>193</v>
      </c>
      <c r="AK749" s="585" t="s">
        <v>193</v>
      </c>
      <c r="AL749" s="585" t="s">
        <v>193</v>
      </c>
      <c r="AM749" s="437" t="s">
        <v>193</v>
      </c>
      <c r="AN749" s="437" t="s">
        <v>193</v>
      </c>
      <c r="AO749" s="319" t="s">
        <v>177</v>
      </c>
      <c r="AP749" s="398"/>
      <c r="AQ749" s="253"/>
      <c r="AR749" s="254"/>
      <c r="AS749" s="254"/>
    </row>
    <row r="750" spans="1:45" s="255" customFormat="1" ht="75" customHeight="1" x14ac:dyDescent="0.3">
      <c r="A750" s="466" t="s">
        <v>588</v>
      </c>
      <c r="B750" s="465" t="s">
        <v>589</v>
      </c>
      <c r="C750" s="466" t="s">
        <v>234</v>
      </c>
      <c r="D750" s="509" t="s">
        <v>192</v>
      </c>
      <c r="E750" s="312" t="s">
        <v>91</v>
      </c>
      <c r="F750" s="437">
        <v>45202</v>
      </c>
      <c r="G750" s="437">
        <v>45205</v>
      </c>
      <c r="H750" s="391"/>
      <c r="I750" s="439" t="s">
        <v>193</v>
      </c>
      <c r="J750" s="437" t="s">
        <v>193</v>
      </c>
      <c r="K750" s="437">
        <v>45279</v>
      </c>
      <c r="L750" s="445"/>
      <c r="M750" s="437" t="s">
        <v>193</v>
      </c>
      <c r="N750" s="437" t="s">
        <v>193</v>
      </c>
      <c r="O750" s="437">
        <v>45282</v>
      </c>
      <c r="P750" s="392"/>
      <c r="Q750" s="392"/>
      <c r="R750" s="393"/>
      <c r="S750" s="628" t="s">
        <v>193</v>
      </c>
      <c r="T750" s="440"/>
      <c r="U750" s="440"/>
      <c r="V750" s="393"/>
      <c r="W750" s="393"/>
      <c r="X750" s="437"/>
      <c r="Y750" s="437"/>
      <c r="Z750" s="394"/>
      <c r="AA750" s="446">
        <f>Table13[[#This Row],[MOOE]]</f>
        <v>455592</v>
      </c>
      <c r="AB750" s="395">
        <v>455592</v>
      </c>
      <c r="AC750" s="434"/>
      <c r="AD750" s="446">
        <f>IF(Table13[[#This Row],[Procurement Project]]="","",SUM(Table13[[#This Row],[MOOE2]]+Table13[[#This Row],[CO3]]))</f>
        <v>455592</v>
      </c>
      <c r="AE750" s="397">
        <v>455592</v>
      </c>
      <c r="AF750" s="433"/>
      <c r="AG750" s="447"/>
      <c r="AH750" s="400" t="s">
        <v>758</v>
      </c>
      <c r="AI750" s="585" t="s">
        <v>193</v>
      </c>
      <c r="AJ750" s="585" t="s">
        <v>193</v>
      </c>
      <c r="AK750" s="585" t="s">
        <v>193</v>
      </c>
      <c r="AL750" s="585" t="s">
        <v>193</v>
      </c>
      <c r="AM750" s="437" t="s">
        <v>193</v>
      </c>
      <c r="AN750" s="437" t="s">
        <v>193</v>
      </c>
      <c r="AO750" s="319" t="s">
        <v>177</v>
      </c>
      <c r="AP750" s="398"/>
      <c r="AQ750" s="253"/>
      <c r="AR750" s="254"/>
      <c r="AS750" s="254"/>
    </row>
    <row r="751" spans="1:45" s="255" customFormat="1" ht="75" customHeight="1" x14ac:dyDescent="0.3">
      <c r="A751" s="466" t="s">
        <v>590</v>
      </c>
      <c r="B751" s="465" t="s">
        <v>591</v>
      </c>
      <c r="C751" s="466" t="s">
        <v>234</v>
      </c>
      <c r="D751" s="509" t="s">
        <v>192</v>
      </c>
      <c r="E751" s="312" t="s">
        <v>91</v>
      </c>
      <c r="F751" s="437" t="s">
        <v>193</v>
      </c>
      <c r="G751" s="437">
        <v>45254</v>
      </c>
      <c r="H751" s="391"/>
      <c r="I751" s="439" t="s">
        <v>193</v>
      </c>
      <c r="J751" s="437" t="s">
        <v>193</v>
      </c>
      <c r="K751" s="437">
        <v>45279</v>
      </c>
      <c r="L751" s="445"/>
      <c r="M751" s="437" t="s">
        <v>193</v>
      </c>
      <c r="N751" s="437" t="s">
        <v>193</v>
      </c>
      <c r="O751" s="437">
        <v>45282</v>
      </c>
      <c r="P751" s="392"/>
      <c r="Q751" s="392"/>
      <c r="R751" s="393"/>
      <c r="S751" s="628" t="s">
        <v>193</v>
      </c>
      <c r="T751" s="440"/>
      <c r="U751" s="440"/>
      <c r="V751" s="393"/>
      <c r="W751" s="393"/>
      <c r="X751" s="437"/>
      <c r="Y751" s="437"/>
      <c r="Z751" s="394"/>
      <c r="AA751" s="446">
        <f>Table13[[#This Row],[MOOE]]</f>
        <v>105300</v>
      </c>
      <c r="AB751" s="395">
        <v>105300</v>
      </c>
      <c r="AC751" s="434"/>
      <c r="AD751" s="446">
        <f>IF(Table13[[#This Row],[Procurement Project]]="","",SUM(Table13[[#This Row],[MOOE2]]+Table13[[#This Row],[CO3]]))</f>
        <v>105300</v>
      </c>
      <c r="AE751" s="397">
        <v>105300</v>
      </c>
      <c r="AF751" s="433"/>
      <c r="AG751" s="447"/>
      <c r="AH751" s="400" t="s">
        <v>758</v>
      </c>
      <c r="AI751" s="585" t="s">
        <v>193</v>
      </c>
      <c r="AJ751" s="585" t="s">
        <v>193</v>
      </c>
      <c r="AK751" s="585" t="s">
        <v>193</v>
      </c>
      <c r="AL751" s="585" t="s">
        <v>193</v>
      </c>
      <c r="AM751" s="437" t="s">
        <v>193</v>
      </c>
      <c r="AN751" s="437" t="s">
        <v>193</v>
      </c>
      <c r="AO751" s="319" t="s">
        <v>177</v>
      </c>
      <c r="AP751" s="398"/>
      <c r="AQ751" s="253"/>
      <c r="AR751" s="254"/>
      <c r="AS751" s="254"/>
    </row>
    <row r="752" spans="1:45" s="255" customFormat="1" ht="75" customHeight="1" x14ac:dyDescent="0.3">
      <c r="A752" s="466" t="s">
        <v>592</v>
      </c>
      <c r="B752" s="465" t="s">
        <v>589</v>
      </c>
      <c r="C752" s="466" t="s">
        <v>234</v>
      </c>
      <c r="D752" s="509" t="s">
        <v>192</v>
      </c>
      <c r="E752" s="312" t="s">
        <v>91</v>
      </c>
      <c r="F752" s="437">
        <v>45259</v>
      </c>
      <c r="G752" s="437">
        <v>45261</v>
      </c>
      <c r="H752" s="391"/>
      <c r="I752" s="439" t="s">
        <v>193</v>
      </c>
      <c r="J752" s="437" t="s">
        <v>193</v>
      </c>
      <c r="K752" s="437">
        <v>45279</v>
      </c>
      <c r="L752" s="445"/>
      <c r="M752" s="437" t="s">
        <v>193</v>
      </c>
      <c r="N752" s="437" t="s">
        <v>193</v>
      </c>
      <c r="O752" s="437">
        <v>45282</v>
      </c>
      <c r="P752" s="392"/>
      <c r="Q752" s="392"/>
      <c r="R752" s="393"/>
      <c r="S752" s="628" t="s">
        <v>193</v>
      </c>
      <c r="T752" s="440"/>
      <c r="U752" s="440"/>
      <c r="V752" s="393"/>
      <c r="W752" s="393"/>
      <c r="X752" s="437"/>
      <c r="Y752" s="437"/>
      <c r="Z752" s="394"/>
      <c r="AA752" s="446">
        <f>Table13[[#This Row],[MOOE]]</f>
        <v>608850</v>
      </c>
      <c r="AB752" s="395">
        <v>608850</v>
      </c>
      <c r="AC752" s="434"/>
      <c r="AD752" s="446">
        <f>IF(Table13[[#This Row],[Procurement Project]]="","",SUM(Table13[[#This Row],[MOOE2]]+Table13[[#This Row],[CO3]]))</f>
        <v>608850</v>
      </c>
      <c r="AE752" s="397">
        <v>608850</v>
      </c>
      <c r="AF752" s="433"/>
      <c r="AG752" s="447"/>
      <c r="AH752" s="400" t="s">
        <v>758</v>
      </c>
      <c r="AI752" s="585" t="s">
        <v>193</v>
      </c>
      <c r="AJ752" s="585" t="s">
        <v>193</v>
      </c>
      <c r="AK752" s="585" t="s">
        <v>193</v>
      </c>
      <c r="AL752" s="585" t="s">
        <v>193</v>
      </c>
      <c r="AM752" s="437" t="s">
        <v>193</v>
      </c>
      <c r="AN752" s="437" t="s">
        <v>193</v>
      </c>
      <c r="AO752" s="319" t="s">
        <v>177</v>
      </c>
      <c r="AP752" s="398"/>
      <c r="AQ752" s="253"/>
      <c r="AR752" s="254"/>
      <c r="AS752" s="254"/>
    </row>
    <row r="753" spans="1:45" s="255" customFormat="1" ht="75" customHeight="1" x14ac:dyDescent="0.3">
      <c r="A753" s="466" t="s">
        <v>593</v>
      </c>
      <c r="B753" s="465" t="s">
        <v>235</v>
      </c>
      <c r="C753" s="466" t="s">
        <v>213</v>
      </c>
      <c r="D753" s="311"/>
      <c r="E753" s="312" t="s">
        <v>93</v>
      </c>
      <c r="F753" s="437">
        <v>45272</v>
      </c>
      <c r="G753" s="437">
        <v>45274</v>
      </c>
      <c r="H753" s="391"/>
      <c r="I753" s="439" t="s">
        <v>193</v>
      </c>
      <c r="J753" s="437" t="s">
        <v>193</v>
      </c>
      <c r="K753" s="437">
        <v>45279</v>
      </c>
      <c r="L753" s="445"/>
      <c r="M753" s="437" t="s">
        <v>193</v>
      </c>
      <c r="N753" s="437" t="s">
        <v>193</v>
      </c>
      <c r="O753" s="437">
        <v>45282</v>
      </c>
      <c r="P753" s="392"/>
      <c r="Q753" s="392"/>
      <c r="R753" s="393"/>
      <c r="S753" s="628" t="s">
        <v>193</v>
      </c>
      <c r="T753" s="440"/>
      <c r="U753" s="440"/>
      <c r="V753" s="393"/>
      <c r="W753" s="393"/>
      <c r="X753" s="437"/>
      <c r="Y753" s="437"/>
      <c r="Z753" s="394"/>
      <c r="AA753" s="446">
        <f>Table13[[#This Row],[MOOE]]</f>
        <v>3150</v>
      </c>
      <c r="AB753" s="395">
        <v>3150</v>
      </c>
      <c r="AC753" s="434"/>
      <c r="AD753" s="446">
        <f>IF(Table13[[#This Row],[Procurement Project]]="","",SUM(Table13[[#This Row],[MOOE2]]+Table13[[#This Row],[CO3]]))</f>
        <v>3150</v>
      </c>
      <c r="AE753" s="397">
        <v>3150</v>
      </c>
      <c r="AF753" s="433"/>
      <c r="AG753" s="447"/>
      <c r="AH753" s="400" t="s">
        <v>758</v>
      </c>
      <c r="AI753" s="585" t="s">
        <v>193</v>
      </c>
      <c r="AJ753" s="585" t="s">
        <v>193</v>
      </c>
      <c r="AK753" s="585" t="s">
        <v>193</v>
      </c>
      <c r="AL753" s="585" t="s">
        <v>193</v>
      </c>
      <c r="AM753" s="437" t="s">
        <v>193</v>
      </c>
      <c r="AN753" s="437" t="s">
        <v>193</v>
      </c>
      <c r="AO753" s="319" t="s">
        <v>177</v>
      </c>
      <c r="AP753" s="398"/>
      <c r="AQ753" s="253"/>
      <c r="AR753" s="254"/>
      <c r="AS753" s="254"/>
    </row>
    <row r="754" spans="1:45" s="255" customFormat="1" ht="75" customHeight="1" x14ac:dyDescent="0.3">
      <c r="A754" s="466" t="s">
        <v>594</v>
      </c>
      <c r="B754" s="465" t="s">
        <v>235</v>
      </c>
      <c r="C754" s="466" t="s">
        <v>213</v>
      </c>
      <c r="D754" s="311"/>
      <c r="E754" s="312" t="s">
        <v>93</v>
      </c>
      <c r="F754" s="437">
        <v>45265</v>
      </c>
      <c r="G754" s="437">
        <v>45272</v>
      </c>
      <c r="H754" s="391"/>
      <c r="I754" s="439" t="s">
        <v>193</v>
      </c>
      <c r="J754" s="437" t="s">
        <v>193</v>
      </c>
      <c r="K754" s="437">
        <v>45279</v>
      </c>
      <c r="L754" s="445"/>
      <c r="M754" s="437" t="s">
        <v>193</v>
      </c>
      <c r="N754" s="437" t="s">
        <v>193</v>
      </c>
      <c r="O754" s="437">
        <v>45282</v>
      </c>
      <c r="P754" s="392"/>
      <c r="Q754" s="392"/>
      <c r="R754" s="393"/>
      <c r="S754" s="628" t="s">
        <v>193</v>
      </c>
      <c r="T754" s="440"/>
      <c r="U754" s="440"/>
      <c r="V754" s="393"/>
      <c r="W754" s="393"/>
      <c r="X754" s="437"/>
      <c r="Y754" s="437"/>
      <c r="Z754" s="394"/>
      <c r="AA754" s="446">
        <f>Table13[[#This Row],[MOOE]]</f>
        <v>32400</v>
      </c>
      <c r="AB754" s="395">
        <v>32400</v>
      </c>
      <c r="AC754" s="434"/>
      <c r="AD754" s="446">
        <f>IF(Table13[[#This Row],[Procurement Project]]="","",SUM(Table13[[#This Row],[MOOE2]]+Table13[[#This Row],[CO3]]))</f>
        <v>32400</v>
      </c>
      <c r="AE754" s="397">
        <v>32400</v>
      </c>
      <c r="AF754" s="433"/>
      <c r="AG754" s="447"/>
      <c r="AH754" s="400" t="s">
        <v>758</v>
      </c>
      <c r="AI754" s="585" t="s">
        <v>193</v>
      </c>
      <c r="AJ754" s="585" t="s">
        <v>193</v>
      </c>
      <c r="AK754" s="585" t="s">
        <v>193</v>
      </c>
      <c r="AL754" s="585" t="s">
        <v>193</v>
      </c>
      <c r="AM754" s="437" t="s">
        <v>193</v>
      </c>
      <c r="AN754" s="437" t="s">
        <v>193</v>
      </c>
      <c r="AO754" s="319" t="s">
        <v>177</v>
      </c>
      <c r="AP754" s="398"/>
      <c r="AQ754" s="253"/>
      <c r="AR754" s="254"/>
      <c r="AS754" s="254"/>
    </row>
    <row r="755" spans="1:45" s="255" customFormat="1" ht="75" customHeight="1" x14ac:dyDescent="0.3">
      <c r="A755" s="466" t="s">
        <v>595</v>
      </c>
      <c r="B755" s="465" t="s">
        <v>235</v>
      </c>
      <c r="C755" s="466" t="s">
        <v>213</v>
      </c>
      <c r="D755" s="311"/>
      <c r="E755" s="312" t="s">
        <v>93</v>
      </c>
      <c r="F755" s="437">
        <v>45265</v>
      </c>
      <c r="G755" s="437">
        <v>45272</v>
      </c>
      <c r="H755" s="391"/>
      <c r="I755" s="439" t="s">
        <v>193</v>
      </c>
      <c r="J755" s="437" t="s">
        <v>193</v>
      </c>
      <c r="K755" s="437">
        <v>45279</v>
      </c>
      <c r="L755" s="445"/>
      <c r="M755" s="437" t="s">
        <v>193</v>
      </c>
      <c r="N755" s="437" t="s">
        <v>193</v>
      </c>
      <c r="O755" s="437">
        <v>45282</v>
      </c>
      <c r="P755" s="392"/>
      <c r="Q755" s="392"/>
      <c r="R755" s="393"/>
      <c r="S755" s="628" t="s">
        <v>193</v>
      </c>
      <c r="T755" s="440"/>
      <c r="U755" s="440"/>
      <c r="V755" s="393"/>
      <c r="W755" s="393"/>
      <c r="X755" s="437"/>
      <c r="Y755" s="437"/>
      <c r="Z755" s="394"/>
      <c r="AA755" s="446">
        <f>Table13[[#This Row],[MOOE]]</f>
        <v>36900</v>
      </c>
      <c r="AB755" s="395">
        <v>36900</v>
      </c>
      <c r="AC755" s="434"/>
      <c r="AD755" s="446">
        <f>IF(Table13[[#This Row],[Procurement Project]]="","",SUM(Table13[[#This Row],[MOOE2]]+Table13[[#This Row],[CO3]]))</f>
        <v>36900</v>
      </c>
      <c r="AE755" s="397">
        <v>36900</v>
      </c>
      <c r="AF755" s="433"/>
      <c r="AG755" s="447"/>
      <c r="AH755" s="400" t="s">
        <v>758</v>
      </c>
      <c r="AI755" s="585" t="s">
        <v>193</v>
      </c>
      <c r="AJ755" s="585" t="s">
        <v>193</v>
      </c>
      <c r="AK755" s="585" t="s">
        <v>193</v>
      </c>
      <c r="AL755" s="585" t="s">
        <v>193</v>
      </c>
      <c r="AM755" s="437" t="s">
        <v>193</v>
      </c>
      <c r="AN755" s="437" t="s">
        <v>193</v>
      </c>
      <c r="AO755" s="319" t="s">
        <v>177</v>
      </c>
      <c r="AP755" s="398"/>
      <c r="AQ755" s="253"/>
      <c r="AR755" s="254"/>
      <c r="AS755" s="254"/>
    </row>
    <row r="756" spans="1:45" s="255" customFormat="1" ht="75" customHeight="1" x14ac:dyDescent="0.3">
      <c r="A756" s="466" t="s">
        <v>596</v>
      </c>
      <c r="B756" s="465" t="s">
        <v>235</v>
      </c>
      <c r="C756" s="466" t="s">
        <v>198</v>
      </c>
      <c r="D756" s="311"/>
      <c r="E756" s="312" t="s">
        <v>93</v>
      </c>
      <c r="F756" s="437">
        <v>45265</v>
      </c>
      <c r="G756" s="437">
        <v>45272</v>
      </c>
      <c r="H756" s="391"/>
      <c r="I756" s="439" t="s">
        <v>193</v>
      </c>
      <c r="J756" s="437" t="s">
        <v>193</v>
      </c>
      <c r="K756" s="437">
        <v>45279</v>
      </c>
      <c r="L756" s="445"/>
      <c r="M756" s="437" t="s">
        <v>193</v>
      </c>
      <c r="N756" s="437" t="s">
        <v>193</v>
      </c>
      <c r="O756" s="437">
        <v>45282</v>
      </c>
      <c r="P756" s="392"/>
      <c r="Q756" s="392"/>
      <c r="R756" s="393"/>
      <c r="S756" s="628" t="s">
        <v>193</v>
      </c>
      <c r="T756" s="440"/>
      <c r="U756" s="440"/>
      <c r="V756" s="393"/>
      <c r="W756" s="393"/>
      <c r="X756" s="437"/>
      <c r="Y756" s="437"/>
      <c r="Z756" s="394"/>
      <c r="AA756" s="446">
        <f>Table13[[#This Row],[MOOE]]</f>
        <v>10350</v>
      </c>
      <c r="AB756" s="395">
        <v>10350</v>
      </c>
      <c r="AC756" s="434"/>
      <c r="AD756" s="446">
        <f>IF(Table13[[#This Row],[Procurement Project]]="","",SUM(Table13[[#This Row],[MOOE2]]+Table13[[#This Row],[CO3]]))</f>
        <v>10350</v>
      </c>
      <c r="AE756" s="397">
        <v>10350</v>
      </c>
      <c r="AF756" s="433"/>
      <c r="AG756" s="447"/>
      <c r="AH756" s="400" t="s">
        <v>758</v>
      </c>
      <c r="AI756" s="585" t="s">
        <v>193</v>
      </c>
      <c r="AJ756" s="585" t="s">
        <v>193</v>
      </c>
      <c r="AK756" s="585" t="s">
        <v>193</v>
      </c>
      <c r="AL756" s="585" t="s">
        <v>193</v>
      </c>
      <c r="AM756" s="437" t="s">
        <v>193</v>
      </c>
      <c r="AN756" s="437" t="s">
        <v>193</v>
      </c>
      <c r="AO756" s="319" t="s">
        <v>177</v>
      </c>
      <c r="AP756" s="398"/>
      <c r="AQ756" s="253"/>
      <c r="AR756" s="254"/>
      <c r="AS756" s="254"/>
    </row>
    <row r="757" spans="1:45" s="255" customFormat="1" ht="75" customHeight="1" x14ac:dyDescent="0.3">
      <c r="A757" s="466" t="s">
        <v>597</v>
      </c>
      <c r="B757" s="465" t="s">
        <v>598</v>
      </c>
      <c r="C757" s="466" t="s">
        <v>213</v>
      </c>
      <c r="D757" s="311"/>
      <c r="E757" s="312" t="s">
        <v>93</v>
      </c>
      <c r="F757" s="437">
        <v>45265</v>
      </c>
      <c r="G757" s="437">
        <v>45272</v>
      </c>
      <c r="H757" s="391"/>
      <c r="I757" s="439" t="s">
        <v>193</v>
      </c>
      <c r="J757" s="437" t="s">
        <v>193</v>
      </c>
      <c r="K757" s="437">
        <v>45279</v>
      </c>
      <c r="L757" s="445"/>
      <c r="M757" s="437" t="s">
        <v>193</v>
      </c>
      <c r="N757" s="437" t="s">
        <v>193</v>
      </c>
      <c r="O757" s="437">
        <v>45282</v>
      </c>
      <c r="P757" s="392"/>
      <c r="Q757" s="392"/>
      <c r="R757" s="393"/>
      <c r="S757" s="628" t="s">
        <v>193</v>
      </c>
      <c r="T757" s="440"/>
      <c r="U757" s="440"/>
      <c r="V757" s="393"/>
      <c r="W757" s="393"/>
      <c r="X757" s="437"/>
      <c r="Y757" s="437"/>
      <c r="Z757" s="394"/>
      <c r="AA757" s="446">
        <f>Table13[[#This Row],[MOOE]]</f>
        <v>8050</v>
      </c>
      <c r="AB757" s="395">
        <v>8050</v>
      </c>
      <c r="AC757" s="434"/>
      <c r="AD757" s="446">
        <f>IF(Table13[[#This Row],[Procurement Project]]="","",SUM(Table13[[#This Row],[MOOE2]]+Table13[[#This Row],[CO3]]))</f>
        <v>8050</v>
      </c>
      <c r="AE757" s="397">
        <v>8050</v>
      </c>
      <c r="AF757" s="433"/>
      <c r="AG757" s="447"/>
      <c r="AH757" s="400" t="s">
        <v>758</v>
      </c>
      <c r="AI757" s="585" t="s">
        <v>193</v>
      </c>
      <c r="AJ757" s="585" t="s">
        <v>193</v>
      </c>
      <c r="AK757" s="585" t="s">
        <v>193</v>
      </c>
      <c r="AL757" s="585" t="s">
        <v>193</v>
      </c>
      <c r="AM757" s="437" t="s">
        <v>193</v>
      </c>
      <c r="AN757" s="437" t="s">
        <v>193</v>
      </c>
      <c r="AO757" s="319" t="s">
        <v>177</v>
      </c>
      <c r="AP757" s="398"/>
      <c r="AQ757" s="253"/>
      <c r="AR757" s="254"/>
      <c r="AS757" s="254"/>
    </row>
    <row r="758" spans="1:45" s="255" customFormat="1" ht="75" customHeight="1" x14ac:dyDescent="0.3">
      <c r="A758" s="486" t="s">
        <v>599</v>
      </c>
      <c r="B758" s="499" t="s">
        <v>235</v>
      </c>
      <c r="C758" s="486" t="s">
        <v>213</v>
      </c>
      <c r="D758" s="509"/>
      <c r="E758" s="510" t="s">
        <v>93</v>
      </c>
      <c r="F758" s="437">
        <v>45265</v>
      </c>
      <c r="G758" s="437">
        <v>45272</v>
      </c>
      <c r="H758" s="489"/>
      <c r="I758" s="439" t="s">
        <v>193</v>
      </c>
      <c r="J758" s="437" t="s">
        <v>193</v>
      </c>
      <c r="K758" s="437">
        <v>45279</v>
      </c>
      <c r="L758" s="511"/>
      <c r="M758" s="437" t="s">
        <v>193</v>
      </c>
      <c r="N758" s="437" t="s">
        <v>193</v>
      </c>
      <c r="O758" s="437">
        <v>45282</v>
      </c>
      <c r="P758" s="512"/>
      <c r="Q758" s="512"/>
      <c r="R758" s="513"/>
      <c r="S758" s="628" t="s">
        <v>193</v>
      </c>
      <c r="T758" s="440"/>
      <c r="U758" s="440"/>
      <c r="V758" s="513"/>
      <c r="W758" s="513"/>
      <c r="X758" s="514"/>
      <c r="Y758" s="437"/>
      <c r="Z758" s="491"/>
      <c r="AA758" s="515">
        <f>Table13[[#This Row],[MOOE]]</f>
        <v>3250</v>
      </c>
      <c r="AB758" s="493">
        <v>3250</v>
      </c>
      <c r="AC758" s="516"/>
      <c r="AD758" s="515">
        <f>IF(Table13[[#This Row],[Procurement Project]]="","",SUM(Table13[[#This Row],[MOOE2]]+Table13[[#This Row],[CO3]]))</f>
        <v>3250</v>
      </c>
      <c r="AE758" s="495">
        <v>3250</v>
      </c>
      <c r="AF758" s="517"/>
      <c r="AG758" s="518"/>
      <c r="AH758" s="400" t="s">
        <v>758</v>
      </c>
      <c r="AI758" s="585" t="s">
        <v>193</v>
      </c>
      <c r="AJ758" s="585" t="s">
        <v>193</v>
      </c>
      <c r="AK758" s="585" t="s">
        <v>193</v>
      </c>
      <c r="AL758" s="585" t="s">
        <v>193</v>
      </c>
      <c r="AM758" s="437" t="s">
        <v>193</v>
      </c>
      <c r="AN758" s="437" t="s">
        <v>193</v>
      </c>
      <c r="AO758" s="319" t="s">
        <v>177</v>
      </c>
      <c r="AP758" s="519"/>
      <c r="AQ758" s="253"/>
      <c r="AR758" s="254"/>
      <c r="AS758" s="254"/>
    </row>
    <row r="759" spans="1:45" s="255" customFormat="1" ht="75" customHeight="1" x14ac:dyDescent="0.3">
      <c r="A759" s="486" t="s">
        <v>600</v>
      </c>
      <c r="B759" s="499" t="s">
        <v>601</v>
      </c>
      <c r="C759" s="486" t="s">
        <v>198</v>
      </c>
      <c r="D759" s="509"/>
      <c r="E759" s="510" t="s">
        <v>95</v>
      </c>
      <c r="F759" s="437" t="s">
        <v>193</v>
      </c>
      <c r="G759" s="437">
        <v>45254</v>
      </c>
      <c r="H759" s="489"/>
      <c r="I759" s="439" t="s">
        <v>193</v>
      </c>
      <c r="J759" s="437" t="s">
        <v>193</v>
      </c>
      <c r="K759" s="437">
        <v>45279</v>
      </c>
      <c r="L759" s="511"/>
      <c r="M759" s="437" t="s">
        <v>193</v>
      </c>
      <c r="N759" s="437" t="s">
        <v>193</v>
      </c>
      <c r="O759" s="437">
        <v>45282</v>
      </c>
      <c r="P759" s="512"/>
      <c r="Q759" s="512"/>
      <c r="R759" s="513"/>
      <c r="S759" s="628"/>
      <c r="T759" s="440"/>
      <c r="U759" s="440"/>
      <c r="V759" s="513"/>
      <c r="W759" s="513"/>
      <c r="X759" s="514"/>
      <c r="Y759" s="437"/>
      <c r="Z759" s="491"/>
      <c r="AA759" s="515">
        <f>Table13[[#This Row],[MOOE]]</f>
        <v>448800</v>
      </c>
      <c r="AB759" s="493">
        <v>448800</v>
      </c>
      <c r="AC759" s="516"/>
      <c r="AD759" s="515">
        <f>IF(Table13[[#This Row],[Procurement Project]]="","",SUM(Table13[[#This Row],[MOOE2]]+Table13[[#This Row],[CO3]]))</f>
        <v>448305</v>
      </c>
      <c r="AE759" s="495">
        <v>448305</v>
      </c>
      <c r="AF759" s="517"/>
      <c r="AG759" s="518"/>
      <c r="AH759" s="400" t="s">
        <v>758</v>
      </c>
      <c r="AI759" s="585" t="s">
        <v>193</v>
      </c>
      <c r="AJ759" s="585" t="s">
        <v>193</v>
      </c>
      <c r="AK759" s="585" t="s">
        <v>193</v>
      </c>
      <c r="AL759" s="585" t="s">
        <v>193</v>
      </c>
      <c r="AM759" s="437" t="s">
        <v>193</v>
      </c>
      <c r="AN759" s="437" t="s">
        <v>193</v>
      </c>
      <c r="AO759" s="319" t="s">
        <v>177</v>
      </c>
      <c r="AP759" s="519"/>
      <c r="AQ759" s="253"/>
      <c r="AR759" s="254"/>
      <c r="AS759" s="254"/>
    </row>
    <row r="760" spans="1:45" s="255" customFormat="1" ht="75" customHeight="1" x14ac:dyDescent="0.3">
      <c r="A760" s="486" t="s">
        <v>602</v>
      </c>
      <c r="B760" s="499" t="s">
        <v>263</v>
      </c>
      <c r="C760" s="486" t="s">
        <v>212</v>
      </c>
      <c r="D760" s="509"/>
      <c r="E760" s="510" t="s">
        <v>95</v>
      </c>
      <c r="F760" s="437" t="s">
        <v>193</v>
      </c>
      <c r="G760" s="437">
        <v>45254</v>
      </c>
      <c r="H760" s="489"/>
      <c r="I760" s="439" t="s">
        <v>193</v>
      </c>
      <c r="J760" s="437" t="s">
        <v>193</v>
      </c>
      <c r="K760" s="437">
        <v>45279</v>
      </c>
      <c r="L760" s="511"/>
      <c r="M760" s="437" t="s">
        <v>193</v>
      </c>
      <c r="N760" s="437" t="s">
        <v>193</v>
      </c>
      <c r="O760" s="437">
        <v>45282</v>
      </c>
      <c r="P760" s="512"/>
      <c r="Q760" s="512"/>
      <c r="R760" s="513"/>
      <c r="S760" s="628"/>
      <c r="T760" s="440"/>
      <c r="U760" s="440"/>
      <c r="V760" s="513"/>
      <c r="W760" s="513"/>
      <c r="X760" s="514"/>
      <c r="Y760" s="437"/>
      <c r="Z760" s="491"/>
      <c r="AA760" s="515">
        <f>Table13[[#This Row],[MOOE]]</f>
        <v>431336</v>
      </c>
      <c r="AB760" s="493">
        <v>431336</v>
      </c>
      <c r="AC760" s="516"/>
      <c r="AD760" s="515">
        <f>IF(Table13[[#This Row],[Procurement Project]]="","",SUM(Table13[[#This Row],[MOOE2]]+Table13[[#This Row],[CO3]]))</f>
        <v>430930</v>
      </c>
      <c r="AE760" s="495">
        <v>430930</v>
      </c>
      <c r="AF760" s="517"/>
      <c r="AG760" s="518"/>
      <c r="AH760" s="400" t="s">
        <v>758</v>
      </c>
      <c r="AI760" s="585" t="s">
        <v>193</v>
      </c>
      <c r="AJ760" s="585" t="s">
        <v>193</v>
      </c>
      <c r="AK760" s="585" t="s">
        <v>193</v>
      </c>
      <c r="AL760" s="585" t="s">
        <v>193</v>
      </c>
      <c r="AM760" s="437" t="s">
        <v>193</v>
      </c>
      <c r="AN760" s="437" t="s">
        <v>193</v>
      </c>
      <c r="AO760" s="319" t="s">
        <v>177</v>
      </c>
      <c r="AP760" s="519"/>
      <c r="AQ760" s="253"/>
      <c r="AR760" s="254"/>
      <c r="AS760" s="254"/>
    </row>
    <row r="761" spans="1:45" s="255" customFormat="1" ht="75" customHeight="1" x14ac:dyDescent="0.3">
      <c r="A761" s="486" t="s">
        <v>603</v>
      </c>
      <c r="B761" s="499" t="s">
        <v>604</v>
      </c>
      <c r="C761" s="486" t="s">
        <v>212</v>
      </c>
      <c r="D761" s="509"/>
      <c r="E761" s="510" t="s">
        <v>95</v>
      </c>
      <c r="F761" s="437" t="s">
        <v>193</v>
      </c>
      <c r="G761" s="437">
        <v>45272</v>
      </c>
      <c r="H761" s="489"/>
      <c r="I761" s="439" t="s">
        <v>193</v>
      </c>
      <c r="J761" s="437" t="s">
        <v>193</v>
      </c>
      <c r="K761" s="437">
        <v>45279</v>
      </c>
      <c r="L761" s="511"/>
      <c r="M761" s="437" t="s">
        <v>193</v>
      </c>
      <c r="N761" s="437" t="s">
        <v>193</v>
      </c>
      <c r="O761" s="437">
        <v>45282</v>
      </c>
      <c r="P761" s="512"/>
      <c r="Q761" s="512"/>
      <c r="R761" s="513"/>
      <c r="S761" s="628"/>
      <c r="T761" s="440"/>
      <c r="U761" s="440"/>
      <c r="V761" s="513"/>
      <c r="W761" s="513"/>
      <c r="X761" s="514"/>
      <c r="Y761" s="437"/>
      <c r="Z761" s="491"/>
      <c r="AA761" s="515">
        <f>Table13[[#This Row],[MOOE]]</f>
        <v>1200000</v>
      </c>
      <c r="AB761" s="493">
        <v>1200000</v>
      </c>
      <c r="AC761" s="516"/>
      <c r="AD761" s="515">
        <f>IF(Table13[[#This Row],[Procurement Project]]="","",SUM(Table13[[#This Row],[MOOE2]]+Table13[[#This Row],[CO3]]))</f>
        <v>1200000</v>
      </c>
      <c r="AE761" s="495">
        <v>1200000</v>
      </c>
      <c r="AF761" s="517"/>
      <c r="AG761" s="518"/>
      <c r="AH761" s="400" t="s">
        <v>758</v>
      </c>
      <c r="AI761" s="585" t="s">
        <v>193</v>
      </c>
      <c r="AJ761" s="585" t="s">
        <v>193</v>
      </c>
      <c r="AK761" s="585" t="s">
        <v>193</v>
      </c>
      <c r="AL761" s="585" t="s">
        <v>193</v>
      </c>
      <c r="AM761" s="437" t="s">
        <v>193</v>
      </c>
      <c r="AN761" s="437" t="s">
        <v>193</v>
      </c>
      <c r="AO761" s="319" t="s">
        <v>177</v>
      </c>
      <c r="AP761" s="519"/>
      <c r="AQ761" s="253"/>
      <c r="AR761" s="254"/>
      <c r="AS761" s="254"/>
    </row>
    <row r="762" spans="1:45" s="255" customFormat="1" ht="75" customHeight="1" x14ac:dyDescent="0.3">
      <c r="A762" s="466" t="s">
        <v>605</v>
      </c>
      <c r="B762" s="465" t="s">
        <v>237</v>
      </c>
      <c r="C762" s="466" t="s">
        <v>212</v>
      </c>
      <c r="D762" s="311"/>
      <c r="E762" s="312" t="s">
        <v>94</v>
      </c>
      <c r="F762" s="437">
        <v>45245</v>
      </c>
      <c r="G762" s="437">
        <v>45248</v>
      </c>
      <c r="H762" s="391"/>
      <c r="I762" s="439" t="s">
        <v>193</v>
      </c>
      <c r="J762" s="437" t="s">
        <v>193</v>
      </c>
      <c r="K762" s="437">
        <v>45279</v>
      </c>
      <c r="L762" s="445"/>
      <c r="M762" s="437" t="s">
        <v>193</v>
      </c>
      <c r="N762" s="437" t="s">
        <v>193</v>
      </c>
      <c r="O762" s="437">
        <v>45282</v>
      </c>
      <c r="P762" s="392"/>
      <c r="Q762" s="392"/>
      <c r="R762" s="393"/>
      <c r="S762" s="628"/>
      <c r="T762" s="440"/>
      <c r="U762" s="440"/>
      <c r="V762" s="393"/>
      <c r="W762" s="393"/>
      <c r="X762" s="437"/>
      <c r="Y762" s="437"/>
      <c r="Z762" s="394"/>
      <c r="AA762" s="446">
        <f>Table13[[#This Row],[MOOE]]</f>
        <v>3670</v>
      </c>
      <c r="AB762" s="395">
        <v>3670</v>
      </c>
      <c r="AC762" s="434"/>
      <c r="AD762" s="446">
        <f>IF(Table13[[#This Row],[Procurement Project]]="","",SUM(Table13[[#This Row],[MOOE2]]+Table13[[#This Row],[CO3]]))</f>
        <v>3664</v>
      </c>
      <c r="AE762" s="397">
        <v>3664</v>
      </c>
      <c r="AF762" s="433"/>
      <c r="AG762" s="447"/>
      <c r="AH762" s="400" t="s">
        <v>758</v>
      </c>
      <c r="AI762" s="585" t="s">
        <v>193</v>
      </c>
      <c r="AJ762" s="585" t="s">
        <v>193</v>
      </c>
      <c r="AK762" s="585" t="s">
        <v>193</v>
      </c>
      <c r="AL762" s="585" t="s">
        <v>193</v>
      </c>
      <c r="AM762" s="437" t="s">
        <v>193</v>
      </c>
      <c r="AN762" s="437" t="s">
        <v>193</v>
      </c>
      <c r="AO762" s="319" t="s">
        <v>177</v>
      </c>
      <c r="AP762" s="398"/>
      <c r="AQ762" s="253"/>
      <c r="AR762" s="254"/>
      <c r="AS762" s="254"/>
    </row>
    <row r="763" spans="1:45" s="255" customFormat="1" ht="75" customHeight="1" x14ac:dyDescent="0.3">
      <c r="A763" s="486" t="s">
        <v>606</v>
      </c>
      <c r="B763" s="499" t="s">
        <v>237</v>
      </c>
      <c r="C763" s="486" t="s">
        <v>198</v>
      </c>
      <c r="D763" s="509"/>
      <c r="E763" s="510" t="s">
        <v>94</v>
      </c>
      <c r="F763" s="437">
        <v>45237</v>
      </c>
      <c r="G763" s="437">
        <v>45243</v>
      </c>
      <c r="H763" s="489"/>
      <c r="I763" s="439" t="s">
        <v>193</v>
      </c>
      <c r="J763" s="437" t="s">
        <v>193</v>
      </c>
      <c r="K763" s="437">
        <v>45279</v>
      </c>
      <c r="L763" s="511"/>
      <c r="M763" s="437" t="s">
        <v>193</v>
      </c>
      <c r="N763" s="437" t="s">
        <v>193</v>
      </c>
      <c r="O763" s="437">
        <v>45282</v>
      </c>
      <c r="P763" s="512"/>
      <c r="Q763" s="512"/>
      <c r="R763" s="513"/>
      <c r="S763" s="628"/>
      <c r="T763" s="440"/>
      <c r="U763" s="440"/>
      <c r="V763" s="513"/>
      <c r="W763" s="513"/>
      <c r="X763" s="514"/>
      <c r="Y763" s="437"/>
      <c r="Z763" s="491"/>
      <c r="AA763" s="515">
        <f>Table13[[#This Row],[MOOE]]</f>
        <v>22845</v>
      </c>
      <c r="AB763" s="493">
        <v>22845</v>
      </c>
      <c r="AC763" s="516"/>
      <c r="AD763" s="515">
        <f>IF(Table13[[#This Row],[Procurement Project]]="","",SUM(Table13[[#This Row],[MOOE2]]+Table13[[#This Row],[CO3]]))</f>
        <v>22697</v>
      </c>
      <c r="AE763" s="495">
        <v>22697</v>
      </c>
      <c r="AF763" s="517"/>
      <c r="AG763" s="518"/>
      <c r="AH763" s="400" t="s">
        <v>758</v>
      </c>
      <c r="AI763" s="585" t="s">
        <v>193</v>
      </c>
      <c r="AJ763" s="585" t="s">
        <v>193</v>
      </c>
      <c r="AK763" s="585" t="s">
        <v>193</v>
      </c>
      <c r="AL763" s="585" t="s">
        <v>193</v>
      </c>
      <c r="AM763" s="437" t="s">
        <v>193</v>
      </c>
      <c r="AN763" s="437" t="s">
        <v>193</v>
      </c>
      <c r="AO763" s="319" t="s">
        <v>177</v>
      </c>
      <c r="AP763" s="519"/>
      <c r="AQ763" s="253"/>
      <c r="AR763" s="254"/>
      <c r="AS763" s="254"/>
    </row>
    <row r="764" spans="1:45" s="255" customFormat="1" ht="75" customHeight="1" x14ac:dyDescent="0.3">
      <c r="A764" s="486" t="s">
        <v>607</v>
      </c>
      <c r="B764" s="499" t="s">
        <v>237</v>
      </c>
      <c r="C764" s="486" t="s">
        <v>191</v>
      </c>
      <c r="D764" s="509"/>
      <c r="E764" s="510" t="s">
        <v>94</v>
      </c>
      <c r="F764" s="437">
        <v>45237</v>
      </c>
      <c r="G764" s="437">
        <v>45243</v>
      </c>
      <c r="H764" s="489"/>
      <c r="I764" s="439" t="s">
        <v>193</v>
      </c>
      <c r="J764" s="437" t="s">
        <v>193</v>
      </c>
      <c r="K764" s="437">
        <v>45279</v>
      </c>
      <c r="L764" s="511"/>
      <c r="M764" s="437" t="s">
        <v>193</v>
      </c>
      <c r="N764" s="437" t="s">
        <v>193</v>
      </c>
      <c r="O764" s="437">
        <v>45282</v>
      </c>
      <c r="P764" s="512"/>
      <c r="Q764" s="512"/>
      <c r="R764" s="513"/>
      <c r="S764" s="628"/>
      <c r="T764" s="440"/>
      <c r="U764" s="440"/>
      <c r="V764" s="513"/>
      <c r="W764" s="513"/>
      <c r="X764" s="514"/>
      <c r="Y764" s="437"/>
      <c r="Z764" s="491"/>
      <c r="AA764" s="515">
        <f>Table13[[#This Row],[MOOE]]</f>
        <v>7045</v>
      </c>
      <c r="AB764" s="493">
        <v>7045</v>
      </c>
      <c r="AC764" s="516"/>
      <c r="AD764" s="515">
        <f>IF(Table13[[#This Row],[Procurement Project]]="","",SUM(Table13[[#This Row],[MOOE2]]+Table13[[#This Row],[CO3]]))</f>
        <v>7023</v>
      </c>
      <c r="AE764" s="495">
        <v>7023</v>
      </c>
      <c r="AF764" s="517"/>
      <c r="AG764" s="518"/>
      <c r="AH764" s="400" t="s">
        <v>758</v>
      </c>
      <c r="AI764" s="585" t="s">
        <v>193</v>
      </c>
      <c r="AJ764" s="585" t="s">
        <v>193</v>
      </c>
      <c r="AK764" s="585" t="s">
        <v>193</v>
      </c>
      <c r="AL764" s="585" t="s">
        <v>193</v>
      </c>
      <c r="AM764" s="437" t="s">
        <v>193</v>
      </c>
      <c r="AN764" s="437" t="s">
        <v>193</v>
      </c>
      <c r="AO764" s="319" t="s">
        <v>177</v>
      </c>
      <c r="AP764" s="519"/>
      <c r="AQ764" s="253"/>
      <c r="AR764" s="254"/>
      <c r="AS764" s="254"/>
    </row>
    <row r="765" spans="1:45" s="255" customFormat="1" ht="75" customHeight="1" x14ac:dyDescent="0.3">
      <c r="A765" s="486" t="s">
        <v>608</v>
      </c>
      <c r="B765" s="499" t="s">
        <v>237</v>
      </c>
      <c r="C765" s="486" t="s">
        <v>191</v>
      </c>
      <c r="D765" s="509"/>
      <c r="E765" s="510" t="s">
        <v>94</v>
      </c>
      <c r="F765" s="437">
        <v>45237</v>
      </c>
      <c r="G765" s="437">
        <v>45243</v>
      </c>
      <c r="H765" s="489"/>
      <c r="I765" s="439" t="s">
        <v>193</v>
      </c>
      <c r="J765" s="437" t="s">
        <v>193</v>
      </c>
      <c r="K765" s="437">
        <v>45279</v>
      </c>
      <c r="L765" s="511"/>
      <c r="M765" s="437" t="s">
        <v>193</v>
      </c>
      <c r="N765" s="437" t="s">
        <v>193</v>
      </c>
      <c r="O765" s="437">
        <v>45282</v>
      </c>
      <c r="P765" s="512"/>
      <c r="Q765" s="512"/>
      <c r="R765" s="513"/>
      <c r="S765" s="628"/>
      <c r="T765" s="440"/>
      <c r="U765" s="440"/>
      <c r="V765" s="513"/>
      <c r="W765" s="513"/>
      <c r="X765" s="514"/>
      <c r="Y765" s="437"/>
      <c r="Z765" s="491"/>
      <c r="AA765" s="515">
        <f>Table13[[#This Row],[MOOE]]</f>
        <v>4950</v>
      </c>
      <c r="AB765" s="493">
        <v>4950</v>
      </c>
      <c r="AC765" s="516"/>
      <c r="AD765" s="515">
        <f>IF(Table13[[#This Row],[Procurement Project]]="","",SUM(Table13[[#This Row],[MOOE2]]+Table13[[#This Row],[CO3]]))</f>
        <v>4950</v>
      </c>
      <c r="AE765" s="495">
        <v>4950</v>
      </c>
      <c r="AF765" s="517"/>
      <c r="AG765" s="518"/>
      <c r="AH765" s="400" t="s">
        <v>758</v>
      </c>
      <c r="AI765" s="585" t="s">
        <v>193</v>
      </c>
      <c r="AJ765" s="585" t="s">
        <v>193</v>
      </c>
      <c r="AK765" s="585" t="s">
        <v>193</v>
      </c>
      <c r="AL765" s="585" t="s">
        <v>193</v>
      </c>
      <c r="AM765" s="437" t="s">
        <v>193</v>
      </c>
      <c r="AN765" s="437" t="s">
        <v>193</v>
      </c>
      <c r="AO765" s="319" t="s">
        <v>177</v>
      </c>
      <c r="AP765" s="519"/>
      <c r="AQ765" s="253"/>
      <c r="AR765" s="254"/>
      <c r="AS765" s="254"/>
    </row>
    <row r="766" spans="1:45" s="255" customFormat="1" ht="75" customHeight="1" x14ac:dyDescent="0.3">
      <c r="A766" s="486" t="s">
        <v>609</v>
      </c>
      <c r="B766" s="499" t="s">
        <v>237</v>
      </c>
      <c r="C766" s="486" t="s">
        <v>212</v>
      </c>
      <c r="D766" s="509"/>
      <c r="E766" s="510" t="s">
        <v>94</v>
      </c>
      <c r="F766" s="437">
        <v>45245</v>
      </c>
      <c r="G766" s="437">
        <v>45248</v>
      </c>
      <c r="H766" s="489"/>
      <c r="I766" s="439" t="s">
        <v>193</v>
      </c>
      <c r="J766" s="437" t="s">
        <v>193</v>
      </c>
      <c r="K766" s="437">
        <v>45279</v>
      </c>
      <c r="L766" s="511"/>
      <c r="M766" s="437" t="s">
        <v>193</v>
      </c>
      <c r="N766" s="437" t="s">
        <v>193</v>
      </c>
      <c r="O766" s="437">
        <v>45282</v>
      </c>
      <c r="P766" s="512"/>
      <c r="Q766" s="512"/>
      <c r="R766" s="513"/>
      <c r="S766" s="628"/>
      <c r="T766" s="440"/>
      <c r="U766" s="440"/>
      <c r="V766" s="513"/>
      <c r="W766" s="513"/>
      <c r="X766" s="514"/>
      <c r="Y766" s="437"/>
      <c r="Z766" s="491"/>
      <c r="AA766" s="515">
        <f>Table13[[#This Row],[MOOE]]</f>
        <v>8170</v>
      </c>
      <c r="AB766" s="493">
        <v>8170</v>
      </c>
      <c r="AC766" s="516"/>
      <c r="AD766" s="515">
        <f>IF(Table13[[#This Row],[Procurement Project]]="","",SUM(Table13[[#This Row],[MOOE2]]+Table13[[#This Row],[CO3]]))</f>
        <v>8147</v>
      </c>
      <c r="AE766" s="495">
        <v>8147</v>
      </c>
      <c r="AF766" s="517"/>
      <c r="AG766" s="518"/>
      <c r="AH766" s="400" t="s">
        <v>758</v>
      </c>
      <c r="AI766" s="585" t="s">
        <v>193</v>
      </c>
      <c r="AJ766" s="585" t="s">
        <v>193</v>
      </c>
      <c r="AK766" s="585" t="s">
        <v>193</v>
      </c>
      <c r="AL766" s="585" t="s">
        <v>193</v>
      </c>
      <c r="AM766" s="437" t="s">
        <v>193</v>
      </c>
      <c r="AN766" s="437" t="s">
        <v>193</v>
      </c>
      <c r="AO766" s="319" t="s">
        <v>177</v>
      </c>
      <c r="AP766" s="519"/>
      <c r="AQ766" s="253"/>
      <c r="AR766" s="254"/>
      <c r="AS766" s="254"/>
    </row>
    <row r="767" spans="1:45" s="255" customFormat="1" ht="75" customHeight="1" x14ac:dyDescent="0.3">
      <c r="A767" s="486" t="s">
        <v>610</v>
      </c>
      <c r="B767" s="499" t="s">
        <v>235</v>
      </c>
      <c r="C767" s="486" t="s">
        <v>234</v>
      </c>
      <c r="D767" s="509"/>
      <c r="E767" s="510" t="s">
        <v>103</v>
      </c>
      <c r="F767" s="437" t="s">
        <v>193</v>
      </c>
      <c r="G767" s="437">
        <v>45176</v>
      </c>
      <c r="H767" s="489"/>
      <c r="I767" s="439" t="s">
        <v>193</v>
      </c>
      <c r="J767" s="437" t="s">
        <v>193</v>
      </c>
      <c r="K767" s="437">
        <v>45279</v>
      </c>
      <c r="L767" s="511"/>
      <c r="M767" s="437" t="s">
        <v>193</v>
      </c>
      <c r="N767" s="437" t="s">
        <v>193</v>
      </c>
      <c r="O767" s="437">
        <v>45282</v>
      </c>
      <c r="P767" s="512"/>
      <c r="Q767" s="512"/>
      <c r="R767" s="513"/>
      <c r="S767" s="628"/>
      <c r="T767" s="440"/>
      <c r="U767" s="440"/>
      <c r="V767" s="513"/>
      <c r="W767" s="513"/>
      <c r="X767" s="514"/>
      <c r="Y767" s="437"/>
      <c r="Z767" s="491"/>
      <c r="AA767" s="515">
        <f>Table13[[#This Row],[MOOE]]</f>
        <v>2120</v>
      </c>
      <c r="AB767" s="493">
        <v>2120</v>
      </c>
      <c r="AC767" s="516"/>
      <c r="AD767" s="515">
        <f>IF(Table13[[#This Row],[Procurement Project]]="","",SUM(Table13[[#This Row],[MOOE2]]+Table13[[#This Row],[CO3]]))</f>
        <v>2090</v>
      </c>
      <c r="AE767" s="495">
        <v>2090</v>
      </c>
      <c r="AF767" s="517"/>
      <c r="AG767" s="518"/>
      <c r="AH767" s="400" t="s">
        <v>758</v>
      </c>
      <c r="AI767" s="585" t="s">
        <v>193</v>
      </c>
      <c r="AJ767" s="585" t="s">
        <v>193</v>
      </c>
      <c r="AK767" s="585" t="s">
        <v>193</v>
      </c>
      <c r="AL767" s="585" t="s">
        <v>193</v>
      </c>
      <c r="AM767" s="437" t="s">
        <v>193</v>
      </c>
      <c r="AN767" s="437" t="s">
        <v>193</v>
      </c>
      <c r="AO767" s="319" t="s">
        <v>177</v>
      </c>
      <c r="AP767" s="519"/>
      <c r="AQ767" s="253"/>
      <c r="AR767" s="254"/>
      <c r="AS767" s="254"/>
    </row>
    <row r="768" spans="1:45" s="255" customFormat="1" ht="75" customHeight="1" x14ac:dyDescent="0.3">
      <c r="A768" s="486" t="s">
        <v>611</v>
      </c>
      <c r="B768" s="499" t="s">
        <v>291</v>
      </c>
      <c r="C768" s="486" t="s">
        <v>251</v>
      </c>
      <c r="D768" s="509"/>
      <c r="E768" s="510" t="s">
        <v>103</v>
      </c>
      <c r="F768" s="437">
        <v>45208</v>
      </c>
      <c r="G768" s="437">
        <v>45215</v>
      </c>
      <c r="H768" s="489"/>
      <c r="I768" s="439" t="s">
        <v>193</v>
      </c>
      <c r="J768" s="437" t="s">
        <v>193</v>
      </c>
      <c r="K768" s="437">
        <v>45279</v>
      </c>
      <c r="L768" s="511"/>
      <c r="M768" s="437" t="s">
        <v>193</v>
      </c>
      <c r="N768" s="437" t="s">
        <v>193</v>
      </c>
      <c r="O768" s="437">
        <v>45282</v>
      </c>
      <c r="P768" s="512"/>
      <c r="Q768" s="512"/>
      <c r="R768" s="513"/>
      <c r="S768" s="628"/>
      <c r="T768" s="440"/>
      <c r="U768" s="440"/>
      <c r="V768" s="513"/>
      <c r="W768" s="513"/>
      <c r="X768" s="514"/>
      <c r="Y768" s="437"/>
      <c r="Z768" s="491"/>
      <c r="AA768" s="515">
        <f>Table13[[#This Row],[MOOE]]</f>
        <v>89694</v>
      </c>
      <c r="AB768" s="493">
        <v>89694</v>
      </c>
      <c r="AC768" s="516"/>
      <c r="AD768" s="515">
        <f>IF(Table13[[#This Row],[Procurement Project]]="","",SUM(Table13[[#This Row],[MOOE2]]+Table13[[#This Row],[CO3]]))</f>
        <v>89000</v>
      </c>
      <c r="AE768" s="495">
        <v>89000</v>
      </c>
      <c r="AF768" s="517"/>
      <c r="AG768" s="518"/>
      <c r="AH768" s="400" t="s">
        <v>758</v>
      </c>
      <c r="AI768" s="585" t="s">
        <v>193</v>
      </c>
      <c r="AJ768" s="585" t="s">
        <v>193</v>
      </c>
      <c r="AK768" s="585" t="s">
        <v>193</v>
      </c>
      <c r="AL768" s="585" t="s">
        <v>193</v>
      </c>
      <c r="AM768" s="437" t="s">
        <v>193</v>
      </c>
      <c r="AN768" s="437" t="s">
        <v>193</v>
      </c>
      <c r="AO768" s="319" t="s">
        <v>177</v>
      </c>
      <c r="AP768" s="519"/>
      <c r="AQ768" s="253"/>
      <c r="AR768" s="254"/>
      <c r="AS768" s="254"/>
    </row>
    <row r="769" spans="1:45" s="255" customFormat="1" ht="75" customHeight="1" x14ac:dyDescent="0.3">
      <c r="A769" s="486" t="s">
        <v>612</v>
      </c>
      <c r="B769" s="499" t="s">
        <v>613</v>
      </c>
      <c r="C769" s="486" t="s">
        <v>213</v>
      </c>
      <c r="D769" s="509"/>
      <c r="E769" s="510" t="s">
        <v>103</v>
      </c>
      <c r="F769" s="437">
        <v>45237</v>
      </c>
      <c r="G769" s="437">
        <v>45243</v>
      </c>
      <c r="H769" s="489"/>
      <c r="I769" s="439" t="s">
        <v>193</v>
      </c>
      <c r="J769" s="437" t="s">
        <v>193</v>
      </c>
      <c r="K769" s="437">
        <v>45279</v>
      </c>
      <c r="L769" s="511"/>
      <c r="M769" s="437" t="s">
        <v>193</v>
      </c>
      <c r="N769" s="437" t="s">
        <v>193</v>
      </c>
      <c r="O769" s="437">
        <v>45282</v>
      </c>
      <c r="P769" s="512"/>
      <c r="Q769" s="512"/>
      <c r="R769" s="513"/>
      <c r="S769" s="628"/>
      <c r="T769" s="440"/>
      <c r="U769" s="440"/>
      <c r="V769" s="513"/>
      <c r="W769" s="513"/>
      <c r="X769" s="514"/>
      <c r="Y769" s="437"/>
      <c r="Z769" s="491"/>
      <c r="AA769" s="515">
        <f>Table13[[#This Row],[MOOE]]</f>
        <v>211200</v>
      </c>
      <c r="AB769" s="493">
        <v>211200</v>
      </c>
      <c r="AC769" s="516"/>
      <c r="AD769" s="515">
        <f>IF(Table13[[#This Row],[Procurement Project]]="","",SUM(Table13[[#This Row],[MOOE2]]+Table13[[#This Row],[CO3]]))</f>
        <v>202200</v>
      </c>
      <c r="AE769" s="495">
        <v>202200</v>
      </c>
      <c r="AF769" s="517"/>
      <c r="AG769" s="518"/>
      <c r="AH769" s="400" t="s">
        <v>758</v>
      </c>
      <c r="AI769" s="585" t="s">
        <v>193</v>
      </c>
      <c r="AJ769" s="585" t="s">
        <v>193</v>
      </c>
      <c r="AK769" s="585" t="s">
        <v>193</v>
      </c>
      <c r="AL769" s="585" t="s">
        <v>193</v>
      </c>
      <c r="AM769" s="437" t="s">
        <v>193</v>
      </c>
      <c r="AN769" s="437" t="s">
        <v>193</v>
      </c>
      <c r="AO769" s="319" t="s">
        <v>177</v>
      </c>
      <c r="AP769" s="519"/>
      <c r="AQ769" s="253"/>
      <c r="AR769" s="254"/>
      <c r="AS769" s="254"/>
    </row>
    <row r="770" spans="1:45" s="255" customFormat="1" ht="75" customHeight="1" x14ac:dyDescent="0.3">
      <c r="A770" s="486" t="s">
        <v>614</v>
      </c>
      <c r="B770" s="499" t="s">
        <v>221</v>
      </c>
      <c r="C770" s="486" t="s">
        <v>251</v>
      </c>
      <c r="D770" s="509"/>
      <c r="E770" s="510" t="s">
        <v>103</v>
      </c>
      <c r="F770" s="437" t="s">
        <v>193</v>
      </c>
      <c r="G770" s="437">
        <v>45243</v>
      </c>
      <c r="H770" s="489"/>
      <c r="I770" s="439" t="s">
        <v>193</v>
      </c>
      <c r="J770" s="437" t="s">
        <v>193</v>
      </c>
      <c r="K770" s="437">
        <v>45279</v>
      </c>
      <c r="L770" s="511"/>
      <c r="M770" s="437" t="s">
        <v>193</v>
      </c>
      <c r="N770" s="437" t="s">
        <v>193</v>
      </c>
      <c r="O770" s="437">
        <v>45282</v>
      </c>
      <c r="P770" s="512"/>
      <c r="Q770" s="512"/>
      <c r="R770" s="513"/>
      <c r="S770" s="628"/>
      <c r="T770" s="440"/>
      <c r="U770" s="440"/>
      <c r="V770" s="513"/>
      <c r="W770" s="513"/>
      <c r="X770" s="514"/>
      <c r="Y770" s="437"/>
      <c r="Z770" s="491"/>
      <c r="AA770" s="515">
        <f>Table13[[#This Row],[MOOE]]</f>
        <v>3493</v>
      </c>
      <c r="AB770" s="493">
        <v>3493</v>
      </c>
      <c r="AC770" s="516"/>
      <c r="AD770" s="515">
        <f>IF(Table13[[#This Row],[Procurement Project]]="","",SUM(Table13[[#This Row],[MOOE2]]+Table13[[#This Row],[CO3]]))</f>
        <v>3480</v>
      </c>
      <c r="AE770" s="495">
        <v>3480</v>
      </c>
      <c r="AF770" s="517"/>
      <c r="AG770" s="518"/>
      <c r="AH770" s="400" t="s">
        <v>758</v>
      </c>
      <c r="AI770" s="585" t="s">
        <v>193</v>
      </c>
      <c r="AJ770" s="585" t="s">
        <v>193</v>
      </c>
      <c r="AK770" s="585" t="s">
        <v>193</v>
      </c>
      <c r="AL770" s="585" t="s">
        <v>193</v>
      </c>
      <c r="AM770" s="437" t="s">
        <v>193</v>
      </c>
      <c r="AN770" s="437" t="s">
        <v>193</v>
      </c>
      <c r="AO770" s="319" t="s">
        <v>177</v>
      </c>
      <c r="AP770" s="519"/>
      <c r="AQ770" s="253"/>
      <c r="AR770" s="254"/>
      <c r="AS770" s="254"/>
    </row>
    <row r="771" spans="1:45" s="255" customFormat="1" ht="75" customHeight="1" x14ac:dyDescent="0.3">
      <c r="A771" s="486" t="s">
        <v>615</v>
      </c>
      <c r="B771" s="499" t="s">
        <v>291</v>
      </c>
      <c r="C771" s="486" t="s">
        <v>198</v>
      </c>
      <c r="D771" s="509"/>
      <c r="E771" s="510" t="s">
        <v>103</v>
      </c>
      <c r="F771" s="437" t="s">
        <v>193</v>
      </c>
      <c r="G771" s="437">
        <v>45247</v>
      </c>
      <c r="H771" s="489"/>
      <c r="I771" s="439" t="s">
        <v>193</v>
      </c>
      <c r="J771" s="437" t="s">
        <v>193</v>
      </c>
      <c r="K771" s="437">
        <v>45279</v>
      </c>
      <c r="L771" s="511"/>
      <c r="M771" s="437" t="s">
        <v>193</v>
      </c>
      <c r="N771" s="437" t="s">
        <v>193</v>
      </c>
      <c r="O771" s="437">
        <v>45282</v>
      </c>
      <c r="P771" s="512"/>
      <c r="Q771" s="512"/>
      <c r="R771" s="513"/>
      <c r="S771" s="628"/>
      <c r="T771" s="440"/>
      <c r="U771" s="440"/>
      <c r="V771" s="513"/>
      <c r="W771" s="513"/>
      <c r="X771" s="514"/>
      <c r="Y771" s="437"/>
      <c r="Z771" s="491"/>
      <c r="AA771" s="515">
        <f>Table13[[#This Row],[MOOE]]</f>
        <v>16600</v>
      </c>
      <c r="AB771" s="493">
        <v>16600</v>
      </c>
      <c r="AC771" s="516"/>
      <c r="AD771" s="515">
        <f>IF(Table13[[#This Row],[Procurement Project]]="","",SUM(Table13[[#This Row],[MOOE2]]+Table13[[#This Row],[CO3]]))</f>
        <v>16435</v>
      </c>
      <c r="AE771" s="495">
        <v>16435</v>
      </c>
      <c r="AF771" s="517"/>
      <c r="AG771" s="518"/>
      <c r="AH771" s="400" t="s">
        <v>758</v>
      </c>
      <c r="AI771" s="585" t="s">
        <v>193</v>
      </c>
      <c r="AJ771" s="585" t="s">
        <v>193</v>
      </c>
      <c r="AK771" s="585" t="s">
        <v>193</v>
      </c>
      <c r="AL771" s="585" t="s">
        <v>193</v>
      </c>
      <c r="AM771" s="437" t="s">
        <v>193</v>
      </c>
      <c r="AN771" s="437" t="s">
        <v>193</v>
      </c>
      <c r="AO771" s="319" t="s">
        <v>177</v>
      </c>
      <c r="AP771" s="519"/>
      <c r="AQ771" s="253"/>
      <c r="AR771" s="254"/>
      <c r="AS771" s="254"/>
    </row>
    <row r="772" spans="1:45" s="255" customFormat="1" ht="75" customHeight="1" x14ac:dyDescent="0.3">
      <c r="A772" s="486" t="s">
        <v>616</v>
      </c>
      <c r="B772" s="499" t="s">
        <v>617</v>
      </c>
      <c r="C772" s="486" t="s">
        <v>249</v>
      </c>
      <c r="D772" s="509"/>
      <c r="E772" s="510" t="s">
        <v>103</v>
      </c>
      <c r="F772" s="437">
        <v>45237</v>
      </c>
      <c r="G772" s="437">
        <v>45243</v>
      </c>
      <c r="H772" s="489"/>
      <c r="I772" s="439" t="s">
        <v>193</v>
      </c>
      <c r="J772" s="437" t="s">
        <v>193</v>
      </c>
      <c r="K772" s="437">
        <v>45279</v>
      </c>
      <c r="L772" s="511"/>
      <c r="M772" s="437" t="s">
        <v>193</v>
      </c>
      <c r="N772" s="437" t="s">
        <v>193</v>
      </c>
      <c r="O772" s="437">
        <v>45282</v>
      </c>
      <c r="P772" s="512"/>
      <c r="Q772" s="512"/>
      <c r="R772" s="513"/>
      <c r="S772" s="628"/>
      <c r="T772" s="440"/>
      <c r="U772" s="440"/>
      <c r="V772" s="513"/>
      <c r="W772" s="513"/>
      <c r="X772" s="514"/>
      <c r="Y772" s="437"/>
      <c r="Z772" s="491"/>
      <c r="AA772" s="515">
        <f>Table13[[#This Row],[MOOE]]</f>
        <v>6602</v>
      </c>
      <c r="AB772" s="493">
        <v>6602</v>
      </c>
      <c r="AC772" s="516"/>
      <c r="AD772" s="515">
        <f>IF(Table13[[#This Row],[Procurement Project]]="","",SUM(Table13[[#This Row],[MOOE2]]+Table13[[#This Row],[CO3]]))</f>
        <v>6440</v>
      </c>
      <c r="AE772" s="495">
        <v>6440</v>
      </c>
      <c r="AF772" s="517"/>
      <c r="AG772" s="518"/>
      <c r="AH772" s="400" t="s">
        <v>758</v>
      </c>
      <c r="AI772" s="585" t="s">
        <v>193</v>
      </c>
      <c r="AJ772" s="585" t="s">
        <v>193</v>
      </c>
      <c r="AK772" s="585" t="s">
        <v>193</v>
      </c>
      <c r="AL772" s="585" t="s">
        <v>193</v>
      </c>
      <c r="AM772" s="437" t="s">
        <v>193</v>
      </c>
      <c r="AN772" s="437" t="s">
        <v>193</v>
      </c>
      <c r="AO772" s="319" t="s">
        <v>177</v>
      </c>
      <c r="AP772" s="519"/>
      <c r="AQ772" s="253"/>
      <c r="AR772" s="254"/>
      <c r="AS772" s="254"/>
    </row>
    <row r="773" spans="1:45" s="255" customFormat="1" ht="75" customHeight="1" x14ac:dyDescent="0.3">
      <c r="A773" s="486" t="s">
        <v>618</v>
      </c>
      <c r="B773" s="499" t="s">
        <v>619</v>
      </c>
      <c r="C773" s="486" t="s">
        <v>620</v>
      </c>
      <c r="D773" s="509"/>
      <c r="E773" s="510" t="s">
        <v>103</v>
      </c>
      <c r="F773" s="437" t="s">
        <v>193</v>
      </c>
      <c r="G773" s="437">
        <v>45233</v>
      </c>
      <c r="H773" s="489"/>
      <c r="I773" s="439" t="s">
        <v>193</v>
      </c>
      <c r="J773" s="437" t="s">
        <v>193</v>
      </c>
      <c r="K773" s="437">
        <v>45279</v>
      </c>
      <c r="L773" s="511"/>
      <c r="M773" s="437" t="s">
        <v>193</v>
      </c>
      <c r="N773" s="437" t="s">
        <v>193</v>
      </c>
      <c r="O773" s="437">
        <v>45282</v>
      </c>
      <c r="P773" s="512"/>
      <c r="Q773" s="512"/>
      <c r="R773" s="513"/>
      <c r="S773" s="628"/>
      <c r="T773" s="440"/>
      <c r="U773" s="440"/>
      <c r="V773" s="513"/>
      <c r="W773" s="513"/>
      <c r="X773" s="514"/>
      <c r="Y773" s="437"/>
      <c r="Z773" s="491"/>
      <c r="AA773" s="515">
        <f>Table13[[#This Row],[MOOE]]</f>
        <v>42650</v>
      </c>
      <c r="AB773" s="493">
        <v>42650</v>
      </c>
      <c r="AC773" s="516"/>
      <c r="AD773" s="515">
        <f>IF(Table13[[#This Row],[Procurement Project]]="","",SUM(Table13[[#This Row],[MOOE2]]+Table13[[#This Row],[CO3]]))</f>
        <v>42648</v>
      </c>
      <c r="AE773" s="495">
        <v>42648</v>
      </c>
      <c r="AF773" s="517"/>
      <c r="AG773" s="518"/>
      <c r="AH773" s="400" t="s">
        <v>758</v>
      </c>
      <c r="AI773" s="585" t="s">
        <v>193</v>
      </c>
      <c r="AJ773" s="585" t="s">
        <v>193</v>
      </c>
      <c r="AK773" s="585" t="s">
        <v>193</v>
      </c>
      <c r="AL773" s="585" t="s">
        <v>193</v>
      </c>
      <c r="AM773" s="437" t="s">
        <v>193</v>
      </c>
      <c r="AN773" s="437" t="s">
        <v>193</v>
      </c>
      <c r="AO773" s="319" t="s">
        <v>177</v>
      </c>
      <c r="AP773" s="519"/>
      <c r="AQ773" s="253"/>
      <c r="AR773" s="254"/>
      <c r="AS773" s="254"/>
    </row>
    <row r="774" spans="1:45" s="255" customFormat="1" ht="75" customHeight="1" x14ac:dyDescent="0.3">
      <c r="A774" s="486" t="s">
        <v>621</v>
      </c>
      <c r="B774" s="499" t="s">
        <v>622</v>
      </c>
      <c r="C774" s="486" t="s">
        <v>212</v>
      </c>
      <c r="D774" s="509"/>
      <c r="E774" s="510" t="s">
        <v>103</v>
      </c>
      <c r="F774" s="437" t="s">
        <v>193</v>
      </c>
      <c r="G774" s="437">
        <v>45243</v>
      </c>
      <c r="H774" s="489"/>
      <c r="I774" s="439" t="s">
        <v>193</v>
      </c>
      <c r="J774" s="437" t="s">
        <v>193</v>
      </c>
      <c r="K774" s="437">
        <v>45279</v>
      </c>
      <c r="L774" s="511"/>
      <c r="M774" s="437" t="s">
        <v>193</v>
      </c>
      <c r="N774" s="437" t="s">
        <v>193</v>
      </c>
      <c r="O774" s="437">
        <v>45282</v>
      </c>
      <c r="P774" s="512"/>
      <c r="Q774" s="512"/>
      <c r="R774" s="513"/>
      <c r="S774" s="628"/>
      <c r="T774" s="440"/>
      <c r="U774" s="440"/>
      <c r="V774" s="513"/>
      <c r="W774" s="513"/>
      <c r="X774" s="514"/>
      <c r="Y774" s="437"/>
      <c r="Z774" s="491"/>
      <c r="AA774" s="515">
        <f>Table13[[#This Row],[MOOE]]</f>
        <v>90400</v>
      </c>
      <c r="AB774" s="493">
        <v>90400</v>
      </c>
      <c r="AC774" s="516"/>
      <c r="AD774" s="515">
        <f>IF(Table13[[#This Row],[Procurement Project]]="","",SUM(Table13[[#This Row],[MOOE2]]+Table13[[#This Row],[CO3]]))</f>
        <v>90400</v>
      </c>
      <c r="AE774" s="495">
        <v>90400</v>
      </c>
      <c r="AF774" s="517"/>
      <c r="AG774" s="518"/>
      <c r="AH774" s="400" t="s">
        <v>758</v>
      </c>
      <c r="AI774" s="585" t="s">
        <v>193</v>
      </c>
      <c r="AJ774" s="585" t="s">
        <v>193</v>
      </c>
      <c r="AK774" s="585" t="s">
        <v>193</v>
      </c>
      <c r="AL774" s="585" t="s">
        <v>193</v>
      </c>
      <c r="AM774" s="437" t="s">
        <v>193</v>
      </c>
      <c r="AN774" s="437" t="s">
        <v>193</v>
      </c>
      <c r="AO774" s="319" t="s">
        <v>177</v>
      </c>
      <c r="AP774" s="519"/>
      <c r="AQ774" s="253"/>
      <c r="AR774" s="254"/>
      <c r="AS774" s="254"/>
    </row>
    <row r="775" spans="1:45" s="255" customFormat="1" ht="75" customHeight="1" x14ac:dyDescent="0.3">
      <c r="A775" s="486" t="s">
        <v>623</v>
      </c>
      <c r="B775" s="499" t="s">
        <v>227</v>
      </c>
      <c r="C775" s="486" t="s">
        <v>232</v>
      </c>
      <c r="D775" s="509"/>
      <c r="E775" s="510" t="s">
        <v>103</v>
      </c>
      <c r="F775" s="437" t="s">
        <v>193</v>
      </c>
      <c r="G775" s="437">
        <v>45233</v>
      </c>
      <c r="H775" s="489"/>
      <c r="I775" s="439" t="s">
        <v>193</v>
      </c>
      <c r="J775" s="437" t="s">
        <v>193</v>
      </c>
      <c r="K775" s="437">
        <v>45279</v>
      </c>
      <c r="L775" s="511"/>
      <c r="M775" s="437" t="s">
        <v>193</v>
      </c>
      <c r="N775" s="437" t="s">
        <v>193</v>
      </c>
      <c r="O775" s="437">
        <v>45282</v>
      </c>
      <c r="P775" s="512"/>
      <c r="Q775" s="512"/>
      <c r="R775" s="513"/>
      <c r="S775" s="628"/>
      <c r="T775" s="440"/>
      <c r="U775" s="440"/>
      <c r="V775" s="513"/>
      <c r="W775" s="513"/>
      <c r="X775" s="514"/>
      <c r="Y775" s="437"/>
      <c r="Z775" s="491"/>
      <c r="AA775" s="515">
        <f>Table13[[#This Row],[MOOE]]</f>
        <v>56100</v>
      </c>
      <c r="AB775" s="493">
        <v>56100</v>
      </c>
      <c r="AC775" s="516"/>
      <c r="AD775" s="515">
        <f>IF(Table13[[#This Row],[Procurement Project]]="","",SUM(Table13[[#This Row],[MOOE2]]+Table13[[#This Row],[CO3]]))</f>
        <v>50400</v>
      </c>
      <c r="AE775" s="495">
        <v>50400</v>
      </c>
      <c r="AF775" s="517"/>
      <c r="AG775" s="518"/>
      <c r="AH775" s="400" t="s">
        <v>758</v>
      </c>
      <c r="AI775" s="585" t="s">
        <v>193</v>
      </c>
      <c r="AJ775" s="585" t="s">
        <v>193</v>
      </c>
      <c r="AK775" s="585" t="s">
        <v>193</v>
      </c>
      <c r="AL775" s="585" t="s">
        <v>193</v>
      </c>
      <c r="AM775" s="437" t="s">
        <v>193</v>
      </c>
      <c r="AN775" s="437" t="s">
        <v>193</v>
      </c>
      <c r="AO775" s="319" t="s">
        <v>177</v>
      </c>
      <c r="AP775" s="519"/>
      <c r="AQ775" s="253"/>
      <c r="AR775" s="254"/>
      <c r="AS775" s="254"/>
    </row>
    <row r="776" spans="1:45" s="255" customFormat="1" ht="75" customHeight="1" x14ac:dyDescent="0.3">
      <c r="A776" s="486" t="s">
        <v>624</v>
      </c>
      <c r="B776" s="499" t="s">
        <v>478</v>
      </c>
      <c r="C776" s="486" t="s">
        <v>199</v>
      </c>
      <c r="D776" s="509"/>
      <c r="E776" s="510" t="s">
        <v>103</v>
      </c>
      <c r="F776" s="437" t="s">
        <v>193</v>
      </c>
      <c r="G776" s="437">
        <v>45243</v>
      </c>
      <c r="H776" s="489"/>
      <c r="I776" s="439" t="s">
        <v>193</v>
      </c>
      <c r="J776" s="437" t="s">
        <v>193</v>
      </c>
      <c r="K776" s="437">
        <v>45279</v>
      </c>
      <c r="L776" s="511"/>
      <c r="M776" s="437" t="s">
        <v>193</v>
      </c>
      <c r="N776" s="437" t="s">
        <v>193</v>
      </c>
      <c r="O776" s="437">
        <v>45282</v>
      </c>
      <c r="P776" s="512"/>
      <c r="Q776" s="512"/>
      <c r="R776" s="513"/>
      <c r="S776" s="628"/>
      <c r="T776" s="440"/>
      <c r="U776" s="440"/>
      <c r="V776" s="513"/>
      <c r="W776" s="513"/>
      <c r="X776" s="514"/>
      <c r="Y776" s="437"/>
      <c r="Z776" s="491"/>
      <c r="AA776" s="515">
        <f>Table13[[#This Row],[MOOE]]</f>
        <v>357280</v>
      </c>
      <c r="AB776" s="493">
        <v>357280</v>
      </c>
      <c r="AC776" s="516"/>
      <c r="AD776" s="515">
        <f>IF(Table13[[#This Row],[Procurement Project]]="","",SUM(Table13[[#This Row],[MOOE2]]+Table13[[#This Row],[CO3]]))</f>
        <v>313200</v>
      </c>
      <c r="AE776" s="495">
        <v>313200</v>
      </c>
      <c r="AF776" s="517"/>
      <c r="AG776" s="518"/>
      <c r="AH776" s="400" t="s">
        <v>758</v>
      </c>
      <c r="AI776" s="585" t="s">
        <v>193</v>
      </c>
      <c r="AJ776" s="585" t="s">
        <v>193</v>
      </c>
      <c r="AK776" s="585" t="s">
        <v>193</v>
      </c>
      <c r="AL776" s="585" t="s">
        <v>193</v>
      </c>
      <c r="AM776" s="437" t="s">
        <v>193</v>
      </c>
      <c r="AN776" s="437" t="s">
        <v>193</v>
      </c>
      <c r="AO776" s="319" t="s">
        <v>177</v>
      </c>
      <c r="AP776" s="519"/>
      <c r="AQ776" s="253"/>
      <c r="AR776" s="254"/>
      <c r="AS776" s="254"/>
    </row>
    <row r="777" spans="1:45" s="255" customFormat="1" ht="75" customHeight="1" x14ac:dyDescent="0.3">
      <c r="A777" s="486" t="s">
        <v>625</v>
      </c>
      <c r="B777" s="499" t="s">
        <v>235</v>
      </c>
      <c r="C777" s="486" t="s">
        <v>212</v>
      </c>
      <c r="D777" s="509"/>
      <c r="E777" s="510" t="s">
        <v>103</v>
      </c>
      <c r="F777" s="437">
        <v>45245</v>
      </c>
      <c r="G777" s="437">
        <v>45248</v>
      </c>
      <c r="H777" s="489"/>
      <c r="I777" s="439" t="s">
        <v>193</v>
      </c>
      <c r="J777" s="437" t="s">
        <v>193</v>
      </c>
      <c r="K777" s="437">
        <v>45279</v>
      </c>
      <c r="L777" s="511"/>
      <c r="M777" s="437" t="s">
        <v>193</v>
      </c>
      <c r="N777" s="437" t="s">
        <v>193</v>
      </c>
      <c r="O777" s="437">
        <v>45282</v>
      </c>
      <c r="P777" s="512"/>
      <c r="Q777" s="512"/>
      <c r="R777" s="513"/>
      <c r="S777" s="628"/>
      <c r="T777" s="440"/>
      <c r="U777" s="440"/>
      <c r="V777" s="513"/>
      <c r="W777" s="513"/>
      <c r="X777" s="514"/>
      <c r="Y777" s="437"/>
      <c r="Z777" s="491"/>
      <c r="AA777" s="515">
        <f>Table13[[#This Row],[MOOE]]</f>
        <v>53500</v>
      </c>
      <c r="AB777" s="493">
        <v>53500</v>
      </c>
      <c r="AC777" s="516"/>
      <c r="AD777" s="515">
        <f>IF(Table13[[#This Row],[Procurement Project]]="","",SUM(Table13[[#This Row],[MOOE2]]+Table13[[#This Row],[CO3]]))</f>
        <v>53375</v>
      </c>
      <c r="AE777" s="495">
        <v>53375</v>
      </c>
      <c r="AF777" s="517"/>
      <c r="AG777" s="518"/>
      <c r="AH777" s="400" t="s">
        <v>758</v>
      </c>
      <c r="AI777" s="585" t="s">
        <v>193</v>
      </c>
      <c r="AJ777" s="585" t="s">
        <v>193</v>
      </c>
      <c r="AK777" s="585" t="s">
        <v>193</v>
      </c>
      <c r="AL777" s="585" t="s">
        <v>193</v>
      </c>
      <c r="AM777" s="437" t="s">
        <v>193</v>
      </c>
      <c r="AN777" s="437" t="s">
        <v>193</v>
      </c>
      <c r="AO777" s="319" t="s">
        <v>177</v>
      </c>
      <c r="AP777" s="519"/>
      <c r="AQ777" s="253"/>
      <c r="AR777" s="254"/>
      <c r="AS777" s="254"/>
    </row>
    <row r="778" spans="1:45" s="255" customFormat="1" ht="75" customHeight="1" x14ac:dyDescent="0.3">
      <c r="A778" s="486" t="s">
        <v>626</v>
      </c>
      <c r="B778" s="499" t="s">
        <v>218</v>
      </c>
      <c r="C778" s="486" t="s">
        <v>212</v>
      </c>
      <c r="D778" s="509"/>
      <c r="E778" s="510" t="s">
        <v>103</v>
      </c>
      <c r="F778" s="437" t="s">
        <v>193</v>
      </c>
      <c r="G778" s="437">
        <v>45266</v>
      </c>
      <c r="H778" s="489"/>
      <c r="I778" s="439" t="s">
        <v>193</v>
      </c>
      <c r="J778" s="437" t="s">
        <v>193</v>
      </c>
      <c r="K778" s="437">
        <v>45279</v>
      </c>
      <c r="L778" s="511"/>
      <c r="M778" s="437" t="s">
        <v>193</v>
      </c>
      <c r="N778" s="437" t="s">
        <v>193</v>
      </c>
      <c r="O778" s="437">
        <v>45282</v>
      </c>
      <c r="P778" s="512"/>
      <c r="Q778" s="512"/>
      <c r="R778" s="513"/>
      <c r="S778" s="628"/>
      <c r="T778" s="440"/>
      <c r="U778" s="440"/>
      <c r="V778" s="513"/>
      <c r="W778" s="513"/>
      <c r="X778" s="514"/>
      <c r="Y778" s="437"/>
      <c r="Z778" s="491"/>
      <c r="AA778" s="515">
        <f>Table13[[#This Row],[MOOE]]</f>
        <v>110349</v>
      </c>
      <c r="AB778" s="493">
        <v>110349</v>
      </c>
      <c r="AC778" s="516"/>
      <c r="AD778" s="515">
        <f>IF(Table13[[#This Row],[Procurement Project]]="","",SUM(Table13[[#This Row],[MOOE2]]+Table13[[#This Row],[CO3]]))</f>
        <v>109225.5</v>
      </c>
      <c r="AE778" s="495">
        <v>109225.5</v>
      </c>
      <c r="AF778" s="517"/>
      <c r="AG778" s="518"/>
      <c r="AH778" s="400" t="s">
        <v>758</v>
      </c>
      <c r="AI778" s="585" t="s">
        <v>193</v>
      </c>
      <c r="AJ778" s="585" t="s">
        <v>193</v>
      </c>
      <c r="AK778" s="585" t="s">
        <v>193</v>
      </c>
      <c r="AL778" s="585" t="s">
        <v>193</v>
      </c>
      <c r="AM778" s="437" t="s">
        <v>193</v>
      </c>
      <c r="AN778" s="437" t="s">
        <v>193</v>
      </c>
      <c r="AO778" s="319" t="s">
        <v>177</v>
      </c>
      <c r="AP778" s="519"/>
      <c r="AQ778" s="253"/>
      <c r="AR778" s="254"/>
      <c r="AS778" s="254"/>
    </row>
    <row r="779" spans="1:45" s="255" customFormat="1" ht="75" customHeight="1" x14ac:dyDescent="0.3">
      <c r="A779" s="486" t="s">
        <v>627</v>
      </c>
      <c r="B779" s="499" t="s">
        <v>218</v>
      </c>
      <c r="C779" s="486" t="s">
        <v>198</v>
      </c>
      <c r="D779" s="509"/>
      <c r="E779" s="510" t="s">
        <v>103</v>
      </c>
      <c r="F779" s="437">
        <v>45202</v>
      </c>
      <c r="G779" s="437">
        <v>45205</v>
      </c>
      <c r="H779" s="489"/>
      <c r="I779" s="439" t="s">
        <v>193</v>
      </c>
      <c r="J779" s="437" t="s">
        <v>193</v>
      </c>
      <c r="K779" s="437">
        <v>45279</v>
      </c>
      <c r="L779" s="511"/>
      <c r="M779" s="437" t="s">
        <v>193</v>
      </c>
      <c r="N779" s="437" t="s">
        <v>193</v>
      </c>
      <c r="O779" s="437">
        <v>45282</v>
      </c>
      <c r="P779" s="512"/>
      <c r="Q779" s="512"/>
      <c r="R779" s="513"/>
      <c r="S779" s="628"/>
      <c r="T779" s="440"/>
      <c r="U779" s="440"/>
      <c r="V779" s="513"/>
      <c r="W779" s="513"/>
      <c r="X779" s="514"/>
      <c r="Y779" s="437"/>
      <c r="Z779" s="491"/>
      <c r="AA779" s="515">
        <f>Table13[[#This Row],[MOOE]]</f>
        <v>246197</v>
      </c>
      <c r="AB779" s="493">
        <v>246197</v>
      </c>
      <c r="AC779" s="516"/>
      <c r="AD779" s="515">
        <f>IF(Table13[[#This Row],[Procurement Project]]="","",SUM(Table13[[#This Row],[MOOE2]]+Table13[[#This Row],[CO3]]))</f>
        <v>244471.75</v>
      </c>
      <c r="AE779" s="495">
        <v>244471.75</v>
      </c>
      <c r="AF779" s="517"/>
      <c r="AG779" s="518"/>
      <c r="AH779" s="400" t="s">
        <v>758</v>
      </c>
      <c r="AI779" s="585" t="s">
        <v>193</v>
      </c>
      <c r="AJ779" s="585" t="s">
        <v>193</v>
      </c>
      <c r="AK779" s="585" t="s">
        <v>193</v>
      </c>
      <c r="AL779" s="585" t="s">
        <v>193</v>
      </c>
      <c r="AM779" s="437" t="s">
        <v>193</v>
      </c>
      <c r="AN779" s="437" t="s">
        <v>193</v>
      </c>
      <c r="AO779" s="319" t="s">
        <v>177</v>
      </c>
      <c r="AP779" s="519"/>
      <c r="AQ779" s="253"/>
      <c r="AR779" s="254"/>
      <c r="AS779" s="254"/>
    </row>
    <row r="780" spans="1:45" s="255" customFormat="1" ht="75" customHeight="1" x14ac:dyDescent="0.3">
      <c r="A780" s="486" t="s">
        <v>628</v>
      </c>
      <c r="B780" s="499" t="s">
        <v>253</v>
      </c>
      <c r="C780" s="486" t="s">
        <v>262</v>
      </c>
      <c r="D780" s="509"/>
      <c r="E780" s="510" t="s">
        <v>103</v>
      </c>
      <c r="F780" s="437">
        <v>45245</v>
      </c>
      <c r="G780" s="437">
        <v>45248</v>
      </c>
      <c r="H780" s="489"/>
      <c r="I780" s="439" t="s">
        <v>193</v>
      </c>
      <c r="J780" s="437" t="s">
        <v>193</v>
      </c>
      <c r="K780" s="437">
        <v>45279</v>
      </c>
      <c r="L780" s="511"/>
      <c r="M780" s="437" t="s">
        <v>193</v>
      </c>
      <c r="N780" s="437" t="s">
        <v>193</v>
      </c>
      <c r="O780" s="437">
        <v>45282</v>
      </c>
      <c r="P780" s="512"/>
      <c r="Q780" s="512"/>
      <c r="R780" s="513"/>
      <c r="S780" s="628"/>
      <c r="T780" s="440"/>
      <c r="U780" s="440"/>
      <c r="V780" s="513"/>
      <c r="W780" s="513"/>
      <c r="X780" s="514"/>
      <c r="Y780" s="437"/>
      <c r="Z780" s="491"/>
      <c r="AA780" s="515">
        <f>Table13[[#This Row],[MOOE]]</f>
        <v>297500</v>
      </c>
      <c r="AB780" s="493">
        <v>297500</v>
      </c>
      <c r="AC780" s="516"/>
      <c r="AD780" s="515">
        <f>IF(Table13[[#This Row],[Procurement Project]]="","",SUM(Table13[[#This Row],[MOOE2]]+Table13[[#This Row],[CO3]]))</f>
        <v>295895</v>
      </c>
      <c r="AE780" s="495">
        <v>295895</v>
      </c>
      <c r="AF780" s="517"/>
      <c r="AG780" s="518"/>
      <c r="AH780" s="400" t="s">
        <v>758</v>
      </c>
      <c r="AI780" s="585" t="s">
        <v>193</v>
      </c>
      <c r="AJ780" s="585" t="s">
        <v>193</v>
      </c>
      <c r="AK780" s="585" t="s">
        <v>193</v>
      </c>
      <c r="AL780" s="585" t="s">
        <v>193</v>
      </c>
      <c r="AM780" s="437" t="s">
        <v>193</v>
      </c>
      <c r="AN780" s="437" t="s">
        <v>193</v>
      </c>
      <c r="AO780" s="319" t="s">
        <v>177</v>
      </c>
      <c r="AP780" s="519"/>
      <c r="AQ780" s="253"/>
      <c r="AR780" s="254"/>
      <c r="AS780" s="254"/>
    </row>
    <row r="781" spans="1:45" s="255" customFormat="1" ht="75" customHeight="1" x14ac:dyDescent="0.3">
      <c r="A781" s="486" t="s">
        <v>629</v>
      </c>
      <c r="B781" s="499" t="s">
        <v>272</v>
      </c>
      <c r="C781" s="486" t="s">
        <v>212</v>
      </c>
      <c r="D781" s="509"/>
      <c r="E781" s="510" t="s">
        <v>103</v>
      </c>
      <c r="F781" s="437">
        <v>45245</v>
      </c>
      <c r="G781" s="437">
        <v>45248</v>
      </c>
      <c r="H781" s="489"/>
      <c r="I781" s="439" t="s">
        <v>193</v>
      </c>
      <c r="J781" s="437" t="s">
        <v>193</v>
      </c>
      <c r="K781" s="437">
        <v>45279</v>
      </c>
      <c r="L781" s="511"/>
      <c r="M781" s="437" t="s">
        <v>193</v>
      </c>
      <c r="N781" s="437" t="s">
        <v>193</v>
      </c>
      <c r="O781" s="437">
        <v>45282</v>
      </c>
      <c r="P781" s="512"/>
      <c r="Q781" s="512"/>
      <c r="R781" s="513"/>
      <c r="S781" s="628"/>
      <c r="T781" s="440"/>
      <c r="U781" s="440"/>
      <c r="V781" s="513"/>
      <c r="W781" s="513"/>
      <c r="X781" s="514"/>
      <c r="Y781" s="437"/>
      <c r="Z781" s="491"/>
      <c r="AA781" s="515">
        <f>Table13[[#This Row],[MOOE]]</f>
        <v>35500</v>
      </c>
      <c r="AB781" s="493">
        <v>35500</v>
      </c>
      <c r="AC781" s="516"/>
      <c r="AD781" s="515">
        <f>IF(Table13[[#This Row],[Procurement Project]]="","",SUM(Table13[[#This Row],[MOOE2]]+Table13[[#This Row],[CO3]]))</f>
        <v>35500</v>
      </c>
      <c r="AE781" s="495">
        <v>35500</v>
      </c>
      <c r="AF781" s="517"/>
      <c r="AG781" s="518"/>
      <c r="AH781" s="400" t="s">
        <v>758</v>
      </c>
      <c r="AI781" s="585" t="s">
        <v>193</v>
      </c>
      <c r="AJ781" s="585" t="s">
        <v>193</v>
      </c>
      <c r="AK781" s="585" t="s">
        <v>193</v>
      </c>
      <c r="AL781" s="585" t="s">
        <v>193</v>
      </c>
      <c r="AM781" s="437" t="s">
        <v>193</v>
      </c>
      <c r="AN781" s="437" t="s">
        <v>193</v>
      </c>
      <c r="AO781" s="319" t="s">
        <v>177</v>
      </c>
      <c r="AP781" s="519"/>
      <c r="AQ781" s="253"/>
      <c r="AR781" s="254"/>
      <c r="AS781" s="254"/>
    </row>
    <row r="782" spans="1:45" s="255" customFormat="1" ht="75" customHeight="1" x14ac:dyDescent="0.3">
      <c r="A782" s="486" t="s">
        <v>630</v>
      </c>
      <c r="B782" s="499" t="s">
        <v>253</v>
      </c>
      <c r="C782" s="486" t="s">
        <v>212</v>
      </c>
      <c r="D782" s="509"/>
      <c r="E782" s="510" t="s">
        <v>103</v>
      </c>
      <c r="F782" s="437">
        <v>45245</v>
      </c>
      <c r="G782" s="437">
        <v>45248</v>
      </c>
      <c r="H782" s="489"/>
      <c r="I782" s="439" t="s">
        <v>193</v>
      </c>
      <c r="J782" s="437" t="s">
        <v>193</v>
      </c>
      <c r="K782" s="437">
        <v>45279</v>
      </c>
      <c r="L782" s="511"/>
      <c r="M782" s="437" t="s">
        <v>193</v>
      </c>
      <c r="N782" s="437" t="s">
        <v>193</v>
      </c>
      <c r="O782" s="437">
        <v>45282</v>
      </c>
      <c r="P782" s="512"/>
      <c r="Q782" s="512"/>
      <c r="R782" s="513"/>
      <c r="S782" s="628"/>
      <c r="T782" s="440"/>
      <c r="U782" s="440"/>
      <c r="V782" s="513"/>
      <c r="W782" s="513"/>
      <c r="X782" s="514"/>
      <c r="Y782" s="437"/>
      <c r="Z782" s="491"/>
      <c r="AA782" s="515">
        <f>Table13[[#This Row],[MOOE]]</f>
        <v>34600</v>
      </c>
      <c r="AB782" s="493">
        <v>34600</v>
      </c>
      <c r="AC782" s="516"/>
      <c r="AD782" s="515">
        <f>IF(Table13[[#This Row],[Procurement Project]]="","",SUM(Table13[[#This Row],[MOOE2]]+Table13[[#This Row],[CO3]]))</f>
        <v>34500</v>
      </c>
      <c r="AE782" s="495">
        <v>34500</v>
      </c>
      <c r="AF782" s="517"/>
      <c r="AG782" s="518"/>
      <c r="AH782" s="400" t="s">
        <v>758</v>
      </c>
      <c r="AI782" s="585" t="s">
        <v>193</v>
      </c>
      <c r="AJ782" s="585" t="s">
        <v>193</v>
      </c>
      <c r="AK782" s="585" t="s">
        <v>193</v>
      </c>
      <c r="AL782" s="585" t="s">
        <v>193</v>
      </c>
      <c r="AM782" s="437" t="s">
        <v>193</v>
      </c>
      <c r="AN782" s="437" t="s">
        <v>193</v>
      </c>
      <c r="AO782" s="319" t="s">
        <v>177</v>
      </c>
      <c r="AP782" s="519"/>
      <c r="AQ782" s="253"/>
      <c r="AR782" s="254"/>
      <c r="AS782" s="254"/>
    </row>
    <row r="783" spans="1:45" s="255" customFormat="1" ht="75" customHeight="1" x14ac:dyDescent="0.3">
      <c r="A783" s="486" t="s">
        <v>631</v>
      </c>
      <c r="B783" s="499" t="s">
        <v>253</v>
      </c>
      <c r="C783" s="486" t="s">
        <v>212</v>
      </c>
      <c r="D783" s="509"/>
      <c r="E783" s="510" t="s">
        <v>103</v>
      </c>
      <c r="F783" s="437" t="s">
        <v>193</v>
      </c>
      <c r="G783" s="437">
        <v>45248</v>
      </c>
      <c r="H783" s="489"/>
      <c r="I783" s="439" t="s">
        <v>193</v>
      </c>
      <c r="J783" s="437" t="s">
        <v>193</v>
      </c>
      <c r="K783" s="437">
        <v>45279</v>
      </c>
      <c r="L783" s="511"/>
      <c r="M783" s="437" t="s">
        <v>193</v>
      </c>
      <c r="N783" s="437" t="s">
        <v>193</v>
      </c>
      <c r="O783" s="437">
        <v>45282</v>
      </c>
      <c r="P783" s="512"/>
      <c r="Q783" s="512"/>
      <c r="R783" s="513"/>
      <c r="S783" s="628"/>
      <c r="T783" s="440"/>
      <c r="U783" s="440"/>
      <c r="V783" s="513"/>
      <c r="W783" s="513"/>
      <c r="X783" s="514"/>
      <c r="Y783" s="437"/>
      <c r="Z783" s="491"/>
      <c r="AA783" s="515">
        <f>Table13[[#This Row],[MOOE]]</f>
        <v>50500</v>
      </c>
      <c r="AB783" s="493">
        <v>50500</v>
      </c>
      <c r="AC783" s="516"/>
      <c r="AD783" s="515">
        <f>IF(Table13[[#This Row],[Procurement Project]]="","",SUM(Table13[[#This Row],[MOOE2]]+Table13[[#This Row],[CO3]]))</f>
        <v>50120</v>
      </c>
      <c r="AE783" s="495">
        <v>50120</v>
      </c>
      <c r="AF783" s="517"/>
      <c r="AG783" s="518"/>
      <c r="AH783" s="400" t="s">
        <v>758</v>
      </c>
      <c r="AI783" s="585" t="s">
        <v>193</v>
      </c>
      <c r="AJ783" s="585" t="s">
        <v>193</v>
      </c>
      <c r="AK783" s="585" t="s">
        <v>193</v>
      </c>
      <c r="AL783" s="585" t="s">
        <v>193</v>
      </c>
      <c r="AM783" s="437" t="s">
        <v>193</v>
      </c>
      <c r="AN783" s="437" t="s">
        <v>193</v>
      </c>
      <c r="AO783" s="319" t="s">
        <v>177</v>
      </c>
      <c r="AP783" s="519"/>
      <c r="AQ783" s="253"/>
      <c r="AR783" s="254"/>
      <c r="AS783" s="254"/>
    </row>
    <row r="784" spans="1:45" s="255" customFormat="1" ht="75" customHeight="1" x14ac:dyDescent="0.3">
      <c r="A784" s="486" t="s">
        <v>632</v>
      </c>
      <c r="B784" s="499" t="s">
        <v>235</v>
      </c>
      <c r="C784" s="486" t="s">
        <v>212</v>
      </c>
      <c r="D784" s="509"/>
      <c r="E784" s="510" t="s">
        <v>103</v>
      </c>
      <c r="F784" s="437">
        <v>45245</v>
      </c>
      <c r="G784" s="437">
        <v>45248</v>
      </c>
      <c r="H784" s="489"/>
      <c r="I784" s="439" t="s">
        <v>193</v>
      </c>
      <c r="J784" s="437" t="s">
        <v>193</v>
      </c>
      <c r="K784" s="437">
        <v>45279</v>
      </c>
      <c r="L784" s="511"/>
      <c r="M784" s="437" t="s">
        <v>193</v>
      </c>
      <c r="N784" s="437" t="s">
        <v>193</v>
      </c>
      <c r="O784" s="437">
        <v>45282</v>
      </c>
      <c r="P784" s="512"/>
      <c r="Q784" s="512"/>
      <c r="R784" s="513"/>
      <c r="S784" s="628"/>
      <c r="T784" s="440"/>
      <c r="U784" s="440"/>
      <c r="V784" s="513"/>
      <c r="W784" s="513"/>
      <c r="X784" s="514"/>
      <c r="Y784" s="437"/>
      <c r="Z784" s="491"/>
      <c r="AA784" s="515">
        <f>Table13[[#This Row],[MOOE]]</f>
        <v>4100</v>
      </c>
      <c r="AB784" s="493">
        <v>4100</v>
      </c>
      <c r="AC784" s="516"/>
      <c r="AD784" s="515">
        <f>IF(Table13[[#This Row],[Procurement Project]]="","",SUM(Table13[[#This Row],[MOOE2]]+Table13[[#This Row],[CO3]]))</f>
        <v>4100</v>
      </c>
      <c r="AE784" s="495">
        <v>4100</v>
      </c>
      <c r="AF784" s="517"/>
      <c r="AG784" s="518"/>
      <c r="AH784" s="400" t="s">
        <v>758</v>
      </c>
      <c r="AI784" s="585" t="s">
        <v>193</v>
      </c>
      <c r="AJ784" s="585" t="s">
        <v>193</v>
      </c>
      <c r="AK784" s="585" t="s">
        <v>193</v>
      </c>
      <c r="AL784" s="585" t="s">
        <v>193</v>
      </c>
      <c r="AM784" s="437" t="s">
        <v>193</v>
      </c>
      <c r="AN784" s="437" t="s">
        <v>193</v>
      </c>
      <c r="AO784" s="319" t="s">
        <v>177</v>
      </c>
      <c r="AP784" s="519"/>
      <c r="AQ784" s="253"/>
      <c r="AR784" s="254"/>
      <c r="AS784" s="254"/>
    </row>
    <row r="785" spans="1:45" s="255" customFormat="1" ht="75" customHeight="1" x14ac:dyDescent="0.3">
      <c r="A785" s="486" t="s">
        <v>633</v>
      </c>
      <c r="B785" s="499" t="s">
        <v>257</v>
      </c>
      <c r="C785" s="486" t="s">
        <v>198</v>
      </c>
      <c r="D785" s="509"/>
      <c r="E785" s="510" t="s">
        <v>103</v>
      </c>
      <c r="F785" s="437" t="s">
        <v>193</v>
      </c>
      <c r="G785" s="437">
        <v>45233</v>
      </c>
      <c r="H785" s="489"/>
      <c r="I785" s="439" t="s">
        <v>193</v>
      </c>
      <c r="J785" s="437" t="s">
        <v>193</v>
      </c>
      <c r="K785" s="437">
        <v>45279</v>
      </c>
      <c r="L785" s="511"/>
      <c r="M785" s="437" t="s">
        <v>193</v>
      </c>
      <c r="N785" s="437" t="s">
        <v>193</v>
      </c>
      <c r="O785" s="437">
        <v>45282</v>
      </c>
      <c r="P785" s="512"/>
      <c r="Q785" s="512"/>
      <c r="R785" s="513"/>
      <c r="S785" s="628"/>
      <c r="T785" s="440"/>
      <c r="U785" s="440"/>
      <c r="V785" s="513"/>
      <c r="W785" s="513"/>
      <c r="X785" s="514"/>
      <c r="Y785" s="437"/>
      <c r="Z785" s="491"/>
      <c r="AA785" s="515">
        <f>Table13[[#This Row],[MOOE]]</f>
        <v>32285</v>
      </c>
      <c r="AB785" s="493">
        <v>32285</v>
      </c>
      <c r="AC785" s="516"/>
      <c r="AD785" s="515">
        <f>IF(Table13[[#This Row],[Procurement Project]]="","",SUM(Table13[[#This Row],[MOOE2]]+Table13[[#This Row],[CO3]]))</f>
        <v>32255</v>
      </c>
      <c r="AE785" s="495">
        <v>32255</v>
      </c>
      <c r="AF785" s="517"/>
      <c r="AG785" s="518"/>
      <c r="AH785" s="400" t="s">
        <v>758</v>
      </c>
      <c r="AI785" s="585" t="s">
        <v>193</v>
      </c>
      <c r="AJ785" s="585" t="s">
        <v>193</v>
      </c>
      <c r="AK785" s="585" t="s">
        <v>193</v>
      </c>
      <c r="AL785" s="585" t="s">
        <v>193</v>
      </c>
      <c r="AM785" s="437" t="s">
        <v>193</v>
      </c>
      <c r="AN785" s="437" t="s">
        <v>193</v>
      </c>
      <c r="AO785" s="319" t="s">
        <v>177</v>
      </c>
      <c r="AP785" s="519"/>
      <c r="AQ785" s="253"/>
      <c r="AR785" s="254"/>
      <c r="AS785" s="254"/>
    </row>
    <row r="786" spans="1:45" s="255" customFormat="1" ht="75" customHeight="1" x14ac:dyDescent="0.3">
      <c r="A786" s="486" t="s">
        <v>634</v>
      </c>
      <c r="B786" s="499" t="s">
        <v>499</v>
      </c>
      <c r="C786" s="486" t="s">
        <v>365</v>
      </c>
      <c r="D786" s="509"/>
      <c r="E786" s="510" t="s">
        <v>103</v>
      </c>
      <c r="F786" s="437">
        <v>45205</v>
      </c>
      <c r="G786" s="437">
        <v>45215</v>
      </c>
      <c r="H786" s="489"/>
      <c r="I786" s="439" t="s">
        <v>193</v>
      </c>
      <c r="J786" s="437" t="s">
        <v>193</v>
      </c>
      <c r="K786" s="437">
        <v>45279</v>
      </c>
      <c r="L786" s="511"/>
      <c r="M786" s="437" t="s">
        <v>193</v>
      </c>
      <c r="N786" s="437" t="s">
        <v>193</v>
      </c>
      <c r="O786" s="437">
        <v>45282</v>
      </c>
      <c r="P786" s="512"/>
      <c r="Q786" s="512"/>
      <c r="R786" s="513"/>
      <c r="S786" s="628"/>
      <c r="T786" s="440"/>
      <c r="U786" s="440"/>
      <c r="V786" s="513"/>
      <c r="W786" s="513"/>
      <c r="X786" s="514"/>
      <c r="Y786" s="437"/>
      <c r="Z786" s="491"/>
      <c r="AA786" s="515">
        <f>Table13[[#This Row],[MOOE]]</f>
        <v>38280</v>
      </c>
      <c r="AB786" s="493">
        <v>38280</v>
      </c>
      <c r="AC786" s="516"/>
      <c r="AD786" s="515">
        <f>IF(Table13[[#This Row],[Procurement Project]]="","",SUM(Table13[[#This Row],[MOOE2]]+Table13[[#This Row],[CO3]]))</f>
        <v>38280</v>
      </c>
      <c r="AE786" s="495">
        <v>38280</v>
      </c>
      <c r="AF786" s="517"/>
      <c r="AG786" s="518"/>
      <c r="AH786" s="400" t="s">
        <v>758</v>
      </c>
      <c r="AI786" s="585" t="s">
        <v>193</v>
      </c>
      <c r="AJ786" s="585" t="s">
        <v>193</v>
      </c>
      <c r="AK786" s="585" t="s">
        <v>193</v>
      </c>
      <c r="AL786" s="585" t="s">
        <v>193</v>
      </c>
      <c r="AM786" s="437" t="s">
        <v>193</v>
      </c>
      <c r="AN786" s="437" t="s">
        <v>193</v>
      </c>
      <c r="AO786" s="319" t="s">
        <v>177</v>
      </c>
      <c r="AP786" s="519"/>
      <c r="AQ786" s="253"/>
      <c r="AR786" s="254"/>
      <c r="AS786" s="254"/>
    </row>
    <row r="787" spans="1:45" s="255" customFormat="1" ht="75" customHeight="1" x14ac:dyDescent="0.3">
      <c r="A787" s="486" t="s">
        <v>635</v>
      </c>
      <c r="B787" s="499" t="s">
        <v>636</v>
      </c>
      <c r="C787" s="486" t="s">
        <v>212</v>
      </c>
      <c r="D787" s="509"/>
      <c r="E787" s="510" t="s">
        <v>103</v>
      </c>
      <c r="F787" s="437">
        <v>45251</v>
      </c>
      <c r="G787" s="437">
        <v>45254</v>
      </c>
      <c r="H787" s="489"/>
      <c r="I787" s="439" t="s">
        <v>193</v>
      </c>
      <c r="J787" s="437" t="s">
        <v>193</v>
      </c>
      <c r="K787" s="437">
        <v>45279</v>
      </c>
      <c r="L787" s="511"/>
      <c r="M787" s="437" t="s">
        <v>193</v>
      </c>
      <c r="N787" s="437" t="s">
        <v>193</v>
      </c>
      <c r="O787" s="437">
        <v>45282</v>
      </c>
      <c r="P787" s="512"/>
      <c r="Q787" s="512"/>
      <c r="R787" s="513"/>
      <c r="S787" s="628"/>
      <c r="T787" s="440"/>
      <c r="U787" s="440"/>
      <c r="V787" s="513"/>
      <c r="W787" s="513"/>
      <c r="X787" s="514"/>
      <c r="Y787" s="437"/>
      <c r="Z787" s="491"/>
      <c r="AA787" s="515">
        <f>Table13[[#This Row],[MOOE]]</f>
        <v>132600</v>
      </c>
      <c r="AB787" s="493">
        <v>132600</v>
      </c>
      <c r="AC787" s="516"/>
      <c r="AD787" s="515">
        <f>IF(Table13[[#This Row],[Procurement Project]]="","",SUM(Table13[[#This Row],[MOOE2]]+Table13[[#This Row],[CO3]]))</f>
        <v>132600</v>
      </c>
      <c r="AE787" s="495">
        <v>132600</v>
      </c>
      <c r="AF787" s="517"/>
      <c r="AG787" s="518"/>
      <c r="AH787" s="400" t="s">
        <v>758</v>
      </c>
      <c r="AI787" s="585" t="s">
        <v>193</v>
      </c>
      <c r="AJ787" s="585" t="s">
        <v>193</v>
      </c>
      <c r="AK787" s="585" t="s">
        <v>193</v>
      </c>
      <c r="AL787" s="585" t="s">
        <v>193</v>
      </c>
      <c r="AM787" s="437" t="s">
        <v>193</v>
      </c>
      <c r="AN787" s="437" t="s">
        <v>193</v>
      </c>
      <c r="AO787" s="319" t="s">
        <v>177</v>
      </c>
      <c r="AP787" s="519"/>
      <c r="AQ787" s="253"/>
      <c r="AR787" s="254"/>
      <c r="AS787" s="254"/>
    </row>
    <row r="788" spans="1:45" s="255" customFormat="1" ht="75" customHeight="1" x14ac:dyDescent="0.3">
      <c r="A788" s="486" t="s">
        <v>637</v>
      </c>
      <c r="B788" s="499" t="s">
        <v>253</v>
      </c>
      <c r="C788" s="486" t="s">
        <v>232</v>
      </c>
      <c r="D788" s="509"/>
      <c r="E788" s="510" t="s">
        <v>103</v>
      </c>
      <c r="F788" s="437" t="s">
        <v>193</v>
      </c>
      <c r="G788" s="437">
        <v>45254</v>
      </c>
      <c r="H788" s="489"/>
      <c r="I788" s="439" t="s">
        <v>193</v>
      </c>
      <c r="J788" s="437" t="s">
        <v>193</v>
      </c>
      <c r="K788" s="437">
        <v>45279</v>
      </c>
      <c r="L788" s="511"/>
      <c r="M788" s="437" t="s">
        <v>193</v>
      </c>
      <c r="N788" s="437" t="s">
        <v>193</v>
      </c>
      <c r="O788" s="437">
        <v>45282</v>
      </c>
      <c r="P788" s="512"/>
      <c r="Q788" s="512"/>
      <c r="R788" s="513"/>
      <c r="S788" s="628"/>
      <c r="T788" s="440"/>
      <c r="U788" s="440"/>
      <c r="V788" s="513"/>
      <c r="W788" s="513"/>
      <c r="X788" s="514"/>
      <c r="Y788" s="437"/>
      <c r="Z788" s="491"/>
      <c r="AA788" s="515">
        <f>Table13[[#This Row],[MOOE]]</f>
        <v>186000</v>
      </c>
      <c r="AB788" s="493">
        <v>186000</v>
      </c>
      <c r="AC788" s="516"/>
      <c r="AD788" s="515">
        <f>IF(Table13[[#This Row],[Procurement Project]]="","",SUM(Table13[[#This Row],[MOOE2]]+Table13[[#This Row],[CO3]]))</f>
        <v>182000</v>
      </c>
      <c r="AE788" s="495">
        <v>182000</v>
      </c>
      <c r="AF788" s="517"/>
      <c r="AG788" s="518"/>
      <c r="AH788" s="400" t="s">
        <v>758</v>
      </c>
      <c r="AI788" s="585" t="s">
        <v>193</v>
      </c>
      <c r="AJ788" s="585" t="s">
        <v>193</v>
      </c>
      <c r="AK788" s="585" t="s">
        <v>193</v>
      </c>
      <c r="AL788" s="585" t="s">
        <v>193</v>
      </c>
      <c r="AM788" s="437" t="s">
        <v>193</v>
      </c>
      <c r="AN788" s="437" t="s">
        <v>193</v>
      </c>
      <c r="AO788" s="319" t="s">
        <v>177</v>
      </c>
      <c r="AP788" s="519"/>
      <c r="AQ788" s="253"/>
      <c r="AR788" s="254"/>
      <c r="AS788" s="254"/>
    </row>
    <row r="789" spans="1:45" s="255" customFormat="1" ht="75" customHeight="1" x14ac:dyDescent="0.3">
      <c r="A789" s="486" t="s">
        <v>638</v>
      </c>
      <c r="B789" s="499" t="s">
        <v>253</v>
      </c>
      <c r="C789" s="486" t="s">
        <v>212</v>
      </c>
      <c r="D789" s="509"/>
      <c r="E789" s="510" t="s">
        <v>103</v>
      </c>
      <c r="F789" s="437" t="s">
        <v>193</v>
      </c>
      <c r="G789" s="437">
        <v>45266</v>
      </c>
      <c r="H789" s="489"/>
      <c r="I789" s="439" t="s">
        <v>193</v>
      </c>
      <c r="J789" s="437" t="s">
        <v>193</v>
      </c>
      <c r="K789" s="437">
        <v>45279</v>
      </c>
      <c r="L789" s="511"/>
      <c r="M789" s="437" t="s">
        <v>193</v>
      </c>
      <c r="N789" s="437" t="s">
        <v>193</v>
      </c>
      <c r="O789" s="437">
        <v>45282</v>
      </c>
      <c r="P789" s="512"/>
      <c r="Q789" s="512"/>
      <c r="R789" s="513"/>
      <c r="S789" s="628"/>
      <c r="T789" s="440"/>
      <c r="U789" s="440"/>
      <c r="V789" s="513"/>
      <c r="W789" s="513"/>
      <c r="X789" s="514"/>
      <c r="Y789" s="437"/>
      <c r="Z789" s="491"/>
      <c r="AA789" s="515">
        <f>Table13[[#This Row],[MOOE]]</f>
        <v>35000</v>
      </c>
      <c r="AB789" s="493">
        <v>35000</v>
      </c>
      <c r="AC789" s="516"/>
      <c r="AD789" s="515">
        <f>IF(Table13[[#This Row],[Procurement Project]]="","",SUM(Table13[[#This Row],[MOOE2]]+Table13[[#This Row],[CO3]]))</f>
        <v>32050</v>
      </c>
      <c r="AE789" s="495">
        <v>32050</v>
      </c>
      <c r="AF789" s="517"/>
      <c r="AG789" s="518"/>
      <c r="AH789" s="400" t="s">
        <v>758</v>
      </c>
      <c r="AI789" s="585" t="s">
        <v>193</v>
      </c>
      <c r="AJ789" s="585" t="s">
        <v>193</v>
      </c>
      <c r="AK789" s="585" t="s">
        <v>193</v>
      </c>
      <c r="AL789" s="585" t="s">
        <v>193</v>
      </c>
      <c r="AM789" s="437" t="s">
        <v>193</v>
      </c>
      <c r="AN789" s="437" t="s">
        <v>193</v>
      </c>
      <c r="AO789" s="319" t="s">
        <v>177</v>
      </c>
      <c r="AP789" s="519"/>
      <c r="AQ789" s="253"/>
      <c r="AR789" s="254"/>
      <c r="AS789" s="254"/>
    </row>
    <row r="790" spans="1:45" s="255" customFormat="1" ht="75" customHeight="1" x14ac:dyDescent="0.3">
      <c r="A790" s="486" t="s">
        <v>639</v>
      </c>
      <c r="B790" s="499" t="s">
        <v>253</v>
      </c>
      <c r="C790" s="486" t="s">
        <v>196</v>
      </c>
      <c r="D790" s="509"/>
      <c r="E790" s="510" t="s">
        <v>103</v>
      </c>
      <c r="F790" s="437" t="s">
        <v>193</v>
      </c>
      <c r="G790" s="437">
        <v>45243</v>
      </c>
      <c r="H790" s="489"/>
      <c r="I790" s="439" t="s">
        <v>193</v>
      </c>
      <c r="J790" s="437" t="s">
        <v>193</v>
      </c>
      <c r="K790" s="437">
        <v>45279</v>
      </c>
      <c r="L790" s="511"/>
      <c r="M790" s="437" t="s">
        <v>193</v>
      </c>
      <c r="N790" s="437" t="s">
        <v>193</v>
      </c>
      <c r="O790" s="437">
        <v>45282</v>
      </c>
      <c r="P790" s="512"/>
      <c r="Q790" s="512"/>
      <c r="R790" s="513"/>
      <c r="S790" s="628"/>
      <c r="T790" s="440"/>
      <c r="U790" s="440"/>
      <c r="V790" s="513"/>
      <c r="W790" s="513"/>
      <c r="X790" s="514"/>
      <c r="Y790" s="437"/>
      <c r="Z790" s="491"/>
      <c r="AA790" s="515">
        <f>Table13[[#This Row],[MOOE]]</f>
        <v>59200</v>
      </c>
      <c r="AB790" s="493">
        <v>59200</v>
      </c>
      <c r="AC790" s="516"/>
      <c r="AD790" s="515">
        <f>IF(Table13[[#This Row],[Procurement Project]]="","",SUM(Table13[[#This Row],[MOOE2]]+Table13[[#This Row],[CO3]]))</f>
        <v>42878</v>
      </c>
      <c r="AE790" s="495">
        <v>42878</v>
      </c>
      <c r="AF790" s="517"/>
      <c r="AG790" s="518"/>
      <c r="AH790" s="400" t="s">
        <v>758</v>
      </c>
      <c r="AI790" s="585" t="s">
        <v>193</v>
      </c>
      <c r="AJ790" s="585" t="s">
        <v>193</v>
      </c>
      <c r="AK790" s="585" t="s">
        <v>193</v>
      </c>
      <c r="AL790" s="585" t="s">
        <v>193</v>
      </c>
      <c r="AM790" s="437" t="s">
        <v>193</v>
      </c>
      <c r="AN790" s="437" t="s">
        <v>193</v>
      </c>
      <c r="AO790" s="319" t="s">
        <v>177</v>
      </c>
      <c r="AP790" s="519"/>
      <c r="AQ790" s="253"/>
      <c r="AR790" s="254"/>
      <c r="AS790" s="254"/>
    </row>
    <row r="791" spans="1:45" s="255" customFormat="1" ht="75" customHeight="1" x14ac:dyDescent="0.3">
      <c r="A791" s="486" t="s">
        <v>640</v>
      </c>
      <c r="B791" s="499" t="s">
        <v>253</v>
      </c>
      <c r="C791" s="486" t="s">
        <v>251</v>
      </c>
      <c r="D791" s="509"/>
      <c r="E791" s="510" t="s">
        <v>103</v>
      </c>
      <c r="F791" s="437" t="s">
        <v>193</v>
      </c>
      <c r="G791" s="437">
        <v>45247</v>
      </c>
      <c r="H791" s="489"/>
      <c r="I791" s="439" t="s">
        <v>193</v>
      </c>
      <c r="J791" s="437" t="s">
        <v>193</v>
      </c>
      <c r="K791" s="437">
        <v>45279</v>
      </c>
      <c r="L791" s="511"/>
      <c r="M791" s="437" t="s">
        <v>193</v>
      </c>
      <c r="N791" s="437" t="s">
        <v>193</v>
      </c>
      <c r="O791" s="437">
        <v>45282</v>
      </c>
      <c r="P791" s="512"/>
      <c r="Q791" s="512"/>
      <c r="R791" s="513"/>
      <c r="S791" s="628"/>
      <c r="T791" s="440"/>
      <c r="U791" s="440"/>
      <c r="V791" s="513"/>
      <c r="W791" s="513"/>
      <c r="X791" s="514"/>
      <c r="Y791" s="437"/>
      <c r="Z791" s="491"/>
      <c r="AA791" s="515">
        <f>Table13[[#This Row],[MOOE]]</f>
        <v>161400</v>
      </c>
      <c r="AB791" s="493">
        <v>161400</v>
      </c>
      <c r="AC791" s="516"/>
      <c r="AD791" s="515">
        <f>IF(Table13[[#This Row],[Procurement Project]]="","",SUM(Table13[[#This Row],[MOOE2]]+Table13[[#This Row],[CO3]]))</f>
        <v>121743</v>
      </c>
      <c r="AE791" s="495">
        <v>121743</v>
      </c>
      <c r="AF791" s="517"/>
      <c r="AG791" s="518"/>
      <c r="AH791" s="400" t="s">
        <v>758</v>
      </c>
      <c r="AI791" s="585" t="s">
        <v>193</v>
      </c>
      <c r="AJ791" s="585" t="s">
        <v>193</v>
      </c>
      <c r="AK791" s="585" t="s">
        <v>193</v>
      </c>
      <c r="AL791" s="585" t="s">
        <v>193</v>
      </c>
      <c r="AM791" s="437" t="s">
        <v>193</v>
      </c>
      <c r="AN791" s="437" t="s">
        <v>193</v>
      </c>
      <c r="AO791" s="319" t="s">
        <v>177</v>
      </c>
      <c r="AP791" s="519"/>
      <c r="AQ791" s="253"/>
      <c r="AR791" s="254"/>
      <c r="AS791" s="254"/>
    </row>
    <row r="792" spans="1:45" s="255" customFormat="1" ht="75" customHeight="1" x14ac:dyDescent="0.3">
      <c r="A792" s="486" t="s">
        <v>641</v>
      </c>
      <c r="B792" s="499" t="s">
        <v>253</v>
      </c>
      <c r="C792" s="486" t="s">
        <v>212</v>
      </c>
      <c r="D792" s="509"/>
      <c r="E792" s="510" t="s">
        <v>103</v>
      </c>
      <c r="F792" s="437" t="s">
        <v>193</v>
      </c>
      <c r="G792" s="437">
        <v>45247</v>
      </c>
      <c r="H792" s="489"/>
      <c r="I792" s="439" t="s">
        <v>193</v>
      </c>
      <c r="J792" s="437" t="s">
        <v>193</v>
      </c>
      <c r="K792" s="437">
        <v>45279</v>
      </c>
      <c r="L792" s="511"/>
      <c r="M792" s="437" t="s">
        <v>193</v>
      </c>
      <c r="N792" s="437" t="s">
        <v>193</v>
      </c>
      <c r="O792" s="437">
        <v>45282</v>
      </c>
      <c r="P792" s="512"/>
      <c r="Q792" s="512"/>
      <c r="R792" s="513"/>
      <c r="S792" s="628"/>
      <c r="T792" s="440"/>
      <c r="U792" s="440"/>
      <c r="V792" s="513"/>
      <c r="W792" s="513"/>
      <c r="X792" s="514"/>
      <c r="Y792" s="437"/>
      <c r="Z792" s="491"/>
      <c r="AA792" s="515">
        <f>Table13[[#This Row],[MOOE]]</f>
        <v>75000</v>
      </c>
      <c r="AB792" s="493">
        <v>75000</v>
      </c>
      <c r="AC792" s="516"/>
      <c r="AD792" s="515">
        <f>IF(Table13[[#This Row],[Procurement Project]]="","",SUM(Table13[[#This Row],[MOOE2]]+Table13[[#This Row],[CO3]]))</f>
        <v>61568</v>
      </c>
      <c r="AE792" s="495">
        <v>61568</v>
      </c>
      <c r="AF792" s="517"/>
      <c r="AG792" s="518"/>
      <c r="AH792" s="400" t="s">
        <v>758</v>
      </c>
      <c r="AI792" s="585" t="s">
        <v>193</v>
      </c>
      <c r="AJ792" s="585" t="s">
        <v>193</v>
      </c>
      <c r="AK792" s="585" t="s">
        <v>193</v>
      </c>
      <c r="AL792" s="585" t="s">
        <v>193</v>
      </c>
      <c r="AM792" s="437" t="s">
        <v>193</v>
      </c>
      <c r="AN792" s="437" t="s">
        <v>193</v>
      </c>
      <c r="AO792" s="319" t="s">
        <v>177</v>
      </c>
      <c r="AP792" s="519"/>
      <c r="AQ792" s="253"/>
      <c r="AR792" s="254"/>
      <c r="AS792" s="254"/>
    </row>
    <row r="793" spans="1:45" s="255" customFormat="1" ht="75" customHeight="1" x14ac:dyDescent="0.3">
      <c r="A793" s="486" t="s">
        <v>642</v>
      </c>
      <c r="B793" s="499" t="s">
        <v>241</v>
      </c>
      <c r="C793" s="486" t="s">
        <v>248</v>
      </c>
      <c r="D793" s="509"/>
      <c r="E793" s="510" t="s">
        <v>103</v>
      </c>
      <c r="F793" s="437" t="s">
        <v>193</v>
      </c>
      <c r="G793" s="437">
        <v>45261</v>
      </c>
      <c r="H793" s="489"/>
      <c r="I793" s="439" t="s">
        <v>193</v>
      </c>
      <c r="J793" s="437" t="s">
        <v>193</v>
      </c>
      <c r="K793" s="437">
        <v>45279</v>
      </c>
      <c r="L793" s="511"/>
      <c r="M793" s="437" t="s">
        <v>193</v>
      </c>
      <c r="N793" s="437" t="s">
        <v>193</v>
      </c>
      <c r="O793" s="437">
        <v>45282</v>
      </c>
      <c r="P793" s="512"/>
      <c r="Q793" s="512"/>
      <c r="R793" s="513"/>
      <c r="S793" s="628"/>
      <c r="T793" s="440"/>
      <c r="U793" s="440"/>
      <c r="V793" s="513"/>
      <c r="W793" s="513"/>
      <c r="X793" s="514"/>
      <c r="Y793" s="437"/>
      <c r="Z793" s="491"/>
      <c r="AA793" s="515">
        <f>Table13[[#This Row],[MOOE]]</f>
        <v>427544</v>
      </c>
      <c r="AB793" s="493">
        <v>427544</v>
      </c>
      <c r="AC793" s="516"/>
      <c r="AD793" s="515">
        <f>IF(Table13[[#This Row],[Procurement Project]]="","",SUM(Table13[[#This Row],[MOOE2]]+Table13[[#This Row],[CO3]]))</f>
        <v>423856</v>
      </c>
      <c r="AE793" s="495">
        <v>423856</v>
      </c>
      <c r="AF793" s="517"/>
      <c r="AG793" s="518"/>
      <c r="AH793" s="400" t="s">
        <v>758</v>
      </c>
      <c r="AI793" s="585" t="s">
        <v>193</v>
      </c>
      <c r="AJ793" s="585" t="s">
        <v>193</v>
      </c>
      <c r="AK793" s="585" t="s">
        <v>193</v>
      </c>
      <c r="AL793" s="585" t="s">
        <v>193</v>
      </c>
      <c r="AM793" s="437" t="s">
        <v>193</v>
      </c>
      <c r="AN793" s="437" t="s">
        <v>193</v>
      </c>
      <c r="AO793" s="319" t="s">
        <v>177</v>
      </c>
      <c r="AP793" s="519"/>
      <c r="AQ793" s="253"/>
      <c r="AR793" s="254"/>
      <c r="AS793" s="254"/>
    </row>
    <row r="794" spans="1:45" s="255" customFormat="1" ht="75" customHeight="1" x14ac:dyDescent="0.3">
      <c r="A794" s="486" t="s">
        <v>643</v>
      </c>
      <c r="B794" s="499" t="s">
        <v>291</v>
      </c>
      <c r="C794" s="486" t="s">
        <v>251</v>
      </c>
      <c r="D794" s="509"/>
      <c r="E794" s="510" t="s">
        <v>103</v>
      </c>
      <c r="F794" s="437" t="s">
        <v>193</v>
      </c>
      <c r="G794" s="437">
        <v>45243</v>
      </c>
      <c r="H794" s="489"/>
      <c r="I794" s="439" t="s">
        <v>193</v>
      </c>
      <c r="J794" s="437" t="s">
        <v>193</v>
      </c>
      <c r="K794" s="437">
        <v>45279</v>
      </c>
      <c r="L794" s="511"/>
      <c r="M794" s="437" t="s">
        <v>193</v>
      </c>
      <c r="N794" s="437" t="s">
        <v>193</v>
      </c>
      <c r="O794" s="437">
        <v>45282</v>
      </c>
      <c r="P794" s="512"/>
      <c r="Q794" s="512"/>
      <c r="R794" s="513"/>
      <c r="S794" s="628"/>
      <c r="T794" s="440"/>
      <c r="U794" s="440"/>
      <c r="V794" s="513"/>
      <c r="W794" s="513"/>
      <c r="X794" s="514"/>
      <c r="Y794" s="437"/>
      <c r="Z794" s="491"/>
      <c r="AA794" s="515">
        <f>Table13[[#This Row],[MOOE]]</f>
        <v>16170</v>
      </c>
      <c r="AB794" s="493">
        <v>16170</v>
      </c>
      <c r="AC794" s="516"/>
      <c r="AD794" s="515">
        <f>IF(Table13[[#This Row],[Procurement Project]]="","",SUM(Table13[[#This Row],[MOOE2]]+Table13[[#This Row],[CO3]]))</f>
        <v>16161</v>
      </c>
      <c r="AE794" s="495">
        <v>16161</v>
      </c>
      <c r="AF794" s="517"/>
      <c r="AG794" s="518"/>
      <c r="AH794" s="400" t="s">
        <v>758</v>
      </c>
      <c r="AI794" s="585" t="s">
        <v>193</v>
      </c>
      <c r="AJ794" s="585" t="s">
        <v>193</v>
      </c>
      <c r="AK794" s="585" t="s">
        <v>193</v>
      </c>
      <c r="AL794" s="585" t="s">
        <v>193</v>
      </c>
      <c r="AM794" s="437" t="s">
        <v>193</v>
      </c>
      <c r="AN794" s="437" t="s">
        <v>193</v>
      </c>
      <c r="AO794" s="319" t="s">
        <v>177</v>
      </c>
      <c r="AP794" s="519"/>
      <c r="AQ794" s="253"/>
      <c r="AR794" s="254"/>
      <c r="AS794" s="254"/>
    </row>
    <row r="795" spans="1:45" s="255" customFormat="1" ht="75" customHeight="1" x14ac:dyDescent="0.3">
      <c r="A795" s="486" t="s">
        <v>644</v>
      </c>
      <c r="B795" s="499" t="s">
        <v>645</v>
      </c>
      <c r="C795" s="486" t="s">
        <v>251</v>
      </c>
      <c r="D795" s="509"/>
      <c r="E795" s="510" t="s">
        <v>103</v>
      </c>
      <c r="F795" s="437" t="s">
        <v>193</v>
      </c>
      <c r="G795" s="437">
        <v>45243</v>
      </c>
      <c r="H795" s="489"/>
      <c r="I795" s="439" t="s">
        <v>193</v>
      </c>
      <c r="J795" s="437" t="s">
        <v>193</v>
      </c>
      <c r="K795" s="437">
        <v>45279</v>
      </c>
      <c r="L795" s="511"/>
      <c r="M795" s="437" t="s">
        <v>193</v>
      </c>
      <c r="N795" s="437" t="s">
        <v>193</v>
      </c>
      <c r="O795" s="437">
        <v>45282</v>
      </c>
      <c r="P795" s="512"/>
      <c r="Q795" s="512"/>
      <c r="R795" s="513"/>
      <c r="S795" s="628"/>
      <c r="T795" s="440"/>
      <c r="U795" s="440"/>
      <c r="V795" s="513"/>
      <c r="W795" s="513"/>
      <c r="X795" s="514"/>
      <c r="Y795" s="437"/>
      <c r="Z795" s="491"/>
      <c r="AA795" s="515">
        <f>Table13[[#This Row],[MOOE]]</f>
        <v>7590</v>
      </c>
      <c r="AB795" s="493">
        <v>7590</v>
      </c>
      <c r="AC795" s="516"/>
      <c r="AD795" s="515">
        <f>IF(Table13[[#This Row],[Procurement Project]]="","",SUM(Table13[[#This Row],[MOOE2]]+Table13[[#This Row],[CO3]]))</f>
        <v>7583.25</v>
      </c>
      <c r="AE795" s="495">
        <v>7583.25</v>
      </c>
      <c r="AF795" s="517"/>
      <c r="AG795" s="518"/>
      <c r="AH795" s="400" t="s">
        <v>758</v>
      </c>
      <c r="AI795" s="585" t="s">
        <v>193</v>
      </c>
      <c r="AJ795" s="585" t="s">
        <v>193</v>
      </c>
      <c r="AK795" s="585" t="s">
        <v>193</v>
      </c>
      <c r="AL795" s="585" t="s">
        <v>193</v>
      </c>
      <c r="AM795" s="437" t="s">
        <v>193</v>
      </c>
      <c r="AN795" s="437" t="s">
        <v>193</v>
      </c>
      <c r="AO795" s="319" t="s">
        <v>177</v>
      </c>
      <c r="AP795" s="519"/>
      <c r="AQ795" s="253"/>
      <c r="AR795" s="254"/>
      <c r="AS795" s="254"/>
    </row>
    <row r="796" spans="1:45" s="255" customFormat="1" ht="75" customHeight="1" x14ac:dyDescent="0.3">
      <c r="A796" s="486" t="s">
        <v>646</v>
      </c>
      <c r="B796" s="499" t="s">
        <v>647</v>
      </c>
      <c r="C796" s="486" t="s">
        <v>232</v>
      </c>
      <c r="D796" s="509"/>
      <c r="E796" s="510" t="s">
        <v>103</v>
      </c>
      <c r="F796" s="437" t="s">
        <v>193</v>
      </c>
      <c r="G796" s="437">
        <v>45247</v>
      </c>
      <c r="H796" s="489"/>
      <c r="I796" s="439" t="s">
        <v>193</v>
      </c>
      <c r="J796" s="437" t="s">
        <v>193</v>
      </c>
      <c r="K796" s="437">
        <v>45279</v>
      </c>
      <c r="L796" s="511"/>
      <c r="M796" s="437" t="s">
        <v>193</v>
      </c>
      <c r="N796" s="437" t="s">
        <v>193</v>
      </c>
      <c r="O796" s="437">
        <v>45282</v>
      </c>
      <c r="P796" s="512"/>
      <c r="Q796" s="512"/>
      <c r="R796" s="513"/>
      <c r="S796" s="628"/>
      <c r="T796" s="440"/>
      <c r="U796" s="440"/>
      <c r="V796" s="513"/>
      <c r="W796" s="513"/>
      <c r="X796" s="514"/>
      <c r="Y796" s="437"/>
      <c r="Z796" s="491"/>
      <c r="AA796" s="515">
        <f>Table13[[#This Row],[MOOE]]</f>
        <v>26345</v>
      </c>
      <c r="AB796" s="493">
        <v>26345</v>
      </c>
      <c r="AC796" s="516"/>
      <c r="AD796" s="515">
        <f>IF(Table13[[#This Row],[Procurement Project]]="","",SUM(Table13[[#This Row],[MOOE2]]+Table13[[#This Row],[CO3]]))</f>
        <v>26338</v>
      </c>
      <c r="AE796" s="495">
        <v>26338</v>
      </c>
      <c r="AF796" s="517"/>
      <c r="AG796" s="518"/>
      <c r="AH796" s="400" t="s">
        <v>758</v>
      </c>
      <c r="AI796" s="585" t="s">
        <v>193</v>
      </c>
      <c r="AJ796" s="585" t="s">
        <v>193</v>
      </c>
      <c r="AK796" s="585" t="s">
        <v>193</v>
      </c>
      <c r="AL796" s="585" t="s">
        <v>193</v>
      </c>
      <c r="AM796" s="437" t="s">
        <v>193</v>
      </c>
      <c r="AN796" s="437" t="s">
        <v>193</v>
      </c>
      <c r="AO796" s="319" t="s">
        <v>177</v>
      </c>
      <c r="AP796" s="519"/>
      <c r="AQ796" s="253"/>
      <c r="AR796" s="254"/>
      <c r="AS796" s="254"/>
    </row>
    <row r="797" spans="1:45" s="255" customFormat="1" ht="75" customHeight="1" x14ac:dyDescent="0.3">
      <c r="A797" s="486" t="s">
        <v>648</v>
      </c>
      <c r="B797" s="499" t="s">
        <v>649</v>
      </c>
      <c r="C797" s="486" t="s">
        <v>199</v>
      </c>
      <c r="D797" s="509"/>
      <c r="E797" s="510" t="s">
        <v>103</v>
      </c>
      <c r="F797" s="437" t="s">
        <v>193</v>
      </c>
      <c r="G797" s="437">
        <v>45243</v>
      </c>
      <c r="H797" s="489"/>
      <c r="I797" s="439" t="s">
        <v>193</v>
      </c>
      <c r="J797" s="437" t="s">
        <v>193</v>
      </c>
      <c r="K797" s="437">
        <v>45279</v>
      </c>
      <c r="L797" s="511"/>
      <c r="M797" s="437" t="s">
        <v>193</v>
      </c>
      <c r="N797" s="437" t="s">
        <v>193</v>
      </c>
      <c r="O797" s="437">
        <v>45282</v>
      </c>
      <c r="P797" s="512"/>
      <c r="Q797" s="512"/>
      <c r="R797" s="513"/>
      <c r="S797" s="628"/>
      <c r="T797" s="440"/>
      <c r="U797" s="440"/>
      <c r="V797" s="513"/>
      <c r="W797" s="513"/>
      <c r="X797" s="514"/>
      <c r="Y797" s="437"/>
      <c r="Z797" s="491"/>
      <c r="AA797" s="515">
        <f>Table13[[#This Row],[MOOE]]</f>
        <v>65000</v>
      </c>
      <c r="AB797" s="493">
        <v>65000</v>
      </c>
      <c r="AC797" s="516"/>
      <c r="AD797" s="515">
        <f>IF(Table13[[#This Row],[Procurement Project]]="","",SUM(Table13[[#This Row],[MOOE2]]+Table13[[#This Row],[CO3]]))</f>
        <v>64750</v>
      </c>
      <c r="AE797" s="495">
        <v>64750</v>
      </c>
      <c r="AF797" s="517"/>
      <c r="AG797" s="518"/>
      <c r="AH797" s="400" t="s">
        <v>758</v>
      </c>
      <c r="AI797" s="585" t="s">
        <v>193</v>
      </c>
      <c r="AJ797" s="585" t="s">
        <v>193</v>
      </c>
      <c r="AK797" s="585" t="s">
        <v>193</v>
      </c>
      <c r="AL797" s="585" t="s">
        <v>193</v>
      </c>
      <c r="AM797" s="437" t="s">
        <v>193</v>
      </c>
      <c r="AN797" s="437" t="s">
        <v>193</v>
      </c>
      <c r="AO797" s="319" t="s">
        <v>177</v>
      </c>
      <c r="AP797" s="519"/>
      <c r="AQ797" s="253"/>
      <c r="AR797" s="254"/>
      <c r="AS797" s="254"/>
    </row>
    <row r="798" spans="1:45" s="255" customFormat="1" ht="75" customHeight="1" x14ac:dyDescent="0.3">
      <c r="A798" s="486" t="s">
        <v>650</v>
      </c>
      <c r="B798" s="499" t="s">
        <v>651</v>
      </c>
      <c r="C798" s="486" t="s">
        <v>232</v>
      </c>
      <c r="D798" s="509"/>
      <c r="E798" s="510" t="s">
        <v>103</v>
      </c>
      <c r="F798" s="437">
        <v>45237</v>
      </c>
      <c r="G798" s="437">
        <v>45243</v>
      </c>
      <c r="H798" s="489"/>
      <c r="I798" s="439" t="s">
        <v>193</v>
      </c>
      <c r="J798" s="437" t="s">
        <v>193</v>
      </c>
      <c r="K798" s="437">
        <v>45279</v>
      </c>
      <c r="L798" s="511"/>
      <c r="M798" s="437" t="s">
        <v>193</v>
      </c>
      <c r="N798" s="437" t="s">
        <v>193</v>
      </c>
      <c r="O798" s="437">
        <v>45282</v>
      </c>
      <c r="P798" s="512"/>
      <c r="Q798" s="512"/>
      <c r="R798" s="513"/>
      <c r="S798" s="628"/>
      <c r="T798" s="440"/>
      <c r="U798" s="440"/>
      <c r="V798" s="513"/>
      <c r="W798" s="513"/>
      <c r="X798" s="514"/>
      <c r="Y798" s="437"/>
      <c r="Z798" s="491"/>
      <c r="AA798" s="515">
        <f>Table13[[#This Row],[MOOE]]</f>
        <v>7200</v>
      </c>
      <c r="AB798" s="493">
        <v>7200</v>
      </c>
      <c r="AC798" s="516"/>
      <c r="AD798" s="515">
        <f>IF(Table13[[#This Row],[Procurement Project]]="","",SUM(Table13[[#This Row],[MOOE2]]+Table13[[#This Row],[CO3]]))</f>
        <v>7200</v>
      </c>
      <c r="AE798" s="495">
        <v>7200</v>
      </c>
      <c r="AF798" s="517"/>
      <c r="AG798" s="518"/>
      <c r="AH798" s="400" t="s">
        <v>758</v>
      </c>
      <c r="AI798" s="585" t="s">
        <v>193</v>
      </c>
      <c r="AJ798" s="585" t="s">
        <v>193</v>
      </c>
      <c r="AK798" s="585" t="s">
        <v>193</v>
      </c>
      <c r="AL798" s="585" t="s">
        <v>193</v>
      </c>
      <c r="AM798" s="437" t="s">
        <v>193</v>
      </c>
      <c r="AN798" s="437" t="s">
        <v>193</v>
      </c>
      <c r="AO798" s="319" t="s">
        <v>177</v>
      </c>
      <c r="AP798" s="519"/>
      <c r="AQ798" s="253"/>
      <c r="AR798" s="254"/>
      <c r="AS798" s="254"/>
    </row>
    <row r="799" spans="1:45" s="255" customFormat="1" ht="75" customHeight="1" x14ac:dyDescent="0.3">
      <c r="A799" s="486" t="s">
        <v>652</v>
      </c>
      <c r="B799" s="499" t="s">
        <v>218</v>
      </c>
      <c r="C799" s="486" t="s">
        <v>213</v>
      </c>
      <c r="D799" s="509"/>
      <c r="E799" s="510" t="s">
        <v>103</v>
      </c>
      <c r="F799" s="437" t="s">
        <v>193</v>
      </c>
      <c r="G799" s="437">
        <v>45233</v>
      </c>
      <c r="H799" s="489"/>
      <c r="I799" s="439" t="s">
        <v>193</v>
      </c>
      <c r="J799" s="437" t="s">
        <v>193</v>
      </c>
      <c r="K799" s="437">
        <v>45279</v>
      </c>
      <c r="L799" s="511"/>
      <c r="M799" s="437" t="s">
        <v>193</v>
      </c>
      <c r="N799" s="437" t="s">
        <v>193</v>
      </c>
      <c r="O799" s="437">
        <v>45282</v>
      </c>
      <c r="P799" s="512"/>
      <c r="Q799" s="512"/>
      <c r="R799" s="513"/>
      <c r="S799" s="628"/>
      <c r="T799" s="440"/>
      <c r="U799" s="440"/>
      <c r="V799" s="513"/>
      <c r="W799" s="513"/>
      <c r="X799" s="514"/>
      <c r="Y799" s="437"/>
      <c r="Z799" s="491"/>
      <c r="AA799" s="515">
        <f>Table13[[#This Row],[MOOE]]</f>
        <v>111687</v>
      </c>
      <c r="AB799" s="493">
        <v>111687</v>
      </c>
      <c r="AC799" s="516"/>
      <c r="AD799" s="515">
        <f>IF(Table13[[#This Row],[Procurement Project]]="","",SUM(Table13[[#This Row],[MOOE2]]+Table13[[#This Row],[CO3]]))</f>
        <v>111070</v>
      </c>
      <c r="AE799" s="495">
        <v>111070</v>
      </c>
      <c r="AF799" s="517"/>
      <c r="AG799" s="518"/>
      <c r="AH799" s="400" t="s">
        <v>758</v>
      </c>
      <c r="AI799" s="585" t="s">
        <v>193</v>
      </c>
      <c r="AJ799" s="585" t="s">
        <v>193</v>
      </c>
      <c r="AK799" s="585" t="s">
        <v>193</v>
      </c>
      <c r="AL799" s="585" t="s">
        <v>193</v>
      </c>
      <c r="AM799" s="437" t="s">
        <v>193</v>
      </c>
      <c r="AN799" s="437" t="s">
        <v>193</v>
      </c>
      <c r="AO799" s="319" t="s">
        <v>177</v>
      </c>
      <c r="AP799" s="519"/>
      <c r="AQ799" s="253"/>
      <c r="AR799" s="254"/>
      <c r="AS799" s="254"/>
    </row>
    <row r="800" spans="1:45" s="255" customFormat="1" ht="75" customHeight="1" x14ac:dyDescent="0.3">
      <c r="A800" s="486" t="s">
        <v>653</v>
      </c>
      <c r="B800" s="499" t="s">
        <v>654</v>
      </c>
      <c r="C800" s="486" t="s">
        <v>248</v>
      </c>
      <c r="D800" s="509"/>
      <c r="E800" s="510" t="s">
        <v>103</v>
      </c>
      <c r="F800" s="437" t="s">
        <v>193</v>
      </c>
      <c r="G800" s="437">
        <v>45233</v>
      </c>
      <c r="H800" s="489"/>
      <c r="I800" s="439" t="s">
        <v>193</v>
      </c>
      <c r="J800" s="437" t="s">
        <v>193</v>
      </c>
      <c r="K800" s="437">
        <v>45279</v>
      </c>
      <c r="L800" s="511"/>
      <c r="M800" s="437" t="s">
        <v>193</v>
      </c>
      <c r="N800" s="437" t="s">
        <v>193</v>
      </c>
      <c r="O800" s="437">
        <v>45282</v>
      </c>
      <c r="P800" s="512"/>
      <c r="Q800" s="512"/>
      <c r="R800" s="513"/>
      <c r="S800" s="628"/>
      <c r="T800" s="440"/>
      <c r="U800" s="440"/>
      <c r="V800" s="513"/>
      <c r="W800" s="513"/>
      <c r="X800" s="514"/>
      <c r="Y800" s="437"/>
      <c r="Z800" s="491"/>
      <c r="AA800" s="515">
        <f>Table13[[#This Row],[MOOE]]</f>
        <v>6970</v>
      </c>
      <c r="AB800" s="493">
        <v>6970</v>
      </c>
      <c r="AC800" s="516"/>
      <c r="AD800" s="515">
        <f>IF(Table13[[#This Row],[Procurement Project]]="","",SUM(Table13[[#This Row],[MOOE2]]+Table13[[#This Row],[CO3]]))</f>
        <v>6970</v>
      </c>
      <c r="AE800" s="495">
        <v>6970</v>
      </c>
      <c r="AF800" s="517"/>
      <c r="AG800" s="518"/>
      <c r="AH800" s="400" t="s">
        <v>758</v>
      </c>
      <c r="AI800" s="585" t="s">
        <v>193</v>
      </c>
      <c r="AJ800" s="585" t="s">
        <v>193</v>
      </c>
      <c r="AK800" s="585" t="s">
        <v>193</v>
      </c>
      <c r="AL800" s="585" t="s">
        <v>193</v>
      </c>
      <c r="AM800" s="437" t="s">
        <v>193</v>
      </c>
      <c r="AN800" s="437" t="s">
        <v>193</v>
      </c>
      <c r="AO800" s="319" t="s">
        <v>177</v>
      </c>
      <c r="AP800" s="519"/>
      <c r="AQ800" s="253"/>
      <c r="AR800" s="254"/>
      <c r="AS800" s="254"/>
    </row>
    <row r="801" spans="1:45" s="255" customFormat="1" ht="75" customHeight="1" x14ac:dyDescent="0.3">
      <c r="A801" s="486" t="s">
        <v>655</v>
      </c>
      <c r="B801" s="499" t="s">
        <v>656</v>
      </c>
      <c r="C801" s="486" t="s">
        <v>250</v>
      </c>
      <c r="D801" s="509"/>
      <c r="E801" s="510" t="s">
        <v>103</v>
      </c>
      <c r="F801" s="437" t="s">
        <v>193</v>
      </c>
      <c r="G801" s="437">
        <v>45233</v>
      </c>
      <c r="H801" s="489"/>
      <c r="I801" s="439" t="s">
        <v>193</v>
      </c>
      <c r="J801" s="437" t="s">
        <v>193</v>
      </c>
      <c r="K801" s="437">
        <v>45279</v>
      </c>
      <c r="L801" s="511"/>
      <c r="M801" s="437" t="s">
        <v>193</v>
      </c>
      <c r="N801" s="437" t="s">
        <v>193</v>
      </c>
      <c r="O801" s="437">
        <v>45282</v>
      </c>
      <c r="P801" s="512"/>
      <c r="Q801" s="512"/>
      <c r="R801" s="513"/>
      <c r="S801" s="628"/>
      <c r="T801" s="440"/>
      <c r="U801" s="440"/>
      <c r="V801" s="513"/>
      <c r="W801" s="513"/>
      <c r="X801" s="514"/>
      <c r="Y801" s="437"/>
      <c r="Z801" s="491"/>
      <c r="AA801" s="515">
        <f>Table13[[#This Row],[MOOE]]</f>
        <v>2520</v>
      </c>
      <c r="AB801" s="493">
        <v>2520</v>
      </c>
      <c r="AC801" s="516"/>
      <c r="AD801" s="515">
        <f>IF(Table13[[#This Row],[Procurement Project]]="","",SUM(Table13[[#This Row],[MOOE2]]+Table13[[#This Row],[CO3]]))</f>
        <v>2520</v>
      </c>
      <c r="AE801" s="495">
        <v>2520</v>
      </c>
      <c r="AF801" s="517"/>
      <c r="AG801" s="518"/>
      <c r="AH801" s="400" t="s">
        <v>758</v>
      </c>
      <c r="AI801" s="585" t="s">
        <v>193</v>
      </c>
      <c r="AJ801" s="585" t="s">
        <v>193</v>
      </c>
      <c r="AK801" s="585" t="s">
        <v>193</v>
      </c>
      <c r="AL801" s="585" t="s">
        <v>193</v>
      </c>
      <c r="AM801" s="437" t="s">
        <v>193</v>
      </c>
      <c r="AN801" s="437" t="s">
        <v>193</v>
      </c>
      <c r="AO801" s="319" t="s">
        <v>177</v>
      </c>
      <c r="AP801" s="519"/>
      <c r="AQ801" s="253"/>
      <c r="AR801" s="254"/>
      <c r="AS801" s="254"/>
    </row>
    <row r="802" spans="1:45" s="255" customFormat="1" ht="75" customHeight="1" x14ac:dyDescent="0.3">
      <c r="A802" s="486" t="s">
        <v>657</v>
      </c>
      <c r="B802" s="499" t="s">
        <v>253</v>
      </c>
      <c r="C802" s="486" t="s">
        <v>212</v>
      </c>
      <c r="D802" s="509"/>
      <c r="E802" s="510" t="s">
        <v>103</v>
      </c>
      <c r="F802" s="437" t="s">
        <v>193</v>
      </c>
      <c r="G802" s="437">
        <v>45266</v>
      </c>
      <c r="H802" s="489"/>
      <c r="I802" s="439" t="s">
        <v>193</v>
      </c>
      <c r="J802" s="437" t="s">
        <v>193</v>
      </c>
      <c r="K802" s="437">
        <v>45279</v>
      </c>
      <c r="L802" s="511"/>
      <c r="M802" s="437" t="s">
        <v>193</v>
      </c>
      <c r="N802" s="437" t="s">
        <v>193</v>
      </c>
      <c r="O802" s="437">
        <v>45282</v>
      </c>
      <c r="P802" s="512"/>
      <c r="Q802" s="512"/>
      <c r="R802" s="513"/>
      <c r="S802" s="628"/>
      <c r="T802" s="440"/>
      <c r="U802" s="440"/>
      <c r="V802" s="513"/>
      <c r="W802" s="513"/>
      <c r="X802" s="514"/>
      <c r="Y802" s="437"/>
      <c r="Z802" s="491"/>
      <c r="AA802" s="515">
        <f>Table13[[#This Row],[MOOE]]</f>
        <v>523316</v>
      </c>
      <c r="AB802" s="493">
        <v>523316</v>
      </c>
      <c r="AC802" s="516"/>
      <c r="AD802" s="515">
        <f>IF(Table13[[#This Row],[Procurement Project]]="","",SUM(Table13[[#This Row],[MOOE2]]+Table13[[#This Row],[CO3]]))</f>
        <v>512100</v>
      </c>
      <c r="AE802" s="495">
        <v>512100</v>
      </c>
      <c r="AF802" s="517"/>
      <c r="AG802" s="518"/>
      <c r="AH802" s="400" t="s">
        <v>758</v>
      </c>
      <c r="AI802" s="585" t="s">
        <v>193</v>
      </c>
      <c r="AJ802" s="585" t="s">
        <v>193</v>
      </c>
      <c r="AK802" s="585" t="s">
        <v>193</v>
      </c>
      <c r="AL802" s="585" t="s">
        <v>193</v>
      </c>
      <c r="AM802" s="437" t="s">
        <v>193</v>
      </c>
      <c r="AN802" s="437" t="s">
        <v>193</v>
      </c>
      <c r="AO802" s="319" t="s">
        <v>177</v>
      </c>
      <c r="AP802" s="519"/>
      <c r="AQ802" s="253"/>
      <c r="AR802" s="254"/>
      <c r="AS802" s="254"/>
    </row>
    <row r="803" spans="1:45" s="255" customFormat="1" ht="75" customHeight="1" x14ac:dyDescent="0.3">
      <c r="A803" s="486" t="s">
        <v>658</v>
      </c>
      <c r="B803" s="499" t="s">
        <v>263</v>
      </c>
      <c r="C803" s="486" t="s">
        <v>212</v>
      </c>
      <c r="D803" s="509"/>
      <c r="E803" s="510" t="s">
        <v>103</v>
      </c>
      <c r="F803" s="437">
        <v>45245</v>
      </c>
      <c r="G803" s="437">
        <v>45248</v>
      </c>
      <c r="H803" s="489"/>
      <c r="I803" s="439" t="s">
        <v>193</v>
      </c>
      <c r="J803" s="437" t="s">
        <v>193</v>
      </c>
      <c r="K803" s="437">
        <v>45279</v>
      </c>
      <c r="L803" s="511"/>
      <c r="M803" s="437" t="s">
        <v>193</v>
      </c>
      <c r="N803" s="437" t="s">
        <v>193</v>
      </c>
      <c r="O803" s="437">
        <v>45282</v>
      </c>
      <c r="P803" s="512"/>
      <c r="Q803" s="512"/>
      <c r="R803" s="513"/>
      <c r="S803" s="628"/>
      <c r="T803" s="440"/>
      <c r="U803" s="440"/>
      <c r="V803" s="513"/>
      <c r="W803" s="513"/>
      <c r="X803" s="514"/>
      <c r="Y803" s="437"/>
      <c r="Z803" s="491"/>
      <c r="AA803" s="515">
        <f>Table13[[#This Row],[MOOE]]</f>
        <v>42616</v>
      </c>
      <c r="AB803" s="493">
        <v>42616</v>
      </c>
      <c r="AC803" s="516"/>
      <c r="AD803" s="515">
        <f>IF(Table13[[#This Row],[Procurement Project]]="","",SUM(Table13[[#This Row],[MOOE2]]+Table13[[#This Row],[CO3]]))</f>
        <v>41910</v>
      </c>
      <c r="AE803" s="495">
        <v>41910</v>
      </c>
      <c r="AF803" s="517"/>
      <c r="AG803" s="518"/>
      <c r="AH803" s="400" t="s">
        <v>758</v>
      </c>
      <c r="AI803" s="585" t="s">
        <v>193</v>
      </c>
      <c r="AJ803" s="585" t="s">
        <v>193</v>
      </c>
      <c r="AK803" s="585" t="s">
        <v>193</v>
      </c>
      <c r="AL803" s="585" t="s">
        <v>193</v>
      </c>
      <c r="AM803" s="437" t="s">
        <v>193</v>
      </c>
      <c r="AN803" s="437" t="s">
        <v>193</v>
      </c>
      <c r="AO803" s="319" t="s">
        <v>177</v>
      </c>
      <c r="AP803" s="519"/>
      <c r="AQ803" s="253"/>
      <c r="AR803" s="254"/>
      <c r="AS803" s="254"/>
    </row>
    <row r="804" spans="1:45" s="255" customFormat="1" ht="75" customHeight="1" x14ac:dyDescent="0.3">
      <c r="A804" s="486" t="s">
        <v>659</v>
      </c>
      <c r="B804" s="499" t="s">
        <v>253</v>
      </c>
      <c r="C804" s="486" t="s">
        <v>212</v>
      </c>
      <c r="D804" s="509"/>
      <c r="E804" s="510" t="s">
        <v>103</v>
      </c>
      <c r="F804" s="437" t="s">
        <v>193</v>
      </c>
      <c r="G804" s="437">
        <v>45266</v>
      </c>
      <c r="H804" s="489"/>
      <c r="I804" s="439" t="s">
        <v>193</v>
      </c>
      <c r="J804" s="437" t="s">
        <v>193</v>
      </c>
      <c r="K804" s="437">
        <v>45279</v>
      </c>
      <c r="L804" s="511"/>
      <c r="M804" s="437" t="s">
        <v>193</v>
      </c>
      <c r="N804" s="437" t="s">
        <v>193</v>
      </c>
      <c r="O804" s="437">
        <v>45282</v>
      </c>
      <c r="P804" s="512"/>
      <c r="Q804" s="512"/>
      <c r="R804" s="513"/>
      <c r="S804" s="628"/>
      <c r="T804" s="440"/>
      <c r="U804" s="440"/>
      <c r="V804" s="513"/>
      <c r="W804" s="513"/>
      <c r="X804" s="514"/>
      <c r="Y804" s="437"/>
      <c r="Z804" s="491"/>
      <c r="AA804" s="515">
        <f>Table13[[#This Row],[MOOE]]</f>
        <v>133600</v>
      </c>
      <c r="AB804" s="493">
        <v>133600</v>
      </c>
      <c r="AC804" s="516"/>
      <c r="AD804" s="515">
        <f>IF(Table13[[#This Row],[Procurement Project]]="","",SUM(Table13[[#This Row],[MOOE2]]+Table13[[#This Row],[CO3]]))</f>
        <v>131800</v>
      </c>
      <c r="AE804" s="495">
        <v>131800</v>
      </c>
      <c r="AF804" s="517"/>
      <c r="AG804" s="518"/>
      <c r="AH804" s="400" t="s">
        <v>758</v>
      </c>
      <c r="AI804" s="585" t="s">
        <v>193</v>
      </c>
      <c r="AJ804" s="585" t="s">
        <v>193</v>
      </c>
      <c r="AK804" s="585" t="s">
        <v>193</v>
      </c>
      <c r="AL804" s="585" t="s">
        <v>193</v>
      </c>
      <c r="AM804" s="437" t="s">
        <v>193</v>
      </c>
      <c r="AN804" s="437" t="s">
        <v>193</v>
      </c>
      <c r="AO804" s="319" t="s">
        <v>177</v>
      </c>
      <c r="AP804" s="519"/>
      <c r="AQ804" s="253"/>
      <c r="AR804" s="254"/>
      <c r="AS804" s="254"/>
    </row>
    <row r="805" spans="1:45" s="255" customFormat="1" ht="75" customHeight="1" x14ac:dyDescent="0.3">
      <c r="A805" s="486" t="s">
        <v>660</v>
      </c>
      <c r="B805" s="499" t="s">
        <v>661</v>
      </c>
      <c r="C805" s="486" t="s">
        <v>212</v>
      </c>
      <c r="D805" s="509"/>
      <c r="E805" s="510" t="s">
        <v>103</v>
      </c>
      <c r="F805" s="437" t="s">
        <v>193</v>
      </c>
      <c r="G805" s="437">
        <v>45266</v>
      </c>
      <c r="H805" s="489"/>
      <c r="I805" s="439" t="s">
        <v>193</v>
      </c>
      <c r="J805" s="437" t="s">
        <v>193</v>
      </c>
      <c r="K805" s="437">
        <v>45279</v>
      </c>
      <c r="L805" s="511"/>
      <c r="M805" s="437" t="s">
        <v>193</v>
      </c>
      <c r="N805" s="437" t="s">
        <v>193</v>
      </c>
      <c r="O805" s="437">
        <v>45282</v>
      </c>
      <c r="P805" s="512"/>
      <c r="Q805" s="512"/>
      <c r="R805" s="513"/>
      <c r="S805" s="628"/>
      <c r="T805" s="440"/>
      <c r="U805" s="440"/>
      <c r="V805" s="513"/>
      <c r="W805" s="513"/>
      <c r="X805" s="514"/>
      <c r="Y805" s="437"/>
      <c r="Z805" s="491"/>
      <c r="AA805" s="515">
        <f>Table13[[#This Row],[MOOE]]</f>
        <v>14880</v>
      </c>
      <c r="AB805" s="493">
        <v>14880</v>
      </c>
      <c r="AC805" s="516"/>
      <c r="AD805" s="515">
        <f>IF(Table13[[#This Row],[Procurement Project]]="","",SUM(Table13[[#This Row],[MOOE2]]+Table13[[#This Row],[CO3]]))</f>
        <v>14160</v>
      </c>
      <c r="AE805" s="495">
        <v>14160</v>
      </c>
      <c r="AF805" s="517"/>
      <c r="AG805" s="518"/>
      <c r="AH805" s="400" t="s">
        <v>758</v>
      </c>
      <c r="AI805" s="585" t="s">
        <v>193</v>
      </c>
      <c r="AJ805" s="585" t="s">
        <v>193</v>
      </c>
      <c r="AK805" s="585" t="s">
        <v>193</v>
      </c>
      <c r="AL805" s="585" t="s">
        <v>193</v>
      </c>
      <c r="AM805" s="437" t="s">
        <v>193</v>
      </c>
      <c r="AN805" s="437" t="s">
        <v>193</v>
      </c>
      <c r="AO805" s="319" t="s">
        <v>177</v>
      </c>
      <c r="AP805" s="519"/>
      <c r="AQ805" s="253"/>
      <c r="AR805" s="254"/>
      <c r="AS805" s="254"/>
    </row>
    <row r="806" spans="1:45" s="255" customFormat="1" ht="75" customHeight="1" x14ac:dyDescent="0.3">
      <c r="A806" s="486" t="s">
        <v>662</v>
      </c>
      <c r="B806" s="499" t="s">
        <v>253</v>
      </c>
      <c r="C806" s="486" t="s">
        <v>212</v>
      </c>
      <c r="D806" s="509"/>
      <c r="E806" s="510" t="s">
        <v>103</v>
      </c>
      <c r="F806" s="437">
        <v>45251</v>
      </c>
      <c r="G806" s="437">
        <v>45254</v>
      </c>
      <c r="H806" s="489"/>
      <c r="I806" s="439" t="s">
        <v>193</v>
      </c>
      <c r="J806" s="437" t="s">
        <v>193</v>
      </c>
      <c r="K806" s="437">
        <v>45279</v>
      </c>
      <c r="L806" s="511"/>
      <c r="M806" s="437" t="s">
        <v>193</v>
      </c>
      <c r="N806" s="437" t="s">
        <v>193</v>
      </c>
      <c r="O806" s="437">
        <v>45282</v>
      </c>
      <c r="P806" s="512"/>
      <c r="Q806" s="512"/>
      <c r="R806" s="513"/>
      <c r="S806" s="628"/>
      <c r="T806" s="440"/>
      <c r="U806" s="440"/>
      <c r="V806" s="513"/>
      <c r="W806" s="513"/>
      <c r="X806" s="514"/>
      <c r="Y806" s="437"/>
      <c r="Z806" s="491"/>
      <c r="AA806" s="515">
        <f>Table13[[#This Row],[MOOE]]</f>
        <v>100982</v>
      </c>
      <c r="AB806" s="493">
        <v>100982</v>
      </c>
      <c r="AC806" s="516"/>
      <c r="AD806" s="515">
        <f>IF(Table13[[#This Row],[Procurement Project]]="","",SUM(Table13[[#This Row],[MOOE2]]+Table13[[#This Row],[CO3]]))</f>
        <v>99800</v>
      </c>
      <c r="AE806" s="495">
        <v>99800</v>
      </c>
      <c r="AF806" s="517"/>
      <c r="AG806" s="518"/>
      <c r="AH806" s="400" t="s">
        <v>758</v>
      </c>
      <c r="AI806" s="585" t="s">
        <v>193</v>
      </c>
      <c r="AJ806" s="585" t="s">
        <v>193</v>
      </c>
      <c r="AK806" s="585" t="s">
        <v>193</v>
      </c>
      <c r="AL806" s="585" t="s">
        <v>193</v>
      </c>
      <c r="AM806" s="437" t="s">
        <v>193</v>
      </c>
      <c r="AN806" s="437" t="s">
        <v>193</v>
      </c>
      <c r="AO806" s="319" t="s">
        <v>177</v>
      </c>
      <c r="AP806" s="519"/>
      <c r="AQ806" s="253"/>
      <c r="AR806" s="254"/>
      <c r="AS806" s="254"/>
    </row>
    <row r="807" spans="1:45" s="255" customFormat="1" ht="75" customHeight="1" x14ac:dyDescent="0.3">
      <c r="A807" s="486" t="s">
        <v>663</v>
      </c>
      <c r="B807" s="499" t="s">
        <v>493</v>
      </c>
      <c r="C807" s="486" t="s">
        <v>212</v>
      </c>
      <c r="D807" s="509"/>
      <c r="E807" s="510" t="s">
        <v>103</v>
      </c>
      <c r="F807" s="437" t="s">
        <v>193</v>
      </c>
      <c r="G807" s="437">
        <v>45222</v>
      </c>
      <c r="H807" s="489"/>
      <c r="I807" s="439" t="s">
        <v>193</v>
      </c>
      <c r="J807" s="437" t="s">
        <v>193</v>
      </c>
      <c r="K807" s="437">
        <v>45279</v>
      </c>
      <c r="L807" s="511"/>
      <c r="M807" s="437" t="s">
        <v>193</v>
      </c>
      <c r="N807" s="437" t="s">
        <v>193</v>
      </c>
      <c r="O807" s="437">
        <v>45282</v>
      </c>
      <c r="P807" s="512"/>
      <c r="Q807" s="512"/>
      <c r="R807" s="513"/>
      <c r="S807" s="628"/>
      <c r="T807" s="440"/>
      <c r="U807" s="440"/>
      <c r="V807" s="513"/>
      <c r="W807" s="513"/>
      <c r="X807" s="514"/>
      <c r="Y807" s="437"/>
      <c r="Z807" s="491"/>
      <c r="AA807" s="515">
        <f>Table13[[#This Row],[MOOE]]</f>
        <v>49200</v>
      </c>
      <c r="AB807" s="493">
        <v>49200</v>
      </c>
      <c r="AC807" s="516"/>
      <c r="AD807" s="515">
        <f>IF(Table13[[#This Row],[Procurement Project]]="","",SUM(Table13[[#This Row],[MOOE2]]+Table13[[#This Row],[CO3]]))</f>
        <v>48900</v>
      </c>
      <c r="AE807" s="495">
        <v>48900</v>
      </c>
      <c r="AF807" s="517"/>
      <c r="AG807" s="518"/>
      <c r="AH807" s="400" t="s">
        <v>758</v>
      </c>
      <c r="AI807" s="585" t="s">
        <v>193</v>
      </c>
      <c r="AJ807" s="585" t="s">
        <v>193</v>
      </c>
      <c r="AK807" s="585" t="s">
        <v>193</v>
      </c>
      <c r="AL807" s="585" t="s">
        <v>193</v>
      </c>
      <c r="AM807" s="437" t="s">
        <v>193</v>
      </c>
      <c r="AN807" s="437" t="s">
        <v>193</v>
      </c>
      <c r="AO807" s="319" t="s">
        <v>177</v>
      </c>
      <c r="AP807" s="519"/>
      <c r="AQ807" s="253"/>
      <c r="AR807" s="254"/>
      <c r="AS807" s="254"/>
    </row>
    <row r="808" spans="1:45" s="255" customFormat="1" ht="75" customHeight="1" x14ac:dyDescent="0.3">
      <c r="A808" s="486" t="s">
        <v>664</v>
      </c>
      <c r="B808" s="499" t="s">
        <v>493</v>
      </c>
      <c r="C808" s="486" t="s">
        <v>191</v>
      </c>
      <c r="D808" s="509"/>
      <c r="E808" s="510" t="s">
        <v>103</v>
      </c>
      <c r="F808" s="437" t="s">
        <v>193</v>
      </c>
      <c r="G808" s="437">
        <v>45243</v>
      </c>
      <c r="H808" s="489"/>
      <c r="I808" s="439" t="s">
        <v>193</v>
      </c>
      <c r="J808" s="437" t="s">
        <v>193</v>
      </c>
      <c r="K808" s="437">
        <v>45279</v>
      </c>
      <c r="L808" s="511"/>
      <c r="M808" s="437" t="s">
        <v>193</v>
      </c>
      <c r="N808" s="437" t="s">
        <v>193</v>
      </c>
      <c r="O808" s="437">
        <v>45282</v>
      </c>
      <c r="P808" s="512"/>
      <c r="Q808" s="512"/>
      <c r="R808" s="513"/>
      <c r="S808" s="628"/>
      <c r="T808" s="440"/>
      <c r="U808" s="440"/>
      <c r="V808" s="513"/>
      <c r="W808" s="513"/>
      <c r="X808" s="514"/>
      <c r="Y808" s="437"/>
      <c r="Z808" s="491"/>
      <c r="AA808" s="515">
        <f>Table13[[#This Row],[MOOE]]</f>
        <v>6000</v>
      </c>
      <c r="AB808" s="493">
        <v>6000</v>
      </c>
      <c r="AC808" s="516"/>
      <c r="AD808" s="515">
        <f>IF(Table13[[#This Row],[Procurement Project]]="","",SUM(Table13[[#This Row],[MOOE2]]+Table13[[#This Row],[CO3]]))</f>
        <v>5520</v>
      </c>
      <c r="AE808" s="495">
        <v>5520</v>
      </c>
      <c r="AF808" s="517"/>
      <c r="AG808" s="518"/>
      <c r="AH808" s="400" t="s">
        <v>758</v>
      </c>
      <c r="AI808" s="585" t="s">
        <v>193</v>
      </c>
      <c r="AJ808" s="585" t="s">
        <v>193</v>
      </c>
      <c r="AK808" s="585" t="s">
        <v>193</v>
      </c>
      <c r="AL808" s="585" t="s">
        <v>193</v>
      </c>
      <c r="AM808" s="437" t="s">
        <v>193</v>
      </c>
      <c r="AN808" s="437" t="s">
        <v>193</v>
      </c>
      <c r="AO808" s="319" t="s">
        <v>177</v>
      </c>
      <c r="AP808" s="519"/>
      <c r="AQ808" s="253"/>
      <c r="AR808" s="254"/>
      <c r="AS808" s="254"/>
    </row>
    <row r="809" spans="1:45" s="255" customFormat="1" ht="75" customHeight="1" x14ac:dyDescent="0.3">
      <c r="A809" s="486" t="s">
        <v>665</v>
      </c>
      <c r="B809" s="499" t="s">
        <v>223</v>
      </c>
      <c r="C809" s="486" t="s">
        <v>212</v>
      </c>
      <c r="D809" s="509"/>
      <c r="E809" s="510" t="s">
        <v>103</v>
      </c>
      <c r="F809" s="437">
        <v>45208</v>
      </c>
      <c r="G809" s="437">
        <v>45215</v>
      </c>
      <c r="H809" s="489"/>
      <c r="I809" s="439" t="s">
        <v>193</v>
      </c>
      <c r="J809" s="437" t="s">
        <v>193</v>
      </c>
      <c r="K809" s="437">
        <v>45279</v>
      </c>
      <c r="L809" s="511"/>
      <c r="M809" s="437" t="s">
        <v>193</v>
      </c>
      <c r="N809" s="437" t="s">
        <v>193</v>
      </c>
      <c r="O809" s="437">
        <v>45282</v>
      </c>
      <c r="P809" s="512"/>
      <c r="Q809" s="512"/>
      <c r="R809" s="513"/>
      <c r="S809" s="628"/>
      <c r="T809" s="440"/>
      <c r="U809" s="440"/>
      <c r="V809" s="513"/>
      <c r="W809" s="513"/>
      <c r="X809" s="514"/>
      <c r="Y809" s="437"/>
      <c r="Z809" s="491"/>
      <c r="AA809" s="515">
        <f>Table13[[#This Row],[MOOE]]</f>
        <v>100000</v>
      </c>
      <c r="AB809" s="493">
        <v>100000</v>
      </c>
      <c r="AC809" s="516"/>
      <c r="AD809" s="515">
        <f>IF(Table13[[#This Row],[Procurement Project]]="","",SUM(Table13[[#This Row],[MOOE2]]+Table13[[#This Row],[CO3]]))</f>
        <v>98100</v>
      </c>
      <c r="AE809" s="495">
        <v>98100</v>
      </c>
      <c r="AF809" s="517"/>
      <c r="AG809" s="518"/>
      <c r="AH809" s="400" t="s">
        <v>758</v>
      </c>
      <c r="AI809" s="585" t="s">
        <v>193</v>
      </c>
      <c r="AJ809" s="585" t="s">
        <v>193</v>
      </c>
      <c r="AK809" s="585" t="s">
        <v>193</v>
      </c>
      <c r="AL809" s="585" t="s">
        <v>193</v>
      </c>
      <c r="AM809" s="437" t="s">
        <v>193</v>
      </c>
      <c r="AN809" s="437" t="s">
        <v>193</v>
      </c>
      <c r="AO809" s="319" t="s">
        <v>177</v>
      </c>
      <c r="AP809" s="519"/>
      <c r="AQ809" s="253"/>
      <c r="AR809" s="254"/>
      <c r="AS809" s="254"/>
    </row>
    <row r="810" spans="1:45" s="255" customFormat="1" ht="75" customHeight="1" x14ac:dyDescent="0.3">
      <c r="A810" s="486" t="s">
        <v>666</v>
      </c>
      <c r="B810" s="499" t="s">
        <v>223</v>
      </c>
      <c r="C810" s="486" t="s">
        <v>191</v>
      </c>
      <c r="D810" s="509"/>
      <c r="E810" s="510" t="s">
        <v>103</v>
      </c>
      <c r="F810" s="437" t="s">
        <v>193</v>
      </c>
      <c r="G810" s="437">
        <v>45243</v>
      </c>
      <c r="H810" s="489"/>
      <c r="I810" s="439" t="s">
        <v>193</v>
      </c>
      <c r="J810" s="437" t="s">
        <v>193</v>
      </c>
      <c r="K810" s="437">
        <v>45279</v>
      </c>
      <c r="L810" s="511"/>
      <c r="M810" s="437" t="s">
        <v>193</v>
      </c>
      <c r="N810" s="437" t="s">
        <v>193</v>
      </c>
      <c r="O810" s="437">
        <v>45282</v>
      </c>
      <c r="P810" s="512"/>
      <c r="Q810" s="512"/>
      <c r="R810" s="513"/>
      <c r="S810" s="628"/>
      <c r="T810" s="440"/>
      <c r="U810" s="440"/>
      <c r="V810" s="513"/>
      <c r="W810" s="513"/>
      <c r="X810" s="514"/>
      <c r="Y810" s="437"/>
      <c r="Z810" s="491"/>
      <c r="AA810" s="515">
        <f>Table13[[#This Row],[MOOE]]</f>
        <v>27500</v>
      </c>
      <c r="AB810" s="493">
        <v>27500</v>
      </c>
      <c r="AC810" s="516"/>
      <c r="AD810" s="515">
        <f>IF(Table13[[#This Row],[Procurement Project]]="","",SUM(Table13[[#This Row],[MOOE2]]+Table13[[#This Row],[CO3]]))</f>
        <v>27500</v>
      </c>
      <c r="AE810" s="495">
        <v>27500</v>
      </c>
      <c r="AF810" s="517"/>
      <c r="AG810" s="518"/>
      <c r="AH810" s="400" t="s">
        <v>758</v>
      </c>
      <c r="AI810" s="585" t="s">
        <v>193</v>
      </c>
      <c r="AJ810" s="585" t="s">
        <v>193</v>
      </c>
      <c r="AK810" s="585" t="s">
        <v>193</v>
      </c>
      <c r="AL810" s="585" t="s">
        <v>193</v>
      </c>
      <c r="AM810" s="437" t="s">
        <v>193</v>
      </c>
      <c r="AN810" s="437" t="s">
        <v>193</v>
      </c>
      <c r="AO810" s="319" t="s">
        <v>177</v>
      </c>
      <c r="AP810" s="519"/>
      <c r="AQ810" s="253"/>
      <c r="AR810" s="254"/>
      <c r="AS810" s="254"/>
    </row>
    <row r="811" spans="1:45" s="255" customFormat="1" ht="75" customHeight="1" x14ac:dyDescent="0.3">
      <c r="A811" s="486" t="s">
        <v>667</v>
      </c>
      <c r="B811" s="499" t="s">
        <v>668</v>
      </c>
      <c r="C811" s="486" t="s">
        <v>212</v>
      </c>
      <c r="D811" s="509"/>
      <c r="E811" s="510" t="s">
        <v>103</v>
      </c>
      <c r="F811" s="437">
        <v>45245</v>
      </c>
      <c r="G811" s="437">
        <v>45248</v>
      </c>
      <c r="H811" s="489"/>
      <c r="I811" s="439" t="s">
        <v>193</v>
      </c>
      <c r="J811" s="437" t="s">
        <v>193</v>
      </c>
      <c r="K811" s="437">
        <v>45279</v>
      </c>
      <c r="L811" s="511"/>
      <c r="M811" s="437" t="s">
        <v>193</v>
      </c>
      <c r="N811" s="437" t="s">
        <v>193</v>
      </c>
      <c r="O811" s="437">
        <v>45282</v>
      </c>
      <c r="P811" s="512"/>
      <c r="Q811" s="512"/>
      <c r="R811" s="513"/>
      <c r="S811" s="628"/>
      <c r="T811" s="440"/>
      <c r="U811" s="440"/>
      <c r="V811" s="513"/>
      <c r="W811" s="513"/>
      <c r="X811" s="514"/>
      <c r="Y811" s="437"/>
      <c r="Z811" s="491"/>
      <c r="AA811" s="515">
        <f>Table13[[#This Row],[MOOE]]</f>
        <v>36630</v>
      </c>
      <c r="AB811" s="493">
        <v>36630</v>
      </c>
      <c r="AC811" s="516"/>
      <c r="AD811" s="515">
        <f>IF(Table13[[#This Row],[Procurement Project]]="","",SUM(Table13[[#This Row],[MOOE2]]+Table13[[#This Row],[CO3]]))</f>
        <v>31500</v>
      </c>
      <c r="AE811" s="495">
        <v>31500</v>
      </c>
      <c r="AF811" s="517"/>
      <c r="AG811" s="518"/>
      <c r="AH811" s="400" t="s">
        <v>758</v>
      </c>
      <c r="AI811" s="585" t="s">
        <v>193</v>
      </c>
      <c r="AJ811" s="585" t="s">
        <v>193</v>
      </c>
      <c r="AK811" s="585" t="s">
        <v>193</v>
      </c>
      <c r="AL811" s="585" t="s">
        <v>193</v>
      </c>
      <c r="AM811" s="437" t="s">
        <v>193</v>
      </c>
      <c r="AN811" s="437" t="s">
        <v>193</v>
      </c>
      <c r="AO811" s="319" t="s">
        <v>177</v>
      </c>
      <c r="AP811" s="519"/>
      <c r="AQ811" s="253"/>
      <c r="AR811" s="254"/>
      <c r="AS811" s="254"/>
    </row>
    <row r="812" spans="1:45" s="255" customFormat="1" ht="75" customHeight="1" x14ac:dyDescent="0.3">
      <c r="A812" s="486" t="s">
        <v>669</v>
      </c>
      <c r="B812" s="499" t="s">
        <v>253</v>
      </c>
      <c r="C812" s="486" t="s">
        <v>212</v>
      </c>
      <c r="D812" s="509"/>
      <c r="E812" s="510" t="s">
        <v>103</v>
      </c>
      <c r="F812" s="437">
        <v>45245</v>
      </c>
      <c r="G812" s="437">
        <v>45248</v>
      </c>
      <c r="H812" s="489"/>
      <c r="I812" s="439" t="s">
        <v>193</v>
      </c>
      <c r="J812" s="437" t="s">
        <v>193</v>
      </c>
      <c r="K812" s="437">
        <v>45279</v>
      </c>
      <c r="L812" s="511"/>
      <c r="M812" s="437" t="s">
        <v>193</v>
      </c>
      <c r="N812" s="437" t="s">
        <v>193</v>
      </c>
      <c r="O812" s="437">
        <v>45282</v>
      </c>
      <c r="P812" s="512"/>
      <c r="Q812" s="512"/>
      <c r="R812" s="513"/>
      <c r="S812" s="628"/>
      <c r="T812" s="440"/>
      <c r="U812" s="440"/>
      <c r="V812" s="513"/>
      <c r="W812" s="513"/>
      <c r="X812" s="514"/>
      <c r="Y812" s="437"/>
      <c r="Z812" s="491"/>
      <c r="AA812" s="515">
        <f>Table13[[#This Row],[MOOE]]</f>
        <v>14913</v>
      </c>
      <c r="AB812" s="493">
        <v>14913</v>
      </c>
      <c r="AC812" s="516"/>
      <c r="AD812" s="515">
        <f>IF(Table13[[#This Row],[Procurement Project]]="","",SUM(Table13[[#This Row],[MOOE2]]+Table13[[#This Row],[CO3]]))</f>
        <v>13535</v>
      </c>
      <c r="AE812" s="495">
        <v>13535</v>
      </c>
      <c r="AF812" s="517"/>
      <c r="AG812" s="518"/>
      <c r="AH812" s="400" t="s">
        <v>758</v>
      </c>
      <c r="AI812" s="585" t="s">
        <v>193</v>
      </c>
      <c r="AJ812" s="585" t="s">
        <v>193</v>
      </c>
      <c r="AK812" s="585" t="s">
        <v>193</v>
      </c>
      <c r="AL812" s="585" t="s">
        <v>193</v>
      </c>
      <c r="AM812" s="437" t="s">
        <v>193</v>
      </c>
      <c r="AN812" s="437" t="s">
        <v>193</v>
      </c>
      <c r="AO812" s="319" t="s">
        <v>177</v>
      </c>
      <c r="AP812" s="519"/>
      <c r="AQ812" s="253"/>
      <c r="AR812" s="254"/>
      <c r="AS812" s="254"/>
    </row>
    <row r="813" spans="1:45" s="255" customFormat="1" ht="75" customHeight="1" x14ac:dyDescent="0.3">
      <c r="A813" s="486" t="s">
        <v>670</v>
      </c>
      <c r="B813" s="499" t="s">
        <v>220</v>
      </c>
      <c r="C813" s="486" t="s">
        <v>198</v>
      </c>
      <c r="D813" s="509"/>
      <c r="E813" s="510" t="s">
        <v>103</v>
      </c>
      <c r="F813" s="437" t="s">
        <v>193</v>
      </c>
      <c r="G813" s="437">
        <v>45243</v>
      </c>
      <c r="H813" s="489"/>
      <c r="I813" s="439" t="s">
        <v>193</v>
      </c>
      <c r="J813" s="437" t="s">
        <v>193</v>
      </c>
      <c r="K813" s="437">
        <v>45279</v>
      </c>
      <c r="L813" s="511"/>
      <c r="M813" s="437" t="s">
        <v>193</v>
      </c>
      <c r="N813" s="437" t="s">
        <v>193</v>
      </c>
      <c r="O813" s="437">
        <v>45282</v>
      </c>
      <c r="P813" s="512"/>
      <c r="Q813" s="512"/>
      <c r="R813" s="513"/>
      <c r="S813" s="628"/>
      <c r="T813" s="440"/>
      <c r="U813" s="440"/>
      <c r="V813" s="513"/>
      <c r="W813" s="513"/>
      <c r="X813" s="514"/>
      <c r="Y813" s="437"/>
      <c r="Z813" s="491"/>
      <c r="AA813" s="515">
        <f>Table13[[#This Row],[MOOE]]</f>
        <v>14391</v>
      </c>
      <c r="AB813" s="493">
        <v>14391</v>
      </c>
      <c r="AC813" s="516"/>
      <c r="AD813" s="515">
        <f>IF(Table13[[#This Row],[Procurement Project]]="","",SUM(Table13[[#This Row],[MOOE2]]+Table13[[#This Row],[CO3]]))</f>
        <v>14040</v>
      </c>
      <c r="AE813" s="495">
        <v>14040</v>
      </c>
      <c r="AF813" s="517"/>
      <c r="AG813" s="518"/>
      <c r="AH813" s="400" t="s">
        <v>758</v>
      </c>
      <c r="AI813" s="585" t="s">
        <v>193</v>
      </c>
      <c r="AJ813" s="585" t="s">
        <v>193</v>
      </c>
      <c r="AK813" s="585" t="s">
        <v>193</v>
      </c>
      <c r="AL813" s="585" t="s">
        <v>193</v>
      </c>
      <c r="AM813" s="437" t="s">
        <v>193</v>
      </c>
      <c r="AN813" s="437" t="s">
        <v>193</v>
      </c>
      <c r="AO813" s="319" t="s">
        <v>177</v>
      </c>
      <c r="AP813" s="519"/>
      <c r="AQ813" s="253"/>
      <c r="AR813" s="254"/>
      <c r="AS813" s="254"/>
    </row>
    <row r="814" spans="1:45" s="255" customFormat="1" ht="75" customHeight="1" x14ac:dyDescent="0.3">
      <c r="A814" s="486" t="s">
        <v>671</v>
      </c>
      <c r="B814" s="499" t="s">
        <v>220</v>
      </c>
      <c r="C814" s="486" t="s">
        <v>266</v>
      </c>
      <c r="D814" s="509"/>
      <c r="E814" s="510" t="s">
        <v>103</v>
      </c>
      <c r="F814" s="437" t="s">
        <v>193</v>
      </c>
      <c r="G814" s="437">
        <v>45247</v>
      </c>
      <c r="H814" s="489"/>
      <c r="I814" s="439" t="s">
        <v>193</v>
      </c>
      <c r="J814" s="437" t="s">
        <v>193</v>
      </c>
      <c r="K814" s="437">
        <v>45279</v>
      </c>
      <c r="L814" s="511"/>
      <c r="M814" s="437" t="s">
        <v>193</v>
      </c>
      <c r="N814" s="437" t="s">
        <v>193</v>
      </c>
      <c r="O814" s="437">
        <v>45282</v>
      </c>
      <c r="P814" s="512"/>
      <c r="Q814" s="512"/>
      <c r="R814" s="513"/>
      <c r="S814" s="628"/>
      <c r="T814" s="440"/>
      <c r="U814" s="440"/>
      <c r="V814" s="513"/>
      <c r="W814" s="513"/>
      <c r="X814" s="514"/>
      <c r="Y814" s="437"/>
      <c r="Z814" s="491"/>
      <c r="AA814" s="515">
        <f>Table13[[#This Row],[MOOE]]</f>
        <v>32677</v>
      </c>
      <c r="AB814" s="493">
        <v>32677</v>
      </c>
      <c r="AC814" s="516"/>
      <c r="AD814" s="515">
        <f>IF(Table13[[#This Row],[Procurement Project]]="","",SUM(Table13[[#This Row],[MOOE2]]+Table13[[#This Row],[CO3]]))</f>
        <v>31880</v>
      </c>
      <c r="AE814" s="495">
        <v>31880</v>
      </c>
      <c r="AF814" s="517"/>
      <c r="AG814" s="518"/>
      <c r="AH814" s="400" t="s">
        <v>758</v>
      </c>
      <c r="AI814" s="585" t="s">
        <v>193</v>
      </c>
      <c r="AJ814" s="585" t="s">
        <v>193</v>
      </c>
      <c r="AK814" s="585" t="s">
        <v>193</v>
      </c>
      <c r="AL814" s="585" t="s">
        <v>193</v>
      </c>
      <c r="AM814" s="437" t="s">
        <v>193</v>
      </c>
      <c r="AN814" s="437" t="s">
        <v>193</v>
      </c>
      <c r="AO814" s="319" t="s">
        <v>177</v>
      </c>
      <c r="AP814" s="519"/>
      <c r="AQ814" s="253"/>
      <c r="AR814" s="254"/>
      <c r="AS814" s="254"/>
    </row>
    <row r="815" spans="1:45" s="255" customFormat="1" ht="75" customHeight="1" x14ac:dyDescent="0.3">
      <c r="A815" s="486" t="s">
        <v>672</v>
      </c>
      <c r="B815" s="499" t="s">
        <v>253</v>
      </c>
      <c r="C815" s="486" t="s">
        <v>251</v>
      </c>
      <c r="D815" s="509"/>
      <c r="E815" s="510" t="s">
        <v>103</v>
      </c>
      <c r="F815" s="437" t="s">
        <v>193</v>
      </c>
      <c r="G815" s="437">
        <v>45243</v>
      </c>
      <c r="H815" s="489"/>
      <c r="I815" s="439" t="s">
        <v>193</v>
      </c>
      <c r="J815" s="437" t="s">
        <v>193</v>
      </c>
      <c r="K815" s="437">
        <v>45279</v>
      </c>
      <c r="L815" s="511"/>
      <c r="M815" s="437" t="s">
        <v>193</v>
      </c>
      <c r="N815" s="437" t="s">
        <v>193</v>
      </c>
      <c r="O815" s="437">
        <v>45282</v>
      </c>
      <c r="P815" s="512"/>
      <c r="Q815" s="512"/>
      <c r="R815" s="513"/>
      <c r="S815" s="628"/>
      <c r="T815" s="440"/>
      <c r="U815" s="440"/>
      <c r="V815" s="513"/>
      <c r="W815" s="513"/>
      <c r="X815" s="514"/>
      <c r="Y815" s="437"/>
      <c r="Z815" s="491"/>
      <c r="AA815" s="515">
        <f>Table13[[#This Row],[MOOE]]</f>
        <v>49200</v>
      </c>
      <c r="AB815" s="493">
        <v>49200</v>
      </c>
      <c r="AC815" s="516"/>
      <c r="AD815" s="515">
        <f>IF(Table13[[#This Row],[Procurement Project]]="","",SUM(Table13[[#This Row],[MOOE2]]+Table13[[#This Row],[CO3]]))</f>
        <v>49173</v>
      </c>
      <c r="AE815" s="495">
        <v>49173</v>
      </c>
      <c r="AF815" s="517"/>
      <c r="AG815" s="518"/>
      <c r="AH815" s="400" t="s">
        <v>758</v>
      </c>
      <c r="AI815" s="585" t="s">
        <v>193</v>
      </c>
      <c r="AJ815" s="585" t="s">
        <v>193</v>
      </c>
      <c r="AK815" s="585" t="s">
        <v>193</v>
      </c>
      <c r="AL815" s="585" t="s">
        <v>193</v>
      </c>
      <c r="AM815" s="437" t="s">
        <v>193</v>
      </c>
      <c r="AN815" s="437" t="s">
        <v>193</v>
      </c>
      <c r="AO815" s="319" t="s">
        <v>177</v>
      </c>
      <c r="AP815" s="519"/>
      <c r="AQ815" s="253"/>
      <c r="AR815" s="254"/>
      <c r="AS815" s="254"/>
    </row>
    <row r="816" spans="1:45" s="255" customFormat="1" ht="75" customHeight="1" x14ac:dyDescent="0.3">
      <c r="A816" s="486" t="s">
        <v>673</v>
      </c>
      <c r="B816" s="499" t="s">
        <v>253</v>
      </c>
      <c r="C816" s="486" t="s">
        <v>212</v>
      </c>
      <c r="D816" s="509"/>
      <c r="E816" s="510" t="s">
        <v>103</v>
      </c>
      <c r="F816" s="437" t="s">
        <v>193</v>
      </c>
      <c r="G816" s="437">
        <v>45247</v>
      </c>
      <c r="H816" s="489"/>
      <c r="I816" s="439" t="s">
        <v>193</v>
      </c>
      <c r="J816" s="437" t="s">
        <v>193</v>
      </c>
      <c r="K816" s="437">
        <v>45279</v>
      </c>
      <c r="L816" s="511"/>
      <c r="M816" s="437" t="s">
        <v>193</v>
      </c>
      <c r="N816" s="437" t="s">
        <v>193</v>
      </c>
      <c r="O816" s="437">
        <v>45282</v>
      </c>
      <c r="P816" s="512"/>
      <c r="Q816" s="512"/>
      <c r="R816" s="513"/>
      <c r="S816" s="628"/>
      <c r="T816" s="440"/>
      <c r="U816" s="440"/>
      <c r="V816" s="513"/>
      <c r="W816" s="513"/>
      <c r="X816" s="514"/>
      <c r="Y816" s="437"/>
      <c r="Z816" s="491"/>
      <c r="AA816" s="515">
        <f>Table13[[#This Row],[MOOE]]</f>
        <v>87400</v>
      </c>
      <c r="AB816" s="493">
        <v>87400</v>
      </c>
      <c r="AC816" s="516"/>
      <c r="AD816" s="515">
        <f>IF(Table13[[#This Row],[Procurement Project]]="","",SUM(Table13[[#This Row],[MOOE2]]+Table13[[#This Row],[CO3]]))</f>
        <v>87388</v>
      </c>
      <c r="AE816" s="495">
        <v>87388</v>
      </c>
      <c r="AF816" s="517"/>
      <c r="AG816" s="518"/>
      <c r="AH816" s="400" t="s">
        <v>758</v>
      </c>
      <c r="AI816" s="585" t="s">
        <v>193</v>
      </c>
      <c r="AJ816" s="585" t="s">
        <v>193</v>
      </c>
      <c r="AK816" s="585" t="s">
        <v>193</v>
      </c>
      <c r="AL816" s="585" t="s">
        <v>193</v>
      </c>
      <c r="AM816" s="437" t="s">
        <v>193</v>
      </c>
      <c r="AN816" s="437" t="s">
        <v>193</v>
      </c>
      <c r="AO816" s="319" t="s">
        <v>177</v>
      </c>
      <c r="AP816" s="519"/>
      <c r="AQ816" s="253"/>
      <c r="AR816" s="254"/>
      <c r="AS816" s="254"/>
    </row>
    <row r="817" spans="1:45" s="255" customFormat="1" ht="75" customHeight="1" x14ac:dyDescent="0.3">
      <c r="A817" s="486" t="s">
        <v>674</v>
      </c>
      <c r="B817" s="499" t="s">
        <v>253</v>
      </c>
      <c r="C817" s="486" t="s">
        <v>620</v>
      </c>
      <c r="D817" s="509"/>
      <c r="E817" s="510" t="s">
        <v>103</v>
      </c>
      <c r="F817" s="437" t="s">
        <v>193</v>
      </c>
      <c r="G817" s="437">
        <v>45233</v>
      </c>
      <c r="H817" s="489"/>
      <c r="I817" s="439" t="s">
        <v>193</v>
      </c>
      <c r="J817" s="437" t="s">
        <v>193</v>
      </c>
      <c r="K817" s="437">
        <v>45279</v>
      </c>
      <c r="L817" s="511"/>
      <c r="M817" s="437" t="s">
        <v>193</v>
      </c>
      <c r="N817" s="437" t="s">
        <v>193</v>
      </c>
      <c r="O817" s="437">
        <v>45282</v>
      </c>
      <c r="P817" s="512"/>
      <c r="Q817" s="512"/>
      <c r="R817" s="513"/>
      <c r="S817" s="628"/>
      <c r="T817" s="440"/>
      <c r="U817" s="440"/>
      <c r="V817" s="513"/>
      <c r="W817" s="513"/>
      <c r="X817" s="514"/>
      <c r="Y817" s="437"/>
      <c r="Z817" s="491"/>
      <c r="AA817" s="515">
        <f>Table13[[#This Row],[MOOE]]</f>
        <v>71050</v>
      </c>
      <c r="AB817" s="493">
        <v>71050</v>
      </c>
      <c r="AC817" s="516"/>
      <c r="AD817" s="515">
        <f>IF(Table13[[#This Row],[Procurement Project]]="","",SUM(Table13[[#This Row],[MOOE2]]+Table13[[#This Row],[CO3]]))</f>
        <v>71026</v>
      </c>
      <c r="AE817" s="495">
        <v>71026</v>
      </c>
      <c r="AF817" s="517"/>
      <c r="AG817" s="518"/>
      <c r="AH817" s="400" t="s">
        <v>758</v>
      </c>
      <c r="AI817" s="585" t="s">
        <v>193</v>
      </c>
      <c r="AJ817" s="585" t="s">
        <v>193</v>
      </c>
      <c r="AK817" s="585" t="s">
        <v>193</v>
      </c>
      <c r="AL817" s="585" t="s">
        <v>193</v>
      </c>
      <c r="AM817" s="437" t="s">
        <v>193</v>
      </c>
      <c r="AN817" s="437" t="s">
        <v>193</v>
      </c>
      <c r="AO817" s="319" t="s">
        <v>177</v>
      </c>
      <c r="AP817" s="519"/>
      <c r="AQ817" s="253"/>
      <c r="AR817" s="254"/>
      <c r="AS817" s="254"/>
    </row>
    <row r="818" spans="1:45" s="255" customFormat="1" ht="75" customHeight="1" x14ac:dyDescent="0.3">
      <c r="A818" s="486" t="s">
        <v>675</v>
      </c>
      <c r="B818" s="499" t="s">
        <v>257</v>
      </c>
      <c r="C818" s="486" t="s">
        <v>620</v>
      </c>
      <c r="D818" s="509"/>
      <c r="E818" s="510" t="s">
        <v>103</v>
      </c>
      <c r="F818" s="437">
        <v>45237</v>
      </c>
      <c r="G818" s="437">
        <v>45243</v>
      </c>
      <c r="H818" s="489"/>
      <c r="I818" s="439" t="s">
        <v>193</v>
      </c>
      <c r="J818" s="437" t="s">
        <v>193</v>
      </c>
      <c r="K818" s="437">
        <v>45279</v>
      </c>
      <c r="L818" s="511"/>
      <c r="M818" s="437" t="s">
        <v>193</v>
      </c>
      <c r="N818" s="437" t="s">
        <v>193</v>
      </c>
      <c r="O818" s="437">
        <v>45282</v>
      </c>
      <c r="P818" s="512"/>
      <c r="Q818" s="512"/>
      <c r="R818" s="513"/>
      <c r="S818" s="628"/>
      <c r="T818" s="440"/>
      <c r="U818" s="440"/>
      <c r="V818" s="513"/>
      <c r="W818" s="513"/>
      <c r="X818" s="514"/>
      <c r="Y818" s="437"/>
      <c r="Z818" s="491"/>
      <c r="AA818" s="515">
        <f>Table13[[#This Row],[MOOE]]</f>
        <v>50227</v>
      </c>
      <c r="AB818" s="493">
        <v>50227</v>
      </c>
      <c r="AC818" s="516"/>
      <c r="AD818" s="515">
        <f>IF(Table13[[#This Row],[Procurement Project]]="","",SUM(Table13[[#This Row],[MOOE2]]+Table13[[#This Row],[CO3]]))</f>
        <v>50172</v>
      </c>
      <c r="AE818" s="495">
        <v>50172</v>
      </c>
      <c r="AF818" s="517"/>
      <c r="AG818" s="518"/>
      <c r="AH818" s="400" t="s">
        <v>758</v>
      </c>
      <c r="AI818" s="585" t="s">
        <v>193</v>
      </c>
      <c r="AJ818" s="585" t="s">
        <v>193</v>
      </c>
      <c r="AK818" s="585" t="s">
        <v>193</v>
      </c>
      <c r="AL818" s="585" t="s">
        <v>193</v>
      </c>
      <c r="AM818" s="437" t="s">
        <v>193</v>
      </c>
      <c r="AN818" s="437" t="s">
        <v>193</v>
      </c>
      <c r="AO818" s="319" t="s">
        <v>177</v>
      </c>
      <c r="AP818" s="519"/>
      <c r="AQ818" s="253"/>
      <c r="AR818" s="254"/>
      <c r="AS818" s="254"/>
    </row>
    <row r="819" spans="1:45" s="255" customFormat="1" ht="75" customHeight="1" x14ac:dyDescent="0.3">
      <c r="A819" s="486" t="s">
        <v>676</v>
      </c>
      <c r="B819" s="499" t="s">
        <v>677</v>
      </c>
      <c r="C819" s="486" t="s">
        <v>213</v>
      </c>
      <c r="D819" s="509"/>
      <c r="E819" s="510" t="s">
        <v>103</v>
      </c>
      <c r="F819" s="437">
        <v>45237</v>
      </c>
      <c r="G819" s="437">
        <v>45243</v>
      </c>
      <c r="H819" s="489"/>
      <c r="I819" s="439" t="s">
        <v>193</v>
      </c>
      <c r="J819" s="437" t="s">
        <v>193</v>
      </c>
      <c r="K819" s="437">
        <v>45279</v>
      </c>
      <c r="L819" s="511"/>
      <c r="M819" s="437" t="s">
        <v>193</v>
      </c>
      <c r="N819" s="437" t="s">
        <v>193</v>
      </c>
      <c r="O819" s="437">
        <v>45282</v>
      </c>
      <c r="P819" s="512"/>
      <c r="Q819" s="512"/>
      <c r="R819" s="513"/>
      <c r="S819" s="628"/>
      <c r="T819" s="440"/>
      <c r="U819" s="440"/>
      <c r="V819" s="513"/>
      <c r="W819" s="513"/>
      <c r="X819" s="514"/>
      <c r="Y819" s="437"/>
      <c r="Z819" s="491"/>
      <c r="AA819" s="515">
        <f>Table13[[#This Row],[MOOE]]</f>
        <v>32422</v>
      </c>
      <c r="AB819" s="493">
        <v>32422</v>
      </c>
      <c r="AC819" s="516"/>
      <c r="AD819" s="515">
        <f>IF(Table13[[#This Row],[Procurement Project]]="","",SUM(Table13[[#This Row],[MOOE2]]+Table13[[#This Row],[CO3]]))</f>
        <v>32382</v>
      </c>
      <c r="AE819" s="495">
        <v>32382</v>
      </c>
      <c r="AF819" s="517"/>
      <c r="AG819" s="518"/>
      <c r="AH819" s="400" t="s">
        <v>758</v>
      </c>
      <c r="AI819" s="585" t="s">
        <v>193</v>
      </c>
      <c r="AJ819" s="585" t="s">
        <v>193</v>
      </c>
      <c r="AK819" s="585" t="s">
        <v>193</v>
      </c>
      <c r="AL819" s="585" t="s">
        <v>193</v>
      </c>
      <c r="AM819" s="437" t="s">
        <v>193</v>
      </c>
      <c r="AN819" s="437" t="s">
        <v>193</v>
      </c>
      <c r="AO819" s="319" t="s">
        <v>177</v>
      </c>
      <c r="AP819" s="519"/>
      <c r="AQ819" s="253"/>
      <c r="AR819" s="254"/>
      <c r="AS819" s="254"/>
    </row>
    <row r="820" spans="1:45" s="255" customFormat="1" ht="75" customHeight="1" x14ac:dyDescent="0.3">
      <c r="A820" s="486" t="s">
        <v>678</v>
      </c>
      <c r="B820" s="499" t="s">
        <v>218</v>
      </c>
      <c r="C820" s="486" t="s">
        <v>232</v>
      </c>
      <c r="D820" s="509"/>
      <c r="E820" s="510" t="s">
        <v>103</v>
      </c>
      <c r="F820" s="437" t="s">
        <v>193</v>
      </c>
      <c r="G820" s="437">
        <v>45233</v>
      </c>
      <c r="H820" s="489"/>
      <c r="I820" s="439" t="s">
        <v>193</v>
      </c>
      <c r="J820" s="437" t="s">
        <v>193</v>
      </c>
      <c r="K820" s="437">
        <v>45279</v>
      </c>
      <c r="L820" s="511"/>
      <c r="M820" s="437" t="s">
        <v>193</v>
      </c>
      <c r="N820" s="437" t="s">
        <v>193</v>
      </c>
      <c r="O820" s="437">
        <v>45282</v>
      </c>
      <c r="P820" s="512"/>
      <c r="Q820" s="512"/>
      <c r="R820" s="513"/>
      <c r="S820" s="628"/>
      <c r="T820" s="440"/>
      <c r="U820" s="440"/>
      <c r="V820" s="513"/>
      <c r="W820" s="513"/>
      <c r="X820" s="514"/>
      <c r="Y820" s="437"/>
      <c r="Z820" s="491"/>
      <c r="AA820" s="515">
        <f>Table13[[#This Row],[MOOE]]</f>
        <v>44900</v>
      </c>
      <c r="AB820" s="493">
        <v>44900</v>
      </c>
      <c r="AC820" s="516"/>
      <c r="AD820" s="515">
        <f>IF(Table13[[#This Row],[Procurement Project]]="","",SUM(Table13[[#This Row],[MOOE2]]+Table13[[#This Row],[CO3]]))</f>
        <v>44830</v>
      </c>
      <c r="AE820" s="495">
        <v>44830</v>
      </c>
      <c r="AF820" s="517"/>
      <c r="AG820" s="518"/>
      <c r="AH820" s="400" t="s">
        <v>758</v>
      </c>
      <c r="AI820" s="585" t="s">
        <v>193</v>
      </c>
      <c r="AJ820" s="585" t="s">
        <v>193</v>
      </c>
      <c r="AK820" s="585" t="s">
        <v>193</v>
      </c>
      <c r="AL820" s="585" t="s">
        <v>193</v>
      </c>
      <c r="AM820" s="437" t="s">
        <v>193</v>
      </c>
      <c r="AN820" s="437" t="s">
        <v>193</v>
      </c>
      <c r="AO820" s="319" t="s">
        <v>177</v>
      </c>
      <c r="AP820" s="519"/>
      <c r="AQ820" s="253"/>
      <c r="AR820" s="254"/>
      <c r="AS820" s="254"/>
    </row>
    <row r="821" spans="1:45" s="255" customFormat="1" ht="75" customHeight="1" x14ac:dyDescent="0.3">
      <c r="A821" s="486" t="s">
        <v>679</v>
      </c>
      <c r="B821" s="499" t="s">
        <v>680</v>
      </c>
      <c r="C821" s="486" t="s">
        <v>232</v>
      </c>
      <c r="D821" s="509"/>
      <c r="E821" s="510" t="s">
        <v>103</v>
      </c>
      <c r="F821" s="437">
        <v>45245</v>
      </c>
      <c r="G821" s="437">
        <v>45247</v>
      </c>
      <c r="H821" s="489"/>
      <c r="I821" s="439" t="s">
        <v>193</v>
      </c>
      <c r="J821" s="437" t="s">
        <v>193</v>
      </c>
      <c r="K821" s="437">
        <v>45279</v>
      </c>
      <c r="L821" s="511"/>
      <c r="M821" s="437" t="s">
        <v>193</v>
      </c>
      <c r="N821" s="437" t="s">
        <v>193</v>
      </c>
      <c r="O821" s="437">
        <v>45282</v>
      </c>
      <c r="P821" s="512"/>
      <c r="Q821" s="512"/>
      <c r="R821" s="513"/>
      <c r="S821" s="628"/>
      <c r="T821" s="440"/>
      <c r="U821" s="440"/>
      <c r="V821" s="513"/>
      <c r="W821" s="513"/>
      <c r="X821" s="514"/>
      <c r="Y821" s="437"/>
      <c r="Z821" s="491"/>
      <c r="AA821" s="515">
        <f>Table13[[#This Row],[MOOE]]</f>
        <v>270000</v>
      </c>
      <c r="AB821" s="493">
        <v>270000</v>
      </c>
      <c r="AC821" s="516"/>
      <c r="AD821" s="515">
        <f>IF(Table13[[#This Row],[Procurement Project]]="","",SUM(Table13[[#This Row],[MOOE2]]+Table13[[#This Row],[CO3]]))</f>
        <v>267040</v>
      </c>
      <c r="AE821" s="495">
        <v>267040</v>
      </c>
      <c r="AF821" s="517"/>
      <c r="AG821" s="518"/>
      <c r="AH821" s="400" t="s">
        <v>758</v>
      </c>
      <c r="AI821" s="585" t="s">
        <v>193</v>
      </c>
      <c r="AJ821" s="585" t="s">
        <v>193</v>
      </c>
      <c r="AK821" s="585" t="s">
        <v>193</v>
      </c>
      <c r="AL821" s="585" t="s">
        <v>193</v>
      </c>
      <c r="AM821" s="437" t="s">
        <v>193</v>
      </c>
      <c r="AN821" s="437" t="s">
        <v>193</v>
      </c>
      <c r="AO821" s="319" t="s">
        <v>177</v>
      </c>
      <c r="AP821" s="519"/>
      <c r="AQ821" s="253"/>
      <c r="AR821" s="254"/>
      <c r="AS821" s="254"/>
    </row>
    <row r="822" spans="1:45" s="255" customFormat="1" ht="75" customHeight="1" x14ac:dyDescent="0.3">
      <c r="A822" s="486" t="s">
        <v>681</v>
      </c>
      <c r="B822" s="499" t="s">
        <v>223</v>
      </c>
      <c r="C822" s="486" t="s">
        <v>212</v>
      </c>
      <c r="D822" s="509"/>
      <c r="E822" s="510" t="s">
        <v>103</v>
      </c>
      <c r="F822" s="437" t="s">
        <v>193</v>
      </c>
      <c r="G822" s="437">
        <v>45183</v>
      </c>
      <c r="H822" s="489"/>
      <c r="I822" s="439" t="s">
        <v>193</v>
      </c>
      <c r="J822" s="437" t="s">
        <v>193</v>
      </c>
      <c r="K822" s="437">
        <v>45279</v>
      </c>
      <c r="L822" s="511"/>
      <c r="M822" s="437" t="s">
        <v>193</v>
      </c>
      <c r="N822" s="437" t="s">
        <v>193</v>
      </c>
      <c r="O822" s="437">
        <v>45282</v>
      </c>
      <c r="P822" s="512"/>
      <c r="Q822" s="512"/>
      <c r="R822" s="513"/>
      <c r="S822" s="628"/>
      <c r="T822" s="440"/>
      <c r="U822" s="440"/>
      <c r="V822" s="513"/>
      <c r="W822" s="513"/>
      <c r="X822" s="514"/>
      <c r="Y822" s="437"/>
      <c r="Z822" s="491"/>
      <c r="AA822" s="515">
        <f>Table13[[#This Row],[MOOE]]</f>
        <v>25200</v>
      </c>
      <c r="AB822" s="493">
        <v>25200</v>
      </c>
      <c r="AC822" s="516"/>
      <c r="AD822" s="515">
        <f>IF(Table13[[#This Row],[Procurement Project]]="","",SUM(Table13[[#This Row],[MOOE2]]+Table13[[#This Row],[CO3]]))</f>
        <v>25020</v>
      </c>
      <c r="AE822" s="495">
        <v>25020</v>
      </c>
      <c r="AF822" s="517"/>
      <c r="AG822" s="518"/>
      <c r="AH822" s="400" t="s">
        <v>758</v>
      </c>
      <c r="AI822" s="585" t="s">
        <v>193</v>
      </c>
      <c r="AJ822" s="585" t="s">
        <v>193</v>
      </c>
      <c r="AK822" s="585" t="s">
        <v>193</v>
      </c>
      <c r="AL822" s="585" t="s">
        <v>193</v>
      </c>
      <c r="AM822" s="437" t="s">
        <v>193</v>
      </c>
      <c r="AN822" s="437" t="s">
        <v>193</v>
      </c>
      <c r="AO822" s="319" t="s">
        <v>177</v>
      </c>
      <c r="AP822" s="519"/>
      <c r="AQ822" s="253"/>
      <c r="AR822" s="254"/>
      <c r="AS822" s="254"/>
    </row>
    <row r="823" spans="1:45" s="255" customFormat="1" ht="75" customHeight="1" x14ac:dyDescent="0.3">
      <c r="A823" s="486" t="s">
        <v>682</v>
      </c>
      <c r="B823" s="499" t="s">
        <v>229</v>
      </c>
      <c r="C823" s="486" t="s">
        <v>198</v>
      </c>
      <c r="D823" s="509"/>
      <c r="E823" s="510" t="s">
        <v>103</v>
      </c>
      <c r="F823" s="437" t="s">
        <v>193</v>
      </c>
      <c r="G823" s="437">
        <v>45243</v>
      </c>
      <c r="H823" s="489"/>
      <c r="I823" s="439" t="s">
        <v>193</v>
      </c>
      <c r="J823" s="437" t="s">
        <v>193</v>
      </c>
      <c r="K823" s="437">
        <v>45279</v>
      </c>
      <c r="L823" s="511"/>
      <c r="M823" s="437" t="s">
        <v>193</v>
      </c>
      <c r="N823" s="437" t="s">
        <v>193</v>
      </c>
      <c r="O823" s="437">
        <v>45282</v>
      </c>
      <c r="P823" s="512"/>
      <c r="Q823" s="512"/>
      <c r="R823" s="513"/>
      <c r="S823" s="628"/>
      <c r="T823" s="440"/>
      <c r="U823" s="440"/>
      <c r="V823" s="513"/>
      <c r="W823" s="513"/>
      <c r="X823" s="514"/>
      <c r="Y823" s="437"/>
      <c r="Z823" s="491"/>
      <c r="AA823" s="515">
        <f>Table13[[#This Row],[MOOE]]</f>
        <v>16000</v>
      </c>
      <c r="AB823" s="493">
        <v>16000</v>
      </c>
      <c r="AC823" s="516"/>
      <c r="AD823" s="515">
        <f>IF(Table13[[#This Row],[Procurement Project]]="","",SUM(Table13[[#This Row],[MOOE2]]+Table13[[#This Row],[CO3]]))</f>
        <v>13500</v>
      </c>
      <c r="AE823" s="495">
        <v>13500</v>
      </c>
      <c r="AF823" s="517"/>
      <c r="AG823" s="518"/>
      <c r="AH823" s="400" t="s">
        <v>758</v>
      </c>
      <c r="AI823" s="585" t="s">
        <v>193</v>
      </c>
      <c r="AJ823" s="585" t="s">
        <v>193</v>
      </c>
      <c r="AK823" s="585" t="s">
        <v>193</v>
      </c>
      <c r="AL823" s="585" t="s">
        <v>193</v>
      </c>
      <c r="AM823" s="437" t="s">
        <v>193</v>
      </c>
      <c r="AN823" s="437" t="s">
        <v>193</v>
      </c>
      <c r="AO823" s="319" t="s">
        <v>177</v>
      </c>
      <c r="AP823" s="519"/>
      <c r="AQ823" s="253"/>
      <c r="AR823" s="254"/>
      <c r="AS823" s="254"/>
    </row>
    <row r="824" spans="1:45" s="255" customFormat="1" ht="75" customHeight="1" x14ac:dyDescent="0.3">
      <c r="A824" s="486" t="s">
        <v>683</v>
      </c>
      <c r="B824" s="499" t="s">
        <v>684</v>
      </c>
      <c r="C824" s="486" t="s">
        <v>199</v>
      </c>
      <c r="D824" s="509"/>
      <c r="E824" s="510" t="s">
        <v>103</v>
      </c>
      <c r="F824" s="437" t="s">
        <v>193</v>
      </c>
      <c r="G824" s="437">
        <v>45243</v>
      </c>
      <c r="H824" s="489"/>
      <c r="I824" s="439" t="s">
        <v>193</v>
      </c>
      <c r="J824" s="437" t="s">
        <v>193</v>
      </c>
      <c r="K824" s="437">
        <v>45279</v>
      </c>
      <c r="L824" s="511"/>
      <c r="M824" s="437" t="s">
        <v>193</v>
      </c>
      <c r="N824" s="437" t="s">
        <v>193</v>
      </c>
      <c r="O824" s="437">
        <v>45282</v>
      </c>
      <c r="P824" s="512"/>
      <c r="Q824" s="512"/>
      <c r="R824" s="513"/>
      <c r="S824" s="628"/>
      <c r="T824" s="440"/>
      <c r="U824" s="440"/>
      <c r="V824" s="513"/>
      <c r="W824" s="513"/>
      <c r="X824" s="514"/>
      <c r="Y824" s="437"/>
      <c r="Z824" s="491"/>
      <c r="AA824" s="515">
        <f>Table13[[#This Row],[MOOE]]</f>
        <v>9000</v>
      </c>
      <c r="AB824" s="493">
        <v>9000</v>
      </c>
      <c r="AC824" s="516"/>
      <c r="AD824" s="515">
        <f>IF(Table13[[#This Row],[Procurement Project]]="","",SUM(Table13[[#This Row],[MOOE2]]+Table13[[#This Row],[CO3]]))</f>
        <v>9000</v>
      </c>
      <c r="AE824" s="495">
        <v>9000</v>
      </c>
      <c r="AF824" s="517"/>
      <c r="AG824" s="518"/>
      <c r="AH824" s="400" t="s">
        <v>758</v>
      </c>
      <c r="AI824" s="585" t="s">
        <v>193</v>
      </c>
      <c r="AJ824" s="585" t="s">
        <v>193</v>
      </c>
      <c r="AK824" s="585" t="s">
        <v>193</v>
      </c>
      <c r="AL824" s="585" t="s">
        <v>193</v>
      </c>
      <c r="AM824" s="437" t="s">
        <v>193</v>
      </c>
      <c r="AN824" s="437" t="s">
        <v>193</v>
      </c>
      <c r="AO824" s="319" t="s">
        <v>177</v>
      </c>
      <c r="AP824" s="519"/>
      <c r="AQ824" s="253"/>
      <c r="AR824" s="254"/>
      <c r="AS824" s="254"/>
    </row>
    <row r="825" spans="1:45" s="255" customFormat="1" ht="75" customHeight="1" x14ac:dyDescent="0.3">
      <c r="A825" s="486" t="s">
        <v>685</v>
      </c>
      <c r="B825" s="499" t="s">
        <v>253</v>
      </c>
      <c r="C825" s="486" t="s">
        <v>198</v>
      </c>
      <c r="D825" s="509"/>
      <c r="E825" s="510" t="s">
        <v>103</v>
      </c>
      <c r="F825" s="437" t="s">
        <v>193</v>
      </c>
      <c r="G825" s="437">
        <v>45233</v>
      </c>
      <c r="H825" s="489"/>
      <c r="I825" s="439" t="s">
        <v>193</v>
      </c>
      <c r="J825" s="437" t="s">
        <v>193</v>
      </c>
      <c r="K825" s="437">
        <v>45279</v>
      </c>
      <c r="L825" s="511"/>
      <c r="M825" s="437" t="s">
        <v>193</v>
      </c>
      <c r="N825" s="437" t="s">
        <v>193</v>
      </c>
      <c r="O825" s="437">
        <v>45282</v>
      </c>
      <c r="P825" s="512"/>
      <c r="Q825" s="512"/>
      <c r="R825" s="513"/>
      <c r="S825" s="628"/>
      <c r="T825" s="440"/>
      <c r="U825" s="440"/>
      <c r="V825" s="513"/>
      <c r="W825" s="513"/>
      <c r="X825" s="514"/>
      <c r="Y825" s="437"/>
      <c r="Z825" s="491"/>
      <c r="AA825" s="515">
        <f>Table13[[#This Row],[MOOE]]</f>
        <v>20699</v>
      </c>
      <c r="AB825" s="493">
        <v>20699</v>
      </c>
      <c r="AC825" s="516"/>
      <c r="AD825" s="515">
        <f>IF(Table13[[#This Row],[Procurement Project]]="","",SUM(Table13[[#This Row],[MOOE2]]+Table13[[#This Row],[CO3]]))</f>
        <v>20699</v>
      </c>
      <c r="AE825" s="495">
        <v>20699</v>
      </c>
      <c r="AF825" s="517"/>
      <c r="AG825" s="518"/>
      <c r="AH825" s="400" t="s">
        <v>758</v>
      </c>
      <c r="AI825" s="585" t="s">
        <v>193</v>
      </c>
      <c r="AJ825" s="585" t="s">
        <v>193</v>
      </c>
      <c r="AK825" s="585" t="s">
        <v>193</v>
      </c>
      <c r="AL825" s="585" t="s">
        <v>193</v>
      </c>
      <c r="AM825" s="437" t="s">
        <v>193</v>
      </c>
      <c r="AN825" s="437" t="s">
        <v>193</v>
      </c>
      <c r="AO825" s="319" t="s">
        <v>177</v>
      </c>
      <c r="AP825" s="519"/>
      <c r="AQ825" s="253"/>
      <c r="AR825" s="254"/>
      <c r="AS825" s="254"/>
    </row>
    <row r="826" spans="1:45" s="255" customFormat="1" ht="75" customHeight="1" x14ac:dyDescent="0.3">
      <c r="A826" s="486" t="s">
        <v>686</v>
      </c>
      <c r="B826" s="499" t="s">
        <v>241</v>
      </c>
      <c r="C826" s="486" t="s">
        <v>234</v>
      </c>
      <c r="D826" s="509"/>
      <c r="E826" s="510" t="s">
        <v>103</v>
      </c>
      <c r="F826" s="437">
        <v>45272</v>
      </c>
      <c r="G826" s="437">
        <v>45274</v>
      </c>
      <c r="H826" s="489"/>
      <c r="I826" s="439" t="s">
        <v>193</v>
      </c>
      <c r="J826" s="437" t="s">
        <v>193</v>
      </c>
      <c r="K826" s="437">
        <v>45279</v>
      </c>
      <c r="L826" s="511"/>
      <c r="M826" s="437" t="s">
        <v>193</v>
      </c>
      <c r="N826" s="437" t="s">
        <v>193</v>
      </c>
      <c r="O826" s="437">
        <v>45282</v>
      </c>
      <c r="P826" s="512"/>
      <c r="Q826" s="512"/>
      <c r="R826" s="513"/>
      <c r="S826" s="628"/>
      <c r="T826" s="440"/>
      <c r="U826" s="440"/>
      <c r="V826" s="513"/>
      <c r="W826" s="513"/>
      <c r="X826" s="514"/>
      <c r="Y826" s="437"/>
      <c r="Z826" s="491"/>
      <c r="AA826" s="515">
        <f>Table13[[#This Row],[MOOE]]</f>
        <v>283254</v>
      </c>
      <c r="AB826" s="493">
        <v>283254</v>
      </c>
      <c r="AC826" s="516"/>
      <c r="AD826" s="515">
        <f>IF(Table13[[#This Row],[Procurement Project]]="","",SUM(Table13[[#This Row],[MOOE2]]+Table13[[#This Row],[CO3]]))</f>
        <v>279214</v>
      </c>
      <c r="AE826" s="495">
        <v>279214</v>
      </c>
      <c r="AF826" s="517"/>
      <c r="AG826" s="518"/>
      <c r="AH826" s="400" t="s">
        <v>758</v>
      </c>
      <c r="AI826" s="585" t="s">
        <v>193</v>
      </c>
      <c r="AJ826" s="585" t="s">
        <v>193</v>
      </c>
      <c r="AK826" s="585" t="s">
        <v>193</v>
      </c>
      <c r="AL826" s="585" t="s">
        <v>193</v>
      </c>
      <c r="AM826" s="437" t="s">
        <v>193</v>
      </c>
      <c r="AN826" s="437" t="s">
        <v>193</v>
      </c>
      <c r="AO826" s="319" t="s">
        <v>177</v>
      </c>
      <c r="AP826" s="519"/>
      <c r="AQ826" s="253"/>
      <c r="AR826" s="254"/>
      <c r="AS826" s="254"/>
    </row>
    <row r="827" spans="1:45" s="255" customFormat="1" ht="75" customHeight="1" x14ac:dyDescent="0.3">
      <c r="A827" s="486" t="s">
        <v>687</v>
      </c>
      <c r="B827" s="499" t="s">
        <v>688</v>
      </c>
      <c r="C827" s="486" t="s">
        <v>212</v>
      </c>
      <c r="D827" s="509"/>
      <c r="E827" s="510" t="s">
        <v>103</v>
      </c>
      <c r="F827" s="437">
        <v>45245</v>
      </c>
      <c r="G827" s="437">
        <v>45248</v>
      </c>
      <c r="H827" s="489"/>
      <c r="I827" s="439" t="s">
        <v>193</v>
      </c>
      <c r="J827" s="437" t="s">
        <v>193</v>
      </c>
      <c r="K827" s="437">
        <v>45279</v>
      </c>
      <c r="L827" s="511"/>
      <c r="M827" s="437" t="s">
        <v>193</v>
      </c>
      <c r="N827" s="437" t="s">
        <v>193</v>
      </c>
      <c r="O827" s="437">
        <v>45282</v>
      </c>
      <c r="P827" s="512"/>
      <c r="Q827" s="512"/>
      <c r="R827" s="513"/>
      <c r="S827" s="628"/>
      <c r="T827" s="440"/>
      <c r="U827" s="440"/>
      <c r="V827" s="513"/>
      <c r="W827" s="513"/>
      <c r="X827" s="514"/>
      <c r="Y827" s="437"/>
      <c r="Z827" s="491"/>
      <c r="AA827" s="515">
        <f>Table13[[#This Row],[MOOE]]</f>
        <v>2100</v>
      </c>
      <c r="AB827" s="493">
        <v>2100</v>
      </c>
      <c r="AC827" s="516"/>
      <c r="AD827" s="515">
        <f>IF(Table13[[#This Row],[Procurement Project]]="","",SUM(Table13[[#This Row],[MOOE2]]+Table13[[#This Row],[CO3]]))</f>
        <v>2100</v>
      </c>
      <c r="AE827" s="495">
        <v>2100</v>
      </c>
      <c r="AF827" s="517"/>
      <c r="AG827" s="518"/>
      <c r="AH827" s="400" t="s">
        <v>758</v>
      </c>
      <c r="AI827" s="585" t="s">
        <v>193</v>
      </c>
      <c r="AJ827" s="585" t="s">
        <v>193</v>
      </c>
      <c r="AK827" s="585" t="s">
        <v>193</v>
      </c>
      <c r="AL827" s="585" t="s">
        <v>193</v>
      </c>
      <c r="AM827" s="437" t="s">
        <v>193</v>
      </c>
      <c r="AN827" s="437" t="s">
        <v>193</v>
      </c>
      <c r="AO827" s="319" t="s">
        <v>177</v>
      </c>
      <c r="AP827" s="519"/>
      <c r="AQ827" s="253"/>
      <c r="AR827" s="254"/>
      <c r="AS827" s="254"/>
    </row>
    <row r="828" spans="1:45" s="255" customFormat="1" ht="75" customHeight="1" x14ac:dyDescent="0.3">
      <c r="A828" s="486" t="s">
        <v>689</v>
      </c>
      <c r="B828" s="499" t="s">
        <v>253</v>
      </c>
      <c r="C828" s="486" t="s">
        <v>212</v>
      </c>
      <c r="D828" s="509"/>
      <c r="E828" s="510" t="s">
        <v>103</v>
      </c>
      <c r="F828" s="437">
        <v>45245</v>
      </c>
      <c r="G828" s="437">
        <v>45248</v>
      </c>
      <c r="H828" s="489"/>
      <c r="I828" s="439" t="s">
        <v>193</v>
      </c>
      <c r="J828" s="437" t="s">
        <v>193</v>
      </c>
      <c r="K828" s="437">
        <v>45279</v>
      </c>
      <c r="L828" s="511"/>
      <c r="M828" s="437" t="s">
        <v>193</v>
      </c>
      <c r="N828" s="437" t="s">
        <v>193</v>
      </c>
      <c r="O828" s="437">
        <v>45282</v>
      </c>
      <c r="P828" s="512"/>
      <c r="Q828" s="512"/>
      <c r="R828" s="513"/>
      <c r="S828" s="628"/>
      <c r="T828" s="440"/>
      <c r="U828" s="440"/>
      <c r="V828" s="513"/>
      <c r="W828" s="513"/>
      <c r="X828" s="514"/>
      <c r="Y828" s="437"/>
      <c r="Z828" s="491"/>
      <c r="AA828" s="515">
        <f>Table13[[#This Row],[MOOE]]</f>
        <v>185210</v>
      </c>
      <c r="AB828" s="493">
        <v>185210</v>
      </c>
      <c r="AC828" s="516"/>
      <c r="AD828" s="515">
        <f>IF(Table13[[#This Row],[Procurement Project]]="","",SUM(Table13[[#This Row],[MOOE2]]+Table13[[#This Row],[CO3]]))</f>
        <v>179600</v>
      </c>
      <c r="AE828" s="495">
        <v>179600</v>
      </c>
      <c r="AF828" s="517"/>
      <c r="AG828" s="518"/>
      <c r="AH828" s="400" t="s">
        <v>758</v>
      </c>
      <c r="AI828" s="585" t="s">
        <v>193</v>
      </c>
      <c r="AJ828" s="585" t="s">
        <v>193</v>
      </c>
      <c r="AK828" s="585" t="s">
        <v>193</v>
      </c>
      <c r="AL828" s="585" t="s">
        <v>193</v>
      </c>
      <c r="AM828" s="437" t="s">
        <v>193</v>
      </c>
      <c r="AN828" s="437" t="s">
        <v>193</v>
      </c>
      <c r="AO828" s="319" t="s">
        <v>177</v>
      </c>
      <c r="AP828" s="519"/>
      <c r="AQ828" s="253"/>
      <c r="AR828" s="254"/>
      <c r="AS828" s="254"/>
    </row>
    <row r="829" spans="1:45" s="255" customFormat="1" ht="75" customHeight="1" x14ac:dyDescent="0.3">
      <c r="A829" s="486" t="s">
        <v>690</v>
      </c>
      <c r="B829" s="499" t="s">
        <v>691</v>
      </c>
      <c r="C829" s="486" t="s">
        <v>212</v>
      </c>
      <c r="D829" s="509"/>
      <c r="E829" s="510" t="s">
        <v>103</v>
      </c>
      <c r="F829" s="437">
        <v>45245</v>
      </c>
      <c r="G829" s="437">
        <v>45248</v>
      </c>
      <c r="H829" s="489"/>
      <c r="I829" s="439" t="s">
        <v>193</v>
      </c>
      <c r="J829" s="437" t="s">
        <v>193</v>
      </c>
      <c r="K829" s="437">
        <v>45279</v>
      </c>
      <c r="L829" s="511"/>
      <c r="M829" s="437" t="s">
        <v>193</v>
      </c>
      <c r="N829" s="437" t="s">
        <v>193</v>
      </c>
      <c r="O829" s="437">
        <v>45282</v>
      </c>
      <c r="P829" s="512"/>
      <c r="Q829" s="512"/>
      <c r="R829" s="513"/>
      <c r="S829" s="628"/>
      <c r="T829" s="440"/>
      <c r="U829" s="440"/>
      <c r="V829" s="513"/>
      <c r="W829" s="513"/>
      <c r="X829" s="514"/>
      <c r="Y829" s="437"/>
      <c r="Z829" s="491"/>
      <c r="AA829" s="515">
        <f>Table13[[#This Row],[MOOE]]</f>
        <v>5128.6499999999996</v>
      </c>
      <c r="AB829" s="493">
        <v>5128.6499999999996</v>
      </c>
      <c r="AC829" s="516"/>
      <c r="AD829" s="515">
        <f>IF(Table13[[#This Row],[Procurement Project]]="","",SUM(Table13[[#This Row],[MOOE2]]+Table13[[#This Row],[CO3]]))</f>
        <v>5120</v>
      </c>
      <c r="AE829" s="495">
        <v>5120</v>
      </c>
      <c r="AF829" s="517"/>
      <c r="AG829" s="518"/>
      <c r="AH829" s="400" t="s">
        <v>758</v>
      </c>
      <c r="AI829" s="585" t="s">
        <v>193</v>
      </c>
      <c r="AJ829" s="585" t="s">
        <v>193</v>
      </c>
      <c r="AK829" s="585" t="s">
        <v>193</v>
      </c>
      <c r="AL829" s="585" t="s">
        <v>193</v>
      </c>
      <c r="AM829" s="437" t="s">
        <v>193</v>
      </c>
      <c r="AN829" s="437" t="s">
        <v>193</v>
      </c>
      <c r="AO829" s="319" t="s">
        <v>177</v>
      </c>
      <c r="AP829" s="519"/>
      <c r="AQ829" s="253"/>
      <c r="AR829" s="254"/>
      <c r="AS829" s="254"/>
    </row>
    <row r="830" spans="1:45" s="255" customFormat="1" ht="75" customHeight="1" x14ac:dyDescent="0.3">
      <c r="A830" s="486" t="s">
        <v>692</v>
      </c>
      <c r="B830" s="499" t="s">
        <v>693</v>
      </c>
      <c r="C830" s="486" t="s">
        <v>212</v>
      </c>
      <c r="D830" s="509"/>
      <c r="E830" s="510" t="s">
        <v>103</v>
      </c>
      <c r="F830" s="437">
        <v>45245</v>
      </c>
      <c r="G830" s="437">
        <v>45248</v>
      </c>
      <c r="H830" s="489"/>
      <c r="I830" s="439" t="s">
        <v>193</v>
      </c>
      <c r="J830" s="437" t="s">
        <v>193</v>
      </c>
      <c r="K830" s="437">
        <v>45279</v>
      </c>
      <c r="L830" s="511"/>
      <c r="M830" s="437" t="s">
        <v>193</v>
      </c>
      <c r="N830" s="437" t="s">
        <v>193</v>
      </c>
      <c r="O830" s="437">
        <v>45282</v>
      </c>
      <c r="P830" s="512"/>
      <c r="Q830" s="512"/>
      <c r="R830" s="513"/>
      <c r="S830" s="628"/>
      <c r="T830" s="440"/>
      <c r="U830" s="440"/>
      <c r="V830" s="513"/>
      <c r="W830" s="513"/>
      <c r="X830" s="514"/>
      <c r="Y830" s="437"/>
      <c r="Z830" s="491"/>
      <c r="AA830" s="515">
        <f>Table13[[#This Row],[MOOE]]</f>
        <v>2400</v>
      </c>
      <c r="AB830" s="493">
        <v>2400</v>
      </c>
      <c r="AC830" s="516"/>
      <c r="AD830" s="515">
        <f>IF(Table13[[#This Row],[Procurement Project]]="","",SUM(Table13[[#This Row],[MOOE2]]+Table13[[#This Row],[CO3]]))</f>
        <v>2400</v>
      </c>
      <c r="AE830" s="495">
        <v>2400</v>
      </c>
      <c r="AF830" s="517"/>
      <c r="AG830" s="518"/>
      <c r="AH830" s="400" t="s">
        <v>758</v>
      </c>
      <c r="AI830" s="585" t="s">
        <v>193</v>
      </c>
      <c r="AJ830" s="585" t="s">
        <v>193</v>
      </c>
      <c r="AK830" s="585" t="s">
        <v>193</v>
      </c>
      <c r="AL830" s="585" t="s">
        <v>193</v>
      </c>
      <c r="AM830" s="437" t="s">
        <v>193</v>
      </c>
      <c r="AN830" s="437" t="s">
        <v>193</v>
      </c>
      <c r="AO830" s="319" t="s">
        <v>177</v>
      </c>
      <c r="AP830" s="519"/>
      <c r="AQ830" s="253"/>
      <c r="AR830" s="254"/>
      <c r="AS830" s="254"/>
    </row>
    <row r="831" spans="1:45" s="255" customFormat="1" ht="75" customHeight="1" x14ac:dyDescent="0.3">
      <c r="A831" s="486" t="s">
        <v>694</v>
      </c>
      <c r="B831" s="499" t="s">
        <v>695</v>
      </c>
      <c r="C831" s="486" t="s">
        <v>212</v>
      </c>
      <c r="D831" s="509"/>
      <c r="E831" s="510" t="s">
        <v>103</v>
      </c>
      <c r="F831" s="437">
        <v>45245</v>
      </c>
      <c r="G831" s="437">
        <v>45248</v>
      </c>
      <c r="H831" s="489"/>
      <c r="I831" s="439" t="s">
        <v>193</v>
      </c>
      <c r="J831" s="437" t="s">
        <v>193</v>
      </c>
      <c r="K831" s="437">
        <v>45279</v>
      </c>
      <c r="L831" s="511"/>
      <c r="M831" s="437" t="s">
        <v>193</v>
      </c>
      <c r="N831" s="437" t="s">
        <v>193</v>
      </c>
      <c r="O831" s="437">
        <v>45282</v>
      </c>
      <c r="P831" s="512"/>
      <c r="Q831" s="512"/>
      <c r="R831" s="513"/>
      <c r="S831" s="628"/>
      <c r="T831" s="440"/>
      <c r="U831" s="440"/>
      <c r="V831" s="513"/>
      <c r="W831" s="513"/>
      <c r="X831" s="514"/>
      <c r="Y831" s="437"/>
      <c r="Z831" s="491"/>
      <c r="AA831" s="515">
        <f>Table13[[#This Row],[MOOE]]</f>
        <v>7000</v>
      </c>
      <c r="AB831" s="493">
        <v>7000</v>
      </c>
      <c r="AC831" s="516"/>
      <c r="AD831" s="515">
        <f>IF(Table13[[#This Row],[Procurement Project]]="","",SUM(Table13[[#This Row],[MOOE2]]+Table13[[#This Row],[CO3]]))</f>
        <v>6980</v>
      </c>
      <c r="AE831" s="495">
        <v>6980</v>
      </c>
      <c r="AF831" s="517"/>
      <c r="AG831" s="518"/>
      <c r="AH831" s="400" t="s">
        <v>758</v>
      </c>
      <c r="AI831" s="585" t="s">
        <v>193</v>
      </c>
      <c r="AJ831" s="585" t="s">
        <v>193</v>
      </c>
      <c r="AK831" s="585" t="s">
        <v>193</v>
      </c>
      <c r="AL831" s="585" t="s">
        <v>193</v>
      </c>
      <c r="AM831" s="437" t="s">
        <v>193</v>
      </c>
      <c r="AN831" s="437" t="s">
        <v>193</v>
      </c>
      <c r="AO831" s="319" t="s">
        <v>177</v>
      </c>
      <c r="AP831" s="519"/>
      <c r="AQ831" s="253"/>
      <c r="AR831" s="254"/>
      <c r="AS831" s="254"/>
    </row>
    <row r="832" spans="1:45" s="255" customFormat="1" ht="75" customHeight="1" x14ac:dyDescent="0.3">
      <c r="A832" s="486" t="s">
        <v>696</v>
      </c>
      <c r="B832" s="499" t="s">
        <v>697</v>
      </c>
      <c r="C832" s="486" t="s">
        <v>196</v>
      </c>
      <c r="D832" s="509"/>
      <c r="E832" s="510" t="s">
        <v>103</v>
      </c>
      <c r="F832" s="437" t="s">
        <v>193</v>
      </c>
      <c r="G832" s="437">
        <v>45243</v>
      </c>
      <c r="H832" s="489"/>
      <c r="I832" s="439" t="s">
        <v>193</v>
      </c>
      <c r="J832" s="437" t="s">
        <v>193</v>
      </c>
      <c r="K832" s="437">
        <v>45279</v>
      </c>
      <c r="L832" s="511"/>
      <c r="M832" s="437" t="s">
        <v>193</v>
      </c>
      <c r="N832" s="437" t="s">
        <v>193</v>
      </c>
      <c r="O832" s="437">
        <v>45282</v>
      </c>
      <c r="P832" s="512"/>
      <c r="Q832" s="512"/>
      <c r="R832" s="513"/>
      <c r="S832" s="628"/>
      <c r="T832" s="440"/>
      <c r="U832" s="440"/>
      <c r="V832" s="513"/>
      <c r="W832" s="513"/>
      <c r="X832" s="514"/>
      <c r="Y832" s="437"/>
      <c r="Z832" s="491"/>
      <c r="AA832" s="515">
        <f>Table13[[#This Row],[MOOE]]</f>
        <v>18000</v>
      </c>
      <c r="AB832" s="493">
        <v>18000</v>
      </c>
      <c r="AC832" s="516"/>
      <c r="AD832" s="515">
        <f>IF(Table13[[#This Row],[Procurement Project]]="","",SUM(Table13[[#This Row],[MOOE2]]+Table13[[#This Row],[CO3]]))</f>
        <v>18000</v>
      </c>
      <c r="AE832" s="495">
        <v>18000</v>
      </c>
      <c r="AF832" s="517"/>
      <c r="AG832" s="518"/>
      <c r="AH832" s="400" t="s">
        <v>758</v>
      </c>
      <c r="AI832" s="585" t="s">
        <v>193</v>
      </c>
      <c r="AJ832" s="585" t="s">
        <v>193</v>
      </c>
      <c r="AK832" s="585" t="s">
        <v>193</v>
      </c>
      <c r="AL832" s="585" t="s">
        <v>193</v>
      </c>
      <c r="AM832" s="437" t="s">
        <v>193</v>
      </c>
      <c r="AN832" s="437" t="s">
        <v>193</v>
      </c>
      <c r="AO832" s="319" t="s">
        <v>177</v>
      </c>
      <c r="AP832" s="519"/>
      <c r="AQ832" s="253"/>
      <c r="AR832" s="254"/>
      <c r="AS832" s="254"/>
    </row>
    <row r="833" spans="1:45" s="255" customFormat="1" ht="75" customHeight="1" x14ac:dyDescent="0.3">
      <c r="A833" s="486" t="s">
        <v>698</v>
      </c>
      <c r="B833" s="499" t="s">
        <v>466</v>
      </c>
      <c r="C833" s="486" t="s">
        <v>212</v>
      </c>
      <c r="D833" s="509"/>
      <c r="E833" s="510" t="s">
        <v>103</v>
      </c>
      <c r="F833" s="437" t="s">
        <v>193</v>
      </c>
      <c r="G833" s="437">
        <v>45247</v>
      </c>
      <c r="H833" s="489"/>
      <c r="I833" s="439" t="s">
        <v>193</v>
      </c>
      <c r="J833" s="437" t="s">
        <v>193</v>
      </c>
      <c r="K833" s="437">
        <v>45279</v>
      </c>
      <c r="L833" s="511"/>
      <c r="M833" s="437" t="s">
        <v>193</v>
      </c>
      <c r="N833" s="437" t="s">
        <v>193</v>
      </c>
      <c r="O833" s="437">
        <v>45282</v>
      </c>
      <c r="P833" s="512"/>
      <c r="Q833" s="512"/>
      <c r="R833" s="513"/>
      <c r="S833" s="628"/>
      <c r="T833" s="440"/>
      <c r="U833" s="440"/>
      <c r="V833" s="513"/>
      <c r="W833" s="513"/>
      <c r="X833" s="514"/>
      <c r="Y833" s="437"/>
      <c r="Z833" s="491"/>
      <c r="AA833" s="515">
        <f>Table13[[#This Row],[MOOE]]</f>
        <v>56000</v>
      </c>
      <c r="AB833" s="493">
        <v>56000</v>
      </c>
      <c r="AC833" s="516"/>
      <c r="AD833" s="515">
        <f>IF(Table13[[#This Row],[Procurement Project]]="","",SUM(Table13[[#This Row],[MOOE2]]+Table13[[#This Row],[CO3]]))</f>
        <v>56000</v>
      </c>
      <c r="AE833" s="495">
        <v>56000</v>
      </c>
      <c r="AF833" s="517"/>
      <c r="AG833" s="518"/>
      <c r="AH833" s="400" t="s">
        <v>758</v>
      </c>
      <c r="AI833" s="585" t="s">
        <v>193</v>
      </c>
      <c r="AJ833" s="585" t="s">
        <v>193</v>
      </c>
      <c r="AK833" s="585" t="s">
        <v>193</v>
      </c>
      <c r="AL833" s="585" t="s">
        <v>193</v>
      </c>
      <c r="AM833" s="437" t="s">
        <v>193</v>
      </c>
      <c r="AN833" s="437" t="s">
        <v>193</v>
      </c>
      <c r="AO833" s="319" t="s">
        <v>177</v>
      </c>
      <c r="AP833" s="519"/>
      <c r="AQ833" s="253"/>
      <c r="AR833" s="254"/>
      <c r="AS833" s="254"/>
    </row>
    <row r="834" spans="1:45" s="255" customFormat="1" ht="75" customHeight="1" x14ac:dyDescent="0.3">
      <c r="A834" s="486" t="s">
        <v>699</v>
      </c>
      <c r="B834" s="499" t="s">
        <v>466</v>
      </c>
      <c r="C834" s="486" t="s">
        <v>620</v>
      </c>
      <c r="D834" s="509"/>
      <c r="E834" s="510" t="s">
        <v>103</v>
      </c>
      <c r="F834" s="437">
        <v>45202</v>
      </c>
      <c r="G834" s="437">
        <v>45205</v>
      </c>
      <c r="H834" s="489"/>
      <c r="I834" s="439" t="s">
        <v>193</v>
      </c>
      <c r="J834" s="437" t="s">
        <v>193</v>
      </c>
      <c r="K834" s="437">
        <v>45279</v>
      </c>
      <c r="L834" s="511"/>
      <c r="M834" s="437" t="s">
        <v>193</v>
      </c>
      <c r="N834" s="437" t="s">
        <v>193</v>
      </c>
      <c r="O834" s="437">
        <v>45282</v>
      </c>
      <c r="P834" s="512"/>
      <c r="Q834" s="512"/>
      <c r="R834" s="513"/>
      <c r="S834" s="628"/>
      <c r="T834" s="440"/>
      <c r="U834" s="440"/>
      <c r="V834" s="513"/>
      <c r="W834" s="513"/>
      <c r="X834" s="514"/>
      <c r="Y834" s="437"/>
      <c r="Z834" s="491"/>
      <c r="AA834" s="515">
        <f>Table13[[#This Row],[MOOE]]</f>
        <v>1792</v>
      </c>
      <c r="AB834" s="493">
        <v>1792</v>
      </c>
      <c r="AC834" s="516"/>
      <c r="AD834" s="515">
        <f>IF(Table13[[#This Row],[Procurement Project]]="","",SUM(Table13[[#This Row],[MOOE2]]+Table13[[#This Row],[CO3]]))</f>
        <v>1792</v>
      </c>
      <c r="AE834" s="495">
        <v>1792</v>
      </c>
      <c r="AF834" s="517"/>
      <c r="AG834" s="518"/>
      <c r="AH834" s="400" t="s">
        <v>758</v>
      </c>
      <c r="AI834" s="585" t="s">
        <v>193</v>
      </c>
      <c r="AJ834" s="585" t="s">
        <v>193</v>
      </c>
      <c r="AK834" s="585" t="s">
        <v>193</v>
      </c>
      <c r="AL834" s="585" t="s">
        <v>193</v>
      </c>
      <c r="AM834" s="437" t="s">
        <v>193</v>
      </c>
      <c r="AN834" s="437" t="s">
        <v>193</v>
      </c>
      <c r="AO834" s="319" t="s">
        <v>177</v>
      </c>
      <c r="AP834" s="519"/>
      <c r="AQ834" s="253"/>
      <c r="AR834" s="254"/>
      <c r="AS834" s="254"/>
    </row>
    <row r="835" spans="1:45" s="255" customFormat="1" ht="75" customHeight="1" x14ac:dyDescent="0.3">
      <c r="A835" s="486" t="s">
        <v>700</v>
      </c>
      <c r="B835" s="499" t="s">
        <v>496</v>
      </c>
      <c r="C835" s="486" t="s">
        <v>212</v>
      </c>
      <c r="D835" s="509"/>
      <c r="E835" s="510" t="s">
        <v>103</v>
      </c>
      <c r="F835" s="437">
        <v>45237</v>
      </c>
      <c r="G835" s="437">
        <v>45243</v>
      </c>
      <c r="H835" s="489"/>
      <c r="I835" s="439" t="s">
        <v>193</v>
      </c>
      <c r="J835" s="437" t="s">
        <v>193</v>
      </c>
      <c r="K835" s="437">
        <v>45279</v>
      </c>
      <c r="L835" s="511"/>
      <c r="M835" s="437" t="s">
        <v>193</v>
      </c>
      <c r="N835" s="437" t="s">
        <v>193</v>
      </c>
      <c r="O835" s="437">
        <v>45282</v>
      </c>
      <c r="P835" s="512"/>
      <c r="Q835" s="512"/>
      <c r="R835" s="513"/>
      <c r="S835" s="628"/>
      <c r="T835" s="440"/>
      <c r="U835" s="440"/>
      <c r="V835" s="513"/>
      <c r="W835" s="513"/>
      <c r="X835" s="514"/>
      <c r="Y835" s="437"/>
      <c r="Z835" s="491"/>
      <c r="AA835" s="515">
        <f>Table13[[#This Row],[MOOE]]</f>
        <v>41140</v>
      </c>
      <c r="AB835" s="493">
        <v>41140</v>
      </c>
      <c r="AC835" s="516"/>
      <c r="AD835" s="515">
        <f>IF(Table13[[#This Row],[Procurement Project]]="","",SUM(Table13[[#This Row],[MOOE2]]+Table13[[#This Row],[CO3]]))</f>
        <v>41140</v>
      </c>
      <c r="AE835" s="495">
        <v>41140</v>
      </c>
      <c r="AF835" s="517"/>
      <c r="AG835" s="518"/>
      <c r="AH835" s="400" t="s">
        <v>758</v>
      </c>
      <c r="AI835" s="585" t="s">
        <v>193</v>
      </c>
      <c r="AJ835" s="585" t="s">
        <v>193</v>
      </c>
      <c r="AK835" s="585" t="s">
        <v>193</v>
      </c>
      <c r="AL835" s="585" t="s">
        <v>193</v>
      </c>
      <c r="AM835" s="437" t="s">
        <v>193</v>
      </c>
      <c r="AN835" s="437" t="s">
        <v>193</v>
      </c>
      <c r="AO835" s="319" t="s">
        <v>177</v>
      </c>
      <c r="AP835" s="519"/>
      <c r="AQ835" s="253"/>
      <c r="AR835" s="254"/>
      <c r="AS835" s="254"/>
    </row>
    <row r="836" spans="1:45" s="255" customFormat="1" ht="75" customHeight="1" x14ac:dyDescent="0.3">
      <c r="A836" s="486" t="s">
        <v>701</v>
      </c>
      <c r="B836" s="499" t="s">
        <v>702</v>
      </c>
      <c r="C836" s="486" t="s">
        <v>271</v>
      </c>
      <c r="D836" s="509"/>
      <c r="E836" s="510" t="s">
        <v>89</v>
      </c>
      <c r="F836" s="437">
        <v>45245</v>
      </c>
      <c r="G836" s="437">
        <v>45251</v>
      </c>
      <c r="H836" s="489"/>
      <c r="I836" s="439" t="s">
        <v>193</v>
      </c>
      <c r="J836" s="437">
        <v>45272</v>
      </c>
      <c r="K836" s="437">
        <v>45272</v>
      </c>
      <c r="L836" s="511"/>
      <c r="M836" s="437">
        <v>45272</v>
      </c>
      <c r="N836" s="437">
        <v>45278</v>
      </c>
      <c r="O836" s="437">
        <v>45282</v>
      </c>
      <c r="P836" s="512"/>
      <c r="Q836" s="512"/>
      <c r="R836" s="513"/>
      <c r="S836" s="628"/>
      <c r="T836" s="440"/>
      <c r="U836" s="440"/>
      <c r="V836" s="513"/>
      <c r="W836" s="513"/>
      <c r="X836" s="514"/>
      <c r="Y836" s="437"/>
      <c r="Z836" s="491"/>
      <c r="AA836" s="515">
        <f>Table13[[#This Row],[MOOE]]</f>
        <v>752400</v>
      </c>
      <c r="AB836" s="493">
        <v>752400</v>
      </c>
      <c r="AC836" s="516"/>
      <c r="AD836" s="515">
        <f>IF(Table13[[#This Row],[Procurement Project]]="","",SUM(Table13[[#This Row],[MOOE2]]+Table13[[#This Row],[CO3]]))</f>
        <v>424000</v>
      </c>
      <c r="AE836" s="495">
        <v>424000</v>
      </c>
      <c r="AF836" s="517"/>
      <c r="AG836" s="518"/>
      <c r="AH836" s="400" t="s">
        <v>758</v>
      </c>
      <c r="AI836" s="585"/>
      <c r="AJ836" s="585"/>
      <c r="AK836" s="585"/>
      <c r="AL836" s="585"/>
      <c r="AM836" s="437"/>
      <c r="AN836" s="437"/>
      <c r="AO836" s="319" t="s">
        <v>177</v>
      </c>
      <c r="AP836" s="519"/>
      <c r="AQ836" s="253"/>
      <c r="AR836" s="254"/>
      <c r="AS836" s="254"/>
    </row>
    <row r="837" spans="1:45" s="255" customFormat="1" ht="75" customHeight="1" x14ac:dyDescent="0.3">
      <c r="A837" s="486" t="s">
        <v>703</v>
      </c>
      <c r="B837" s="499" t="s">
        <v>704</v>
      </c>
      <c r="C837" s="486" t="s">
        <v>213</v>
      </c>
      <c r="D837" s="509"/>
      <c r="E837" s="510" t="s">
        <v>89</v>
      </c>
      <c r="F837" s="437">
        <v>45259</v>
      </c>
      <c r="G837" s="437">
        <v>45264</v>
      </c>
      <c r="H837" s="489"/>
      <c r="I837" s="439" t="s">
        <v>193</v>
      </c>
      <c r="J837" s="437">
        <v>45272</v>
      </c>
      <c r="K837" s="437">
        <v>45272</v>
      </c>
      <c r="L837" s="511"/>
      <c r="M837" s="437">
        <v>45272</v>
      </c>
      <c r="N837" s="437">
        <v>45278</v>
      </c>
      <c r="O837" s="437">
        <v>45282</v>
      </c>
      <c r="P837" s="512"/>
      <c r="Q837" s="512"/>
      <c r="R837" s="513"/>
      <c r="S837" s="628"/>
      <c r="T837" s="440"/>
      <c r="U837" s="440"/>
      <c r="V837" s="513"/>
      <c r="W837" s="513"/>
      <c r="X837" s="514"/>
      <c r="Y837" s="437"/>
      <c r="Z837" s="491"/>
      <c r="AA837" s="515">
        <f>Table13[[#This Row],[MOOE]]</f>
        <v>443030</v>
      </c>
      <c r="AB837" s="493">
        <v>443030</v>
      </c>
      <c r="AC837" s="516"/>
      <c r="AD837" s="515">
        <f>IF(Table13[[#This Row],[Procurement Project]]="","",SUM(Table13[[#This Row],[MOOE2]]+Table13[[#This Row],[CO3]]))</f>
        <v>377460</v>
      </c>
      <c r="AE837" s="495">
        <v>377460</v>
      </c>
      <c r="AF837" s="517"/>
      <c r="AG837" s="518"/>
      <c r="AH837" s="400" t="s">
        <v>758</v>
      </c>
      <c r="AI837" s="585"/>
      <c r="AJ837" s="585"/>
      <c r="AK837" s="585"/>
      <c r="AL837" s="585"/>
      <c r="AM837" s="437"/>
      <c r="AN837" s="437"/>
      <c r="AO837" s="319" t="s">
        <v>177</v>
      </c>
      <c r="AP837" s="519"/>
      <c r="AQ837" s="253"/>
      <c r="AR837" s="254"/>
      <c r="AS837" s="254"/>
    </row>
    <row r="838" spans="1:45" s="255" customFormat="1" ht="75" customHeight="1" x14ac:dyDescent="0.3">
      <c r="A838" s="486" t="s">
        <v>705</v>
      </c>
      <c r="B838" s="499" t="s">
        <v>706</v>
      </c>
      <c r="C838" s="486" t="s">
        <v>707</v>
      </c>
      <c r="D838" s="509"/>
      <c r="E838" s="510" t="s">
        <v>89</v>
      </c>
      <c r="F838" s="437">
        <v>45259</v>
      </c>
      <c r="G838" s="437">
        <v>45264</v>
      </c>
      <c r="H838" s="489"/>
      <c r="I838" s="439" t="s">
        <v>193</v>
      </c>
      <c r="J838" s="437">
        <v>45272</v>
      </c>
      <c r="K838" s="437">
        <v>45272</v>
      </c>
      <c r="L838" s="511"/>
      <c r="M838" s="437">
        <v>45272</v>
      </c>
      <c r="N838" s="437">
        <v>45278</v>
      </c>
      <c r="O838" s="437">
        <v>45282</v>
      </c>
      <c r="P838" s="512"/>
      <c r="Q838" s="512"/>
      <c r="R838" s="513"/>
      <c r="S838" s="628"/>
      <c r="T838" s="440"/>
      <c r="U838" s="440"/>
      <c r="V838" s="513"/>
      <c r="W838" s="513"/>
      <c r="X838" s="514"/>
      <c r="Y838" s="437"/>
      <c r="Z838" s="491"/>
      <c r="AA838" s="515">
        <f>Table13[[#This Row],[MOOE]]</f>
        <v>647117</v>
      </c>
      <c r="AB838" s="493">
        <v>647117</v>
      </c>
      <c r="AC838" s="516"/>
      <c r="AD838" s="515">
        <f>IF(Table13[[#This Row],[Procurement Project]]="","",SUM(Table13[[#This Row],[MOOE2]]+Table13[[#This Row],[CO3]]))</f>
        <v>519000</v>
      </c>
      <c r="AE838" s="495">
        <v>519000</v>
      </c>
      <c r="AF838" s="517"/>
      <c r="AG838" s="518"/>
      <c r="AH838" s="400" t="s">
        <v>758</v>
      </c>
      <c r="AI838" s="585"/>
      <c r="AJ838" s="585"/>
      <c r="AK838" s="585"/>
      <c r="AL838" s="585"/>
      <c r="AM838" s="437"/>
      <c r="AN838" s="437"/>
      <c r="AO838" s="319" t="s">
        <v>177</v>
      </c>
      <c r="AP838" s="519"/>
      <c r="AQ838" s="253"/>
      <c r="AR838" s="254"/>
      <c r="AS838" s="254"/>
    </row>
    <row r="839" spans="1:45" s="255" customFormat="1" ht="75" customHeight="1" x14ac:dyDescent="0.3">
      <c r="A839" s="486" t="s">
        <v>708</v>
      </c>
      <c r="B839" s="499" t="s">
        <v>565</v>
      </c>
      <c r="C839" s="486" t="s">
        <v>213</v>
      </c>
      <c r="D839" s="509"/>
      <c r="E839" s="510" t="s">
        <v>89</v>
      </c>
      <c r="F839" s="437" t="s">
        <v>193</v>
      </c>
      <c r="G839" s="437">
        <v>45264</v>
      </c>
      <c r="H839" s="489"/>
      <c r="I839" s="439" t="s">
        <v>193</v>
      </c>
      <c r="J839" s="437">
        <v>45272</v>
      </c>
      <c r="K839" s="437">
        <v>45272</v>
      </c>
      <c r="L839" s="511"/>
      <c r="M839" s="437">
        <v>45272</v>
      </c>
      <c r="N839" s="437">
        <v>45278</v>
      </c>
      <c r="O839" s="437">
        <v>45282</v>
      </c>
      <c r="P839" s="512"/>
      <c r="Q839" s="512"/>
      <c r="R839" s="513"/>
      <c r="S839" s="628"/>
      <c r="T839" s="440"/>
      <c r="U839" s="440"/>
      <c r="V839" s="513"/>
      <c r="W839" s="513"/>
      <c r="X839" s="514"/>
      <c r="Y839" s="437"/>
      <c r="Z839" s="491"/>
      <c r="AA839" s="515">
        <f>Table13[[#This Row],[MOOE]]</f>
        <v>989947</v>
      </c>
      <c r="AB839" s="493">
        <v>989947</v>
      </c>
      <c r="AC839" s="516"/>
      <c r="AD839" s="515">
        <f>IF(Table13[[#This Row],[Procurement Project]]="","",SUM(Table13[[#This Row],[MOOE2]]+Table13[[#This Row],[CO3]]))</f>
        <v>977950</v>
      </c>
      <c r="AE839" s="495">
        <v>977950</v>
      </c>
      <c r="AF839" s="517"/>
      <c r="AG839" s="518"/>
      <c r="AH839" s="400" t="s">
        <v>758</v>
      </c>
      <c r="AI839" s="585"/>
      <c r="AJ839" s="585"/>
      <c r="AK839" s="585"/>
      <c r="AL839" s="585"/>
      <c r="AM839" s="437"/>
      <c r="AN839" s="437"/>
      <c r="AO839" s="319" t="s">
        <v>177</v>
      </c>
      <c r="AP839" s="519"/>
      <c r="AQ839" s="253"/>
      <c r="AR839" s="254"/>
      <c r="AS839" s="254"/>
    </row>
    <row r="840" spans="1:45" s="255" customFormat="1" ht="75" customHeight="1" x14ac:dyDescent="0.3">
      <c r="A840" s="486" t="s">
        <v>709</v>
      </c>
      <c r="B840" s="499" t="s">
        <v>241</v>
      </c>
      <c r="C840" s="486" t="s">
        <v>234</v>
      </c>
      <c r="D840" s="509"/>
      <c r="E840" s="510" t="s">
        <v>89</v>
      </c>
      <c r="F840" s="437" t="s">
        <v>193</v>
      </c>
      <c r="G840" s="437">
        <v>45257</v>
      </c>
      <c r="H840" s="489"/>
      <c r="I840" s="439">
        <v>45265</v>
      </c>
      <c r="J840" s="437">
        <v>45279</v>
      </c>
      <c r="K840" s="437">
        <v>45279</v>
      </c>
      <c r="L840" s="511"/>
      <c r="M840" s="437">
        <v>45279</v>
      </c>
      <c r="N840" s="437">
        <v>45281</v>
      </c>
      <c r="O840" s="437">
        <v>45287</v>
      </c>
      <c r="P840" s="512"/>
      <c r="Q840" s="512"/>
      <c r="R840" s="513"/>
      <c r="S840" s="628"/>
      <c r="T840" s="440"/>
      <c r="U840" s="440"/>
      <c r="V840" s="513"/>
      <c r="W840" s="513"/>
      <c r="X840" s="514"/>
      <c r="Y840" s="437"/>
      <c r="Z840" s="491"/>
      <c r="AA840" s="515">
        <f>Table13[[#This Row],[MOOE]]</f>
        <v>1086295.8</v>
      </c>
      <c r="AB840" s="493">
        <v>1086295.8</v>
      </c>
      <c r="AC840" s="516"/>
      <c r="AD840" s="515">
        <f>IF(Table13[[#This Row],[Procurement Project]]="","",SUM(Table13[[#This Row],[MOOE2]]+Table13[[#This Row],[CO3]]))</f>
        <v>666324</v>
      </c>
      <c r="AE840" s="495">
        <v>666324</v>
      </c>
      <c r="AF840" s="517"/>
      <c r="AG840" s="518"/>
      <c r="AH840" s="400" t="s">
        <v>758</v>
      </c>
      <c r="AI840" s="585"/>
      <c r="AJ840" s="585"/>
      <c r="AK840" s="585"/>
      <c r="AL840" s="585"/>
      <c r="AM840" s="437"/>
      <c r="AN840" s="437"/>
      <c r="AO840" s="319" t="s">
        <v>177</v>
      </c>
      <c r="AP840" s="519"/>
      <c r="AQ840" s="253"/>
      <c r="AR840" s="254"/>
      <c r="AS840" s="254"/>
    </row>
    <row r="841" spans="1:45" s="255" customFormat="1" ht="75" customHeight="1" x14ac:dyDescent="0.3">
      <c r="A841" s="486" t="s">
        <v>710</v>
      </c>
      <c r="B841" s="499" t="s">
        <v>711</v>
      </c>
      <c r="C841" s="486" t="s">
        <v>251</v>
      </c>
      <c r="D841" s="509"/>
      <c r="E841" s="510" t="s">
        <v>89</v>
      </c>
      <c r="F841" s="437">
        <v>45146</v>
      </c>
      <c r="G841" s="437">
        <v>45257</v>
      </c>
      <c r="H841" s="489"/>
      <c r="I841" s="439">
        <v>45265</v>
      </c>
      <c r="J841" s="437">
        <v>45279</v>
      </c>
      <c r="K841" s="437">
        <v>45279</v>
      </c>
      <c r="L841" s="511"/>
      <c r="M841" s="437">
        <v>45279</v>
      </c>
      <c r="N841" s="437">
        <v>45281</v>
      </c>
      <c r="O841" s="437">
        <v>45287</v>
      </c>
      <c r="P841" s="512"/>
      <c r="Q841" s="512"/>
      <c r="R841" s="513"/>
      <c r="S841" s="628"/>
      <c r="T841" s="440"/>
      <c r="U841" s="440"/>
      <c r="V841" s="513"/>
      <c r="W841" s="513"/>
      <c r="X841" s="514"/>
      <c r="Y841" s="437"/>
      <c r="Z841" s="491"/>
      <c r="AA841" s="515">
        <f>Table13[[#This Row],[MOOE]]</f>
        <v>18499795</v>
      </c>
      <c r="AB841" s="493">
        <v>18499795</v>
      </c>
      <c r="AC841" s="516"/>
      <c r="AD841" s="515">
        <f>IF(Table13[[#This Row],[Procurement Project]]="","",SUM(Table13[[#This Row],[MOOE2]]+Table13[[#This Row],[CO3]]))</f>
        <v>18480000</v>
      </c>
      <c r="AE841" s="495">
        <v>18480000</v>
      </c>
      <c r="AF841" s="517"/>
      <c r="AG841" s="518"/>
      <c r="AH841" s="400" t="s">
        <v>758</v>
      </c>
      <c r="AI841" s="585"/>
      <c r="AJ841" s="585"/>
      <c r="AK841" s="585"/>
      <c r="AL841" s="585"/>
      <c r="AM841" s="437"/>
      <c r="AN841" s="437"/>
      <c r="AO841" s="319" t="s">
        <v>177</v>
      </c>
      <c r="AP841" s="519"/>
      <c r="AQ841" s="253"/>
      <c r="AR841" s="254"/>
      <c r="AS841" s="254"/>
    </row>
    <row r="842" spans="1:45" s="255" customFormat="1" ht="75" customHeight="1" x14ac:dyDescent="0.3">
      <c r="A842" s="466" t="s">
        <v>712</v>
      </c>
      <c r="B842" s="465" t="s">
        <v>565</v>
      </c>
      <c r="C842" s="466" t="s">
        <v>266</v>
      </c>
      <c r="D842" s="509"/>
      <c r="E842" s="510" t="s">
        <v>93</v>
      </c>
      <c r="F842" s="437">
        <v>45279</v>
      </c>
      <c r="G842" s="437">
        <v>45281</v>
      </c>
      <c r="H842" s="489"/>
      <c r="I842" s="439" t="s">
        <v>193</v>
      </c>
      <c r="J842" s="437" t="s">
        <v>193</v>
      </c>
      <c r="K842" s="437">
        <v>45287</v>
      </c>
      <c r="L842" s="511"/>
      <c r="M842" s="437" t="s">
        <v>193</v>
      </c>
      <c r="N842" s="437" t="s">
        <v>193</v>
      </c>
      <c r="O842" s="437">
        <v>45289</v>
      </c>
      <c r="P842" s="512"/>
      <c r="Q842" s="512"/>
      <c r="R842" s="513"/>
      <c r="S842" s="628"/>
      <c r="T842" s="440"/>
      <c r="U842" s="440"/>
      <c r="V842" s="513"/>
      <c r="W842" s="513"/>
      <c r="X842" s="514"/>
      <c r="Y842" s="437"/>
      <c r="Z842" s="491"/>
      <c r="AA842" s="515">
        <f>Table13[[#This Row],[MOOE]]</f>
        <v>8000</v>
      </c>
      <c r="AB842" s="493">
        <v>8000</v>
      </c>
      <c r="AC842" s="516"/>
      <c r="AD842" s="515">
        <f>IF(Table13[[#This Row],[Procurement Project]]="","",SUM(Table13[[#This Row],[MOOE2]]+Table13[[#This Row],[CO3]]))</f>
        <v>8000</v>
      </c>
      <c r="AE842" s="495">
        <v>8000</v>
      </c>
      <c r="AF842" s="517"/>
      <c r="AG842" s="518"/>
      <c r="AH842" s="400" t="s">
        <v>758</v>
      </c>
      <c r="AI842" s="485" t="s">
        <v>193</v>
      </c>
      <c r="AJ842" s="485" t="s">
        <v>193</v>
      </c>
      <c r="AK842" s="485" t="s">
        <v>193</v>
      </c>
      <c r="AL842" s="485" t="s">
        <v>193</v>
      </c>
      <c r="AM842" s="437" t="s">
        <v>193</v>
      </c>
      <c r="AN842" s="437" t="s">
        <v>193</v>
      </c>
      <c r="AO842" s="319" t="s">
        <v>177</v>
      </c>
      <c r="AP842" s="519"/>
      <c r="AQ842" s="253"/>
      <c r="AR842" s="254"/>
      <c r="AS842" s="254"/>
    </row>
    <row r="843" spans="1:45" s="255" customFormat="1" ht="75" customHeight="1" x14ac:dyDescent="0.3">
      <c r="A843" s="466" t="s">
        <v>713</v>
      </c>
      <c r="B843" s="465" t="s">
        <v>565</v>
      </c>
      <c r="C843" s="466" t="s">
        <v>266</v>
      </c>
      <c r="D843" s="509"/>
      <c r="E843" s="510" t="s">
        <v>93</v>
      </c>
      <c r="F843" s="437">
        <v>45279</v>
      </c>
      <c r="G843" s="437">
        <v>45281</v>
      </c>
      <c r="H843" s="489"/>
      <c r="I843" s="439" t="s">
        <v>193</v>
      </c>
      <c r="J843" s="437" t="s">
        <v>193</v>
      </c>
      <c r="K843" s="437">
        <v>45287</v>
      </c>
      <c r="L843" s="511"/>
      <c r="M843" s="437" t="s">
        <v>193</v>
      </c>
      <c r="N843" s="437" t="s">
        <v>193</v>
      </c>
      <c r="O843" s="437">
        <v>45289</v>
      </c>
      <c r="P843" s="512"/>
      <c r="Q843" s="512"/>
      <c r="R843" s="513"/>
      <c r="S843" s="628"/>
      <c r="T843" s="440"/>
      <c r="U843" s="440"/>
      <c r="V843" s="513"/>
      <c r="W843" s="513"/>
      <c r="X843" s="514"/>
      <c r="Y843" s="437"/>
      <c r="Z843" s="491"/>
      <c r="AA843" s="515">
        <f>Table13[[#This Row],[MOOE]]</f>
        <v>27000</v>
      </c>
      <c r="AB843" s="493">
        <v>27000</v>
      </c>
      <c r="AC843" s="516"/>
      <c r="AD843" s="515">
        <f>IF(Table13[[#This Row],[Procurement Project]]="","",SUM(Table13[[#This Row],[MOOE2]]+Table13[[#This Row],[CO3]]))</f>
        <v>27000</v>
      </c>
      <c r="AE843" s="495">
        <v>27000</v>
      </c>
      <c r="AF843" s="517"/>
      <c r="AG843" s="518"/>
      <c r="AH843" s="400" t="s">
        <v>758</v>
      </c>
      <c r="AI843" s="485" t="s">
        <v>193</v>
      </c>
      <c r="AJ843" s="485" t="s">
        <v>193</v>
      </c>
      <c r="AK843" s="485" t="s">
        <v>193</v>
      </c>
      <c r="AL843" s="485" t="s">
        <v>193</v>
      </c>
      <c r="AM843" s="437" t="s">
        <v>193</v>
      </c>
      <c r="AN843" s="437" t="s">
        <v>193</v>
      </c>
      <c r="AO843" s="319" t="s">
        <v>177</v>
      </c>
      <c r="AP843" s="519"/>
      <c r="AQ843" s="253"/>
      <c r="AR843" s="254"/>
      <c r="AS843" s="254"/>
    </row>
    <row r="844" spans="1:45" s="255" customFormat="1" ht="75" customHeight="1" x14ac:dyDescent="0.3">
      <c r="A844" s="466" t="s">
        <v>714</v>
      </c>
      <c r="B844" s="465" t="s">
        <v>565</v>
      </c>
      <c r="C844" s="466" t="s">
        <v>266</v>
      </c>
      <c r="D844" s="509"/>
      <c r="E844" s="510" t="s">
        <v>93</v>
      </c>
      <c r="F844" s="437">
        <v>45279</v>
      </c>
      <c r="G844" s="437">
        <v>45281</v>
      </c>
      <c r="H844" s="489"/>
      <c r="I844" s="439" t="s">
        <v>193</v>
      </c>
      <c r="J844" s="437" t="s">
        <v>193</v>
      </c>
      <c r="K844" s="437">
        <v>45287</v>
      </c>
      <c r="L844" s="511"/>
      <c r="M844" s="437" t="s">
        <v>193</v>
      </c>
      <c r="N844" s="437" t="s">
        <v>193</v>
      </c>
      <c r="O844" s="437">
        <v>45289</v>
      </c>
      <c r="P844" s="512"/>
      <c r="Q844" s="512"/>
      <c r="R844" s="513"/>
      <c r="S844" s="628"/>
      <c r="T844" s="440"/>
      <c r="U844" s="440"/>
      <c r="V844" s="513"/>
      <c r="W844" s="513"/>
      <c r="X844" s="514"/>
      <c r="Y844" s="437"/>
      <c r="Z844" s="491"/>
      <c r="AA844" s="515">
        <f>Table13[[#This Row],[MOOE]]</f>
        <v>64600</v>
      </c>
      <c r="AB844" s="493">
        <v>64600</v>
      </c>
      <c r="AC844" s="516"/>
      <c r="AD844" s="515">
        <f>IF(Table13[[#This Row],[Procurement Project]]="","",SUM(Table13[[#This Row],[MOOE2]]+Table13[[#This Row],[CO3]]))</f>
        <v>64600</v>
      </c>
      <c r="AE844" s="495">
        <v>64600</v>
      </c>
      <c r="AF844" s="517"/>
      <c r="AG844" s="518"/>
      <c r="AH844" s="400" t="s">
        <v>758</v>
      </c>
      <c r="AI844" s="485" t="s">
        <v>193</v>
      </c>
      <c r="AJ844" s="485" t="s">
        <v>193</v>
      </c>
      <c r="AK844" s="485" t="s">
        <v>193</v>
      </c>
      <c r="AL844" s="485" t="s">
        <v>193</v>
      </c>
      <c r="AM844" s="437" t="s">
        <v>193</v>
      </c>
      <c r="AN844" s="437" t="s">
        <v>193</v>
      </c>
      <c r="AO844" s="319" t="s">
        <v>177</v>
      </c>
      <c r="AP844" s="519"/>
      <c r="AQ844" s="253"/>
      <c r="AR844" s="254"/>
      <c r="AS844" s="254"/>
    </row>
    <row r="845" spans="1:45" s="255" customFormat="1" ht="75" customHeight="1" x14ac:dyDescent="0.3">
      <c r="A845" s="466" t="s">
        <v>715</v>
      </c>
      <c r="B845" s="465" t="s">
        <v>565</v>
      </c>
      <c r="C845" s="466" t="s">
        <v>266</v>
      </c>
      <c r="D845" s="509"/>
      <c r="E845" s="510" t="s">
        <v>93</v>
      </c>
      <c r="F845" s="437">
        <v>45279</v>
      </c>
      <c r="G845" s="437">
        <v>45281</v>
      </c>
      <c r="H845" s="489"/>
      <c r="I845" s="439" t="s">
        <v>193</v>
      </c>
      <c r="J845" s="437" t="s">
        <v>193</v>
      </c>
      <c r="K845" s="437">
        <v>45287</v>
      </c>
      <c r="L845" s="511"/>
      <c r="M845" s="437" t="s">
        <v>193</v>
      </c>
      <c r="N845" s="437" t="s">
        <v>193</v>
      </c>
      <c r="O845" s="437">
        <v>45289</v>
      </c>
      <c r="P845" s="512"/>
      <c r="Q845" s="512"/>
      <c r="R845" s="513"/>
      <c r="S845" s="628"/>
      <c r="T845" s="440"/>
      <c r="U845" s="440"/>
      <c r="V845" s="513"/>
      <c r="W845" s="513"/>
      <c r="X845" s="514"/>
      <c r="Y845" s="437"/>
      <c r="Z845" s="491"/>
      <c r="AA845" s="515">
        <f>Table13[[#This Row],[MOOE]]</f>
        <v>9500</v>
      </c>
      <c r="AB845" s="493">
        <v>9500</v>
      </c>
      <c r="AC845" s="516"/>
      <c r="AD845" s="515">
        <f>IF(Table13[[#This Row],[Procurement Project]]="","",SUM(Table13[[#This Row],[MOOE2]]+Table13[[#This Row],[CO3]]))</f>
        <v>9500</v>
      </c>
      <c r="AE845" s="495">
        <v>9500</v>
      </c>
      <c r="AF845" s="517"/>
      <c r="AG845" s="518"/>
      <c r="AH845" s="400" t="s">
        <v>758</v>
      </c>
      <c r="AI845" s="485" t="s">
        <v>193</v>
      </c>
      <c r="AJ845" s="485" t="s">
        <v>193</v>
      </c>
      <c r="AK845" s="485" t="s">
        <v>193</v>
      </c>
      <c r="AL845" s="485" t="s">
        <v>193</v>
      </c>
      <c r="AM845" s="437" t="s">
        <v>193</v>
      </c>
      <c r="AN845" s="437" t="s">
        <v>193</v>
      </c>
      <c r="AO845" s="319" t="s">
        <v>177</v>
      </c>
      <c r="AP845" s="519"/>
      <c r="AQ845" s="253"/>
      <c r="AR845" s="254"/>
      <c r="AS845" s="254"/>
    </row>
    <row r="846" spans="1:45" s="255" customFormat="1" ht="75" customHeight="1" x14ac:dyDescent="0.3">
      <c r="A846" s="466" t="s">
        <v>716</v>
      </c>
      <c r="B846" s="465" t="s">
        <v>565</v>
      </c>
      <c r="C846" s="466" t="s">
        <v>198</v>
      </c>
      <c r="D846" s="509"/>
      <c r="E846" s="510" t="s">
        <v>93</v>
      </c>
      <c r="F846" s="437">
        <v>45279</v>
      </c>
      <c r="G846" s="437">
        <v>45281</v>
      </c>
      <c r="H846" s="489"/>
      <c r="I846" s="439" t="s">
        <v>193</v>
      </c>
      <c r="J846" s="437" t="s">
        <v>193</v>
      </c>
      <c r="K846" s="437">
        <v>45287</v>
      </c>
      <c r="L846" s="511"/>
      <c r="M846" s="437" t="s">
        <v>193</v>
      </c>
      <c r="N846" s="437" t="s">
        <v>193</v>
      </c>
      <c r="O846" s="437">
        <v>45289</v>
      </c>
      <c r="P846" s="512"/>
      <c r="Q846" s="512"/>
      <c r="R846" s="513"/>
      <c r="S846" s="628"/>
      <c r="T846" s="440"/>
      <c r="U846" s="440"/>
      <c r="V846" s="513"/>
      <c r="W846" s="513"/>
      <c r="X846" s="514"/>
      <c r="Y846" s="437"/>
      <c r="Z846" s="491"/>
      <c r="AA846" s="515">
        <f>Table13[[#This Row],[MOOE]]</f>
        <v>14450</v>
      </c>
      <c r="AB846" s="493">
        <v>14450</v>
      </c>
      <c r="AC846" s="516"/>
      <c r="AD846" s="515">
        <f>IF(Table13[[#This Row],[Procurement Project]]="","",SUM(Table13[[#This Row],[MOOE2]]+Table13[[#This Row],[CO3]]))</f>
        <v>14450</v>
      </c>
      <c r="AE846" s="495">
        <v>14450</v>
      </c>
      <c r="AF846" s="517"/>
      <c r="AG846" s="518"/>
      <c r="AH846" s="400" t="s">
        <v>758</v>
      </c>
      <c r="AI846" s="485" t="s">
        <v>193</v>
      </c>
      <c r="AJ846" s="485" t="s">
        <v>193</v>
      </c>
      <c r="AK846" s="485" t="s">
        <v>193</v>
      </c>
      <c r="AL846" s="485" t="s">
        <v>193</v>
      </c>
      <c r="AM846" s="437" t="s">
        <v>193</v>
      </c>
      <c r="AN846" s="437" t="s">
        <v>193</v>
      </c>
      <c r="AO846" s="319" t="s">
        <v>177</v>
      </c>
      <c r="AP846" s="519"/>
      <c r="AQ846" s="253"/>
      <c r="AR846" s="254"/>
      <c r="AS846" s="254"/>
    </row>
    <row r="847" spans="1:45" s="255" customFormat="1" ht="75" customHeight="1" x14ac:dyDescent="0.3">
      <c r="A847" s="466" t="s">
        <v>717</v>
      </c>
      <c r="B847" s="465" t="s">
        <v>565</v>
      </c>
      <c r="C847" s="466" t="s">
        <v>266</v>
      </c>
      <c r="D847" s="509"/>
      <c r="E847" s="510" t="s">
        <v>93</v>
      </c>
      <c r="F847" s="437">
        <v>45279</v>
      </c>
      <c r="G847" s="437">
        <v>45281</v>
      </c>
      <c r="H847" s="489"/>
      <c r="I847" s="439" t="s">
        <v>193</v>
      </c>
      <c r="J847" s="437" t="s">
        <v>193</v>
      </c>
      <c r="K847" s="437">
        <v>45287</v>
      </c>
      <c r="L847" s="511"/>
      <c r="M847" s="437" t="s">
        <v>193</v>
      </c>
      <c r="N847" s="437" t="s">
        <v>193</v>
      </c>
      <c r="O847" s="437">
        <v>45289</v>
      </c>
      <c r="P847" s="512"/>
      <c r="Q847" s="512"/>
      <c r="R847" s="513"/>
      <c r="S847" s="628"/>
      <c r="T847" s="440"/>
      <c r="U847" s="440"/>
      <c r="V847" s="513"/>
      <c r="W847" s="513"/>
      <c r="X847" s="514"/>
      <c r="Y847" s="437"/>
      <c r="Z847" s="491"/>
      <c r="AA847" s="515">
        <f>Table13[[#This Row],[MOOE]]</f>
        <v>135400</v>
      </c>
      <c r="AB847" s="493">
        <v>135400</v>
      </c>
      <c r="AC847" s="516"/>
      <c r="AD847" s="515">
        <f>IF(Table13[[#This Row],[Procurement Project]]="","",SUM(Table13[[#This Row],[MOOE2]]+Table13[[#This Row],[CO3]]))</f>
        <v>135400</v>
      </c>
      <c r="AE847" s="495">
        <v>135400</v>
      </c>
      <c r="AF847" s="517"/>
      <c r="AG847" s="518"/>
      <c r="AH847" s="400" t="s">
        <v>758</v>
      </c>
      <c r="AI847" s="485" t="s">
        <v>193</v>
      </c>
      <c r="AJ847" s="485" t="s">
        <v>193</v>
      </c>
      <c r="AK847" s="485" t="s">
        <v>193</v>
      </c>
      <c r="AL847" s="485" t="s">
        <v>193</v>
      </c>
      <c r="AM847" s="437" t="s">
        <v>193</v>
      </c>
      <c r="AN847" s="437" t="s">
        <v>193</v>
      </c>
      <c r="AO847" s="319" t="s">
        <v>177</v>
      </c>
      <c r="AP847" s="519"/>
      <c r="AQ847" s="253"/>
      <c r="AR847" s="254"/>
      <c r="AS847" s="254"/>
    </row>
    <row r="848" spans="1:45" s="255" customFormat="1" ht="75" customHeight="1" x14ac:dyDescent="0.3">
      <c r="A848" s="466" t="s">
        <v>718</v>
      </c>
      <c r="B848" s="465" t="s">
        <v>702</v>
      </c>
      <c r="C848" s="466" t="s">
        <v>198</v>
      </c>
      <c r="D848" s="509"/>
      <c r="E848" s="510" t="s">
        <v>93</v>
      </c>
      <c r="F848" s="437">
        <v>45279</v>
      </c>
      <c r="G848" s="437">
        <v>45281</v>
      </c>
      <c r="H848" s="489"/>
      <c r="I848" s="439" t="s">
        <v>193</v>
      </c>
      <c r="J848" s="437" t="s">
        <v>193</v>
      </c>
      <c r="K848" s="437">
        <v>45287</v>
      </c>
      <c r="L848" s="511"/>
      <c r="M848" s="437" t="s">
        <v>193</v>
      </c>
      <c r="N848" s="437" t="s">
        <v>193</v>
      </c>
      <c r="O848" s="437">
        <v>45289</v>
      </c>
      <c r="P848" s="512"/>
      <c r="Q848" s="512"/>
      <c r="R848" s="513"/>
      <c r="S848" s="628"/>
      <c r="T848" s="440"/>
      <c r="U848" s="440"/>
      <c r="V848" s="513"/>
      <c r="W848" s="513"/>
      <c r="X848" s="514"/>
      <c r="Y848" s="437"/>
      <c r="Z848" s="491"/>
      <c r="AA848" s="515">
        <f>Table13[[#This Row],[MOOE]]</f>
        <v>2350</v>
      </c>
      <c r="AB848" s="493">
        <v>2350</v>
      </c>
      <c r="AC848" s="516"/>
      <c r="AD848" s="515">
        <f>IF(Table13[[#This Row],[Procurement Project]]="","",SUM(Table13[[#This Row],[MOOE2]]+Table13[[#This Row],[CO3]]))</f>
        <v>2350</v>
      </c>
      <c r="AE848" s="495">
        <v>2350</v>
      </c>
      <c r="AF848" s="517"/>
      <c r="AG848" s="518"/>
      <c r="AH848" s="400" t="s">
        <v>758</v>
      </c>
      <c r="AI848" s="485" t="s">
        <v>193</v>
      </c>
      <c r="AJ848" s="485" t="s">
        <v>193</v>
      </c>
      <c r="AK848" s="485" t="s">
        <v>193</v>
      </c>
      <c r="AL848" s="485" t="s">
        <v>193</v>
      </c>
      <c r="AM848" s="437" t="s">
        <v>193</v>
      </c>
      <c r="AN848" s="437" t="s">
        <v>193</v>
      </c>
      <c r="AO848" s="319" t="s">
        <v>177</v>
      </c>
      <c r="AP848" s="519"/>
      <c r="AQ848" s="253"/>
      <c r="AR848" s="254"/>
      <c r="AS848" s="254"/>
    </row>
    <row r="849" spans="1:45" s="255" customFormat="1" ht="75" customHeight="1" x14ac:dyDescent="0.3">
      <c r="A849" s="466" t="s">
        <v>719</v>
      </c>
      <c r="B849" s="465" t="s">
        <v>565</v>
      </c>
      <c r="C849" s="466" t="s">
        <v>198</v>
      </c>
      <c r="D849" s="509"/>
      <c r="E849" s="510" t="s">
        <v>93</v>
      </c>
      <c r="F849" s="437">
        <v>45279</v>
      </c>
      <c r="G849" s="437">
        <v>45281</v>
      </c>
      <c r="H849" s="489"/>
      <c r="I849" s="439" t="s">
        <v>193</v>
      </c>
      <c r="J849" s="437" t="s">
        <v>193</v>
      </c>
      <c r="K849" s="437">
        <v>45287</v>
      </c>
      <c r="L849" s="511"/>
      <c r="M849" s="437" t="s">
        <v>193</v>
      </c>
      <c r="N849" s="437" t="s">
        <v>193</v>
      </c>
      <c r="O849" s="437">
        <v>45289</v>
      </c>
      <c r="P849" s="512"/>
      <c r="Q849" s="512"/>
      <c r="R849" s="513"/>
      <c r="S849" s="628"/>
      <c r="T849" s="440"/>
      <c r="U849" s="440"/>
      <c r="V849" s="513"/>
      <c r="W849" s="513"/>
      <c r="X849" s="514"/>
      <c r="Y849" s="437"/>
      <c r="Z849" s="491"/>
      <c r="AA849" s="515">
        <f>Table13[[#This Row],[MOOE]]</f>
        <v>32500</v>
      </c>
      <c r="AB849" s="493">
        <v>32500</v>
      </c>
      <c r="AC849" s="516"/>
      <c r="AD849" s="515">
        <f>IF(Table13[[#This Row],[Procurement Project]]="","",SUM(Table13[[#This Row],[MOOE2]]+Table13[[#This Row],[CO3]]))</f>
        <v>32500</v>
      </c>
      <c r="AE849" s="495">
        <v>32500</v>
      </c>
      <c r="AF849" s="517"/>
      <c r="AG849" s="518"/>
      <c r="AH849" s="400" t="s">
        <v>758</v>
      </c>
      <c r="AI849" s="485" t="s">
        <v>193</v>
      </c>
      <c r="AJ849" s="485" t="s">
        <v>193</v>
      </c>
      <c r="AK849" s="485" t="s">
        <v>193</v>
      </c>
      <c r="AL849" s="485" t="s">
        <v>193</v>
      </c>
      <c r="AM849" s="437" t="s">
        <v>193</v>
      </c>
      <c r="AN849" s="437" t="s">
        <v>193</v>
      </c>
      <c r="AO849" s="319" t="s">
        <v>177</v>
      </c>
      <c r="AP849" s="519"/>
      <c r="AQ849" s="253"/>
      <c r="AR849" s="254"/>
      <c r="AS849" s="254"/>
    </row>
    <row r="850" spans="1:45" s="255" customFormat="1" ht="75" customHeight="1" x14ac:dyDescent="0.3">
      <c r="A850" s="466" t="s">
        <v>720</v>
      </c>
      <c r="B850" s="465" t="s">
        <v>565</v>
      </c>
      <c r="C850" s="466" t="s">
        <v>198</v>
      </c>
      <c r="D850" s="509"/>
      <c r="E850" s="510" t="s">
        <v>93</v>
      </c>
      <c r="F850" s="437">
        <v>45279</v>
      </c>
      <c r="G850" s="437">
        <v>45281</v>
      </c>
      <c r="H850" s="489"/>
      <c r="I850" s="439" t="s">
        <v>193</v>
      </c>
      <c r="J850" s="437" t="s">
        <v>193</v>
      </c>
      <c r="K850" s="437">
        <v>45287</v>
      </c>
      <c r="L850" s="511"/>
      <c r="M850" s="437" t="s">
        <v>193</v>
      </c>
      <c r="N850" s="437" t="s">
        <v>193</v>
      </c>
      <c r="O850" s="437">
        <v>45289</v>
      </c>
      <c r="P850" s="512"/>
      <c r="Q850" s="512"/>
      <c r="R850" s="513"/>
      <c r="S850" s="628"/>
      <c r="T850" s="440"/>
      <c r="U850" s="440"/>
      <c r="V850" s="513"/>
      <c r="W850" s="513"/>
      <c r="X850" s="514"/>
      <c r="Y850" s="437"/>
      <c r="Z850" s="491"/>
      <c r="AA850" s="515">
        <f>Table13[[#This Row],[MOOE]]</f>
        <v>1500</v>
      </c>
      <c r="AB850" s="493">
        <v>1500</v>
      </c>
      <c r="AC850" s="516"/>
      <c r="AD850" s="515">
        <f>IF(Table13[[#This Row],[Procurement Project]]="","",SUM(Table13[[#This Row],[MOOE2]]+Table13[[#This Row],[CO3]]))</f>
        <v>1500</v>
      </c>
      <c r="AE850" s="495">
        <v>1500</v>
      </c>
      <c r="AF850" s="517"/>
      <c r="AG850" s="518"/>
      <c r="AH850" s="400" t="s">
        <v>758</v>
      </c>
      <c r="AI850" s="485" t="s">
        <v>193</v>
      </c>
      <c r="AJ850" s="485" t="s">
        <v>193</v>
      </c>
      <c r="AK850" s="485" t="s">
        <v>193</v>
      </c>
      <c r="AL850" s="485" t="s">
        <v>193</v>
      </c>
      <c r="AM850" s="437" t="s">
        <v>193</v>
      </c>
      <c r="AN850" s="437" t="s">
        <v>193</v>
      </c>
      <c r="AO850" s="319" t="s">
        <v>177</v>
      </c>
      <c r="AP850" s="519"/>
      <c r="AQ850" s="253"/>
      <c r="AR850" s="254"/>
      <c r="AS850" s="254"/>
    </row>
    <row r="851" spans="1:45" s="255" customFormat="1" ht="75" customHeight="1" x14ac:dyDescent="0.3">
      <c r="A851" s="466" t="s">
        <v>721</v>
      </c>
      <c r="B851" s="465" t="s">
        <v>565</v>
      </c>
      <c r="C851" s="466" t="s">
        <v>198</v>
      </c>
      <c r="D851" s="509"/>
      <c r="E851" s="510" t="s">
        <v>93</v>
      </c>
      <c r="F851" s="437">
        <v>45279</v>
      </c>
      <c r="G851" s="437">
        <v>45281</v>
      </c>
      <c r="H851" s="489"/>
      <c r="I851" s="439" t="s">
        <v>193</v>
      </c>
      <c r="J851" s="437" t="s">
        <v>193</v>
      </c>
      <c r="K851" s="437">
        <v>45287</v>
      </c>
      <c r="L851" s="511"/>
      <c r="M851" s="437" t="s">
        <v>193</v>
      </c>
      <c r="N851" s="437" t="s">
        <v>193</v>
      </c>
      <c r="O851" s="437">
        <v>45289</v>
      </c>
      <c r="P851" s="512"/>
      <c r="Q851" s="512"/>
      <c r="R851" s="513"/>
      <c r="S851" s="628"/>
      <c r="T851" s="440"/>
      <c r="U851" s="440"/>
      <c r="V851" s="513"/>
      <c r="W851" s="513"/>
      <c r="X851" s="514"/>
      <c r="Y851" s="437"/>
      <c r="Z851" s="491"/>
      <c r="AA851" s="515">
        <f>Table13[[#This Row],[MOOE]]</f>
        <v>6500</v>
      </c>
      <c r="AB851" s="493">
        <v>6500</v>
      </c>
      <c r="AC851" s="516"/>
      <c r="AD851" s="515">
        <f>IF(Table13[[#This Row],[Procurement Project]]="","",SUM(Table13[[#This Row],[MOOE2]]+Table13[[#This Row],[CO3]]))</f>
        <v>6500</v>
      </c>
      <c r="AE851" s="495">
        <v>6500</v>
      </c>
      <c r="AF851" s="517"/>
      <c r="AG851" s="518"/>
      <c r="AH851" s="400" t="s">
        <v>758</v>
      </c>
      <c r="AI851" s="485" t="s">
        <v>193</v>
      </c>
      <c r="AJ851" s="485" t="s">
        <v>193</v>
      </c>
      <c r="AK851" s="485" t="s">
        <v>193</v>
      </c>
      <c r="AL851" s="485" t="s">
        <v>193</v>
      </c>
      <c r="AM851" s="437" t="s">
        <v>193</v>
      </c>
      <c r="AN851" s="437" t="s">
        <v>193</v>
      </c>
      <c r="AO851" s="319" t="s">
        <v>177</v>
      </c>
      <c r="AP851" s="519"/>
      <c r="AQ851" s="253"/>
      <c r="AR851" s="254"/>
      <c r="AS851" s="254"/>
    </row>
    <row r="852" spans="1:45" s="255" customFormat="1" ht="75" customHeight="1" x14ac:dyDescent="0.3">
      <c r="A852" s="466" t="s">
        <v>722</v>
      </c>
      <c r="B852" s="465" t="s">
        <v>565</v>
      </c>
      <c r="C852" s="466" t="s">
        <v>198</v>
      </c>
      <c r="D852" s="509"/>
      <c r="E852" s="510" t="s">
        <v>93</v>
      </c>
      <c r="F852" s="437">
        <v>45279</v>
      </c>
      <c r="G852" s="437">
        <v>45281</v>
      </c>
      <c r="H852" s="489"/>
      <c r="I852" s="439" t="s">
        <v>193</v>
      </c>
      <c r="J852" s="437" t="s">
        <v>193</v>
      </c>
      <c r="K852" s="437">
        <v>45287</v>
      </c>
      <c r="L852" s="511"/>
      <c r="M852" s="437" t="s">
        <v>193</v>
      </c>
      <c r="N852" s="437" t="s">
        <v>193</v>
      </c>
      <c r="O852" s="437">
        <v>45289</v>
      </c>
      <c r="P852" s="512"/>
      <c r="Q852" s="512"/>
      <c r="R852" s="513"/>
      <c r="S852" s="628"/>
      <c r="T852" s="440"/>
      <c r="U852" s="440"/>
      <c r="V852" s="513"/>
      <c r="W852" s="513"/>
      <c r="X852" s="514"/>
      <c r="Y852" s="437"/>
      <c r="Z852" s="491"/>
      <c r="AA852" s="515">
        <f>Table13[[#This Row],[MOOE]]</f>
        <v>23100</v>
      </c>
      <c r="AB852" s="493">
        <v>23100</v>
      </c>
      <c r="AC852" s="516"/>
      <c r="AD852" s="515">
        <f>IF(Table13[[#This Row],[Procurement Project]]="","",SUM(Table13[[#This Row],[MOOE2]]+Table13[[#This Row],[CO3]]))</f>
        <v>23100</v>
      </c>
      <c r="AE852" s="495">
        <v>23100</v>
      </c>
      <c r="AF852" s="517"/>
      <c r="AG852" s="518"/>
      <c r="AH852" s="400" t="s">
        <v>758</v>
      </c>
      <c r="AI852" s="485" t="s">
        <v>193</v>
      </c>
      <c r="AJ852" s="485" t="s">
        <v>193</v>
      </c>
      <c r="AK852" s="485" t="s">
        <v>193</v>
      </c>
      <c r="AL852" s="485" t="s">
        <v>193</v>
      </c>
      <c r="AM852" s="437" t="s">
        <v>193</v>
      </c>
      <c r="AN852" s="437" t="s">
        <v>193</v>
      </c>
      <c r="AO852" s="319" t="s">
        <v>177</v>
      </c>
      <c r="AP852" s="519"/>
      <c r="AQ852" s="253"/>
      <c r="AR852" s="254"/>
      <c r="AS852" s="254"/>
    </row>
    <row r="853" spans="1:45" s="255" customFormat="1" ht="75" customHeight="1" x14ac:dyDescent="0.3">
      <c r="A853" s="466" t="s">
        <v>723</v>
      </c>
      <c r="B853" s="465" t="s">
        <v>565</v>
      </c>
      <c r="C853" s="466" t="s">
        <v>266</v>
      </c>
      <c r="D853" s="509"/>
      <c r="E853" s="510" t="s">
        <v>93</v>
      </c>
      <c r="F853" s="437">
        <v>45279</v>
      </c>
      <c r="G853" s="437">
        <v>45281</v>
      </c>
      <c r="H853" s="489"/>
      <c r="I853" s="439" t="s">
        <v>193</v>
      </c>
      <c r="J853" s="437" t="s">
        <v>193</v>
      </c>
      <c r="K853" s="437">
        <v>45287</v>
      </c>
      <c r="L853" s="511"/>
      <c r="M853" s="437" t="s">
        <v>193</v>
      </c>
      <c r="N853" s="437" t="s">
        <v>193</v>
      </c>
      <c r="O853" s="437">
        <v>45289</v>
      </c>
      <c r="P853" s="512"/>
      <c r="Q853" s="512"/>
      <c r="R853" s="513"/>
      <c r="S853" s="628"/>
      <c r="T853" s="440"/>
      <c r="U853" s="440"/>
      <c r="V853" s="513"/>
      <c r="W853" s="513"/>
      <c r="X853" s="514"/>
      <c r="Y853" s="437"/>
      <c r="Z853" s="491"/>
      <c r="AA853" s="515">
        <f>Table13[[#This Row],[MOOE]]</f>
        <v>45270</v>
      </c>
      <c r="AB853" s="493">
        <v>45270</v>
      </c>
      <c r="AC853" s="516"/>
      <c r="AD853" s="515">
        <f>IF(Table13[[#This Row],[Procurement Project]]="","",SUM(Table13[[#This Row],[MOOE2]]+Table13[[#This Row],[CO3]]))</f>
        <v>45270</v>
      </c>
      <c r="AE853" s="495">
        <v>45270</v>
      </c>
      <c r="AF853" s="517"/>
      <c r="AG853" s="518"/>
      <c r="AH853" s="400" t="s">
        <v>758</v>
      </c>
      <c r="AI853" s="485" t="s">
        <v>193</v>
      </c>
      <c r="AJ853" s="485" t="s">
        <v>193</v>
      </c>
      <c r="AK853" s="485" t="s">
        <v>193</v>
      </c>
      <c r="AL853" s="485" t="s">
        <v>193</v>
      </c>
      <c r="AM853" s="437" t="s">
        <v>193</v>
      </c>
      <c r="AN853" s="437" t="s">
        <v>193</v>
      </c>
      <c r="AO853" s="319" t="s">
        <v>177</v>
      </c>
      <c r="AP853" s="519"/>
      <c r="AQ853" s="253"/>
      <c r="AR853" s="254"/>
      <c r="AS853" s="254"/>
    </row>
    <row r="854" spans="1:45" s="255" customFormat="1" ht="75" customHeight="1" x14ac:dyDescent="0.3">
      <c r="A854" s="466" t="s">
        <v>724</v>
      </c>
      <c r="B854" s="465" t="s">
        <v>565</v>
      </c>
      <c r="C854" s="466" t="s">
        <v>266</v>
      </c>
      <c r="D854" s="509"/>
      <c r="E854" s="510" t="s">
        <v>93</v>
      </c>
      <c r="F854" s="437">
        <v>45279</v>
      </c>
      <c r="G854" s="437">
        <v>45281</v>
      </c>
      <c r="H854" s="489"/>
      <c r="I854" s="439" t="s">
        <v>193</v>
      </c>
      <c r="J854" s="437" t="s">
        <v>193</v>
      </c>
      <c r="K854" s="437">
        <v>45287</v>
      </c>
      <c r="L854" s="511"/>
      <c r="M854" s="437" t="s">
        <v>193</v>
      </c>
      <c r="N854" s="437" t="s">
        <v>193</v>
      </c>
      <c r="O854" s="437">
        <v>45289</v>
      </c>
      <c r="P854" s="512"/>
      <c r="Q854" s="512"/>
      <c r="R854" s="513"/>
      <c r="S854" s="628"/>
      <c r="T854" s="440"/>
      <c r="U854" s="440"/>
      <c r="V854" s="513"/>
      <c r="W854" s="513"/>
      <c r="X854" s="514"/>
      <c r="Y854" s="437"/>
      <c r="Z854" s="491"/>
      <c r="AA854" s="515">
        <f>Table13[[#This Row],[MOOE]]</f>
        <v>3500</v>
      </c>
      <c r="AB854" s="493">
        <v>3500</v>
      </c>
      <c r="AC854" s="516"/>
      <c r="AD854" s="515">
        <f>IF(Table13[[#This Row],[Procurement Project]]="","",SUM(Table13[[#This Row],[MOOE2]]+Table13[[#This Row],[CO3]]))</f>
        <v>3500</v>
      </c>
      <c r="AE854" s="495">
        <v>3500</v>
      </c>
      <c r="AF854" s="517"/>
      <c r="AG854" s="518"/>
      <c r="AH854" s="400" t="s">
        <v>758</v>
      </c>
      <c r="AI854" s="485" t="s">
        <v>193</v>
      </c>
      <c r="AJ854" s="485" t="s">
        <v>193</v>
      </c>
      <c r="AK854" s="485" t="s">
        <v>193</v>
      </c>
      <c r="AL854" s="485" t="s">
        <v>193</v>
      </c>
      <c r="AM854" s="437" t="s">
        <v>193</v>
      </c>
      <c r="AN854" s="437" t="s">
        <v>193</v>
      </c>
      <c r="AO854" s="319" t="s">
        <v>177</v>
      </c>
      <c r="AP854" s="519"/>
      <c r="AQ854" s="253"/>
      <c r="AR854" s="254"/>
      <c r="AS854" s="254"/>
    </row>
    <row r="855" spans="1:45" s="255" customFormat="1" ht="75" customHeight="1" x14ac:dyDescent="0.3">
      <c r="A855" s="466" t="s">
        <v>725</v>
      </c>
      <c r="B855" s="465" t="s">
        <v>237</v>
      </c>
      <c r="C855" s="466" t="s">
        <v>212</v>
      </c>
      <c r="D855" s="311"/>
      <c r="E855" s="312" t="s">
        <v>94</v>
      </c>
      <c r="F855" s="437">
        <v>45245</v>
      </c>
      <c r="G855" s="437">
        <v>45248</v>
      </c>
      <c r="H855" s="391"/>
      <c r="I855" s="439" t="s">
        <v>193</v>
      </c>
      <c r="J855" s="437" t="s">
        <v>193</v>
      </c>
      <c r="K855" s="437">
        <v>45287</v>
      </c>
      <c r="L855" s="445"/>
      <c r="M855" s="437" t="s">
        <v>193</v>
      </c>
      <c r="N855" s="437" t="s">
        <v>193</v>
      </c>
      <c r="O855" s="437">
        <v>45289</v>
      </c>
      <c r="P855" s="392"/>
      <c r="Q855" s="392"/>
      <c r="R855" s="393"/>
      <c r="S855" s="628"/>
      <c r="T855" s="440"/>
      <c r="U855" s="440"/>
      <c r="V855" s="393"/>
      <c r="W855" s="393"/>
      <c r="X855" s="437"/>
      <c r="Y855" s="437"/>
      <c r="Z855" s="394"/>
      <c r="AA855" s="446">
        <f>Table13[[#This Row],[MOOE]]</f>
        <v>20228</v>
      </c>
      <c r="AB855" s="395">
        <v>20228</v>
      </c>
      <c r="AC855" s="434"/>
      <c r="AD855" s="446">
        <f>IF(Table13[[#This Row],[Procurement Project]]="","",SUM(Table13[[#This Row],[MOOE2]]+Table13[[#This Row],[CO3]]))</f>
        <v>19125</v>
      </c>
      <c r="AE855" s="397">
        <v>19125</v>
      </c>
      <c r="AF855" s="433"/>
      <c r="AG855" s="447"/>
      <c r="AH855" s="400" t="s">
        <v>758</v>
      </c>
      <c r="AI855" s="485" t="s">
        <v>193</v>
      </c>
      <c r="AJ855" s="485" t="s">
        <v>193</v>
      </c>
      <c r="AK855" s="485" t="s">
        <v>193</v>
      </c>
      <c r="AL855" s="485" t="s">
        <v>193</v>
      </c>
      <c r="AM855" s="437" t="s">
        <v>193</v>
      </c>
      <c r="AN855" s="437" t="s">
        <v>193</v>
      </c>
      <c r="AO855" s="319" t="s">
        <v>177</v>
      </c>
      <c r="AP855" s="398"/>
      <c r="AQ855" s="253"/>
      <c r="AR855" s="254"/>
      <c r="AS855" s="254"/>
    </row>
    <row r="856" spans="1:45" s="255" customFormat="1" ht="75" customHeight="1" x14ac:dyDescent="0.3">
      <c r="A856" s="466" t="s">
        <v>726</v>
      </c>
      <c r="B856" s="465" t="s">
        <v>263</v>
      </c>
      <c r="C856" s="466" t="s">
        <v>248</v>
      </c>
      <c r="D856" s="311"/>
      <c r="E856" s="312" t="s">
        <v>95</v>
      </c>
      <c r="F856" s="437" t="s">
        <v>193</v>
      </c>
      <c r="G856" s="437">
        <v>45254</v>
      </c>
      <c r="H856" s="391"/>
      <c r="I856" s="439" t="s">
        <v>193</v>
      </c>
      <c r="J856" s="437" t="s">
        <v>193</v>
      </c>
      <c r="K856" s="437">
        <v>45287</v>
      </c>
      <c r="L856" s="445"/>
      <c r="M856" s="437" t="s">
        <v>193</v>
      </c>
      <c r="N856" s="437" t="s">
        <v>193</v>
      </c>
      <c r="O856" s="437">
        <v>45289</v>
      </c>
      <c r="P856" s="392"/>
      <c r="Q856" s="392"/>
      <c r="R856" s="393"/>
      <c r="S856" s="628"/>
      <c r="T856" s="440"/>
      <c r="U856" s="440"/>
      <c r="V856" s="393"/>
      <c r="W856" s="393"/>
      <c r="X856" s="437"/>
      <c r="Y856" s="437"/>
      <c r="Z856" s="394"/>
      <c r="AA856" s="446">
        <f>Table13[[#This Row],[MOOE]]</f>
        <v>414734</v>
      </c>
      <c r="AB856" s="395">
        <v>414734</v>
      </c>
      <c r="AC856" s="434"/>
      <c r="AD856" s="446">
        <f>IF(Table13[[#This Row],[Procurement Project]]="","",SUM(Table13[[#This Row],[MOOE2]]+Table13[[#This Row],[CO3]]))</f>
        <v>400190</v>
      </c>
      <c r="AE856" s="397">
        <v>400190</v>
      </c>
      <c r="AF856" s="433"/>
      <c r="AG856" s="447"/>
      <c r="AH856" s="400" t="s">
        <v>758</v>
      </c>
      <c r="AI856" s="485" t="s">
        <v>193</v>
      </c>
      <c r="AJ856" s="485" t="s">
        <v>193</v>
      </c>
      <c r="AK856" s="485" t="s">
        <v>193</v>
      </c>
      <c r="AL856" s="485" t="s">
        <v>193</v>
      </c>
      <c r="AM856" s="437" t="s">
        <v>193</v>
      </c>
      <c r="AN856" s="437" t="s">
        <v>193</v>
      </c>
      <c r="AO856" s="319" t="s">
        <v>177</v>
      </c>
      <c r="AP856" s="398"/>
      <c r="AQ856" s="253"/>
      <c r="AR856" s="254"/>
      <c r="AS856" s="254"/>
    </row>
    <row r="857" spans="1:45" s="255" customFormat="1" ht="75" customHeight="1" x14ac:dyDescent="0.3">
      <c r="A857" s="466" t="s">
        <v>727</v>
      </c>
      <c r="B857" s="465" t="s">
        <v>728</v>
      </c>
      <c r="C857" s="466" t="s">
        <v>198</v>
      </c>
      <c r="D857" s="311"/>
      <c r="E857" s="312" t="s">
        <v>103</v>
      </c>
      <c r="F857" s="437" t="s">
        <v>193</v>
      </c>
      <c r="G857" s="437">
        <v>45233</v>
      </c>
      <c r="H857" s="391"/>
      <c r="I857" s="439" t="s">
        <v>193</v>
      </c>
      <c r="J857" s="437" t="s">
        <v>193</v>
      </c>
      <c r="K857" s="437">
        <v>45287</v>
      </c>
      <c r="L857" s="445"/>
      <c r="M857" s="437" t="s">
        <v>193</v>
      </c>
      <c r="N857" s="437" t="s">
        <v>193</v>
      </c>
      <c r="O857" s="437">
        <v>45289</v>
      </c>
      <c r="P857" s="392"/>
      <c r="Q857" s="392"/>
      <c r="R857" s="393"/>
      <c r="S857" s="628"/>
      <c r="T857" s="440"/>
      <c r="U857" s="440"/>
      <c r="V857" s="393"/>
      <c r="W857" s="393"/>
      <c r="X857" s="437"/>
      <c r="Y857" s="437"/>
      <c r="Z857" s="394"/>
      <c r="AA857" s="446">
        <f>Table13[[#This Row],[MOOE]]</f>
        <v>18480</v>
      </c>
      <c r="AB857" s="395">
        <v>18480</v>
      </c>
      <c r="AC857" s="434"/>
      <c r="AD857" s="446">
        <f>IF(Table13[[#This Row],[Procurement Project]]="","",SUM(Table13[[#This Row],[MOOE2]]+Table13[[#This Row],[CO3]]))</f>
        <v>18300</v>
      </c>
      <c r="AE857" s="397">
        <v>18300</v>
      </c>
      <c r="AF857" s="433"/>
      <c r="AG857" s="447"/>
      <c r="AH857" s="400" t="s">
        <v>758</v>
      </c>
      <c r="AI857" s="485" t="s">
        <v>193</v>
      </c>
      <c r="AJ857" s="485" t="s">
        <v>193</v>
      </c>
      <c r="AK857" s="485" t="s">
        <v>193</v>
      </c>
      <c r="AL857" s="485" t="s">
        <v>193</v>
      </c>
      <c r="AM857" s="437" t="s">
        <v>193</v>
      </c>
      <c r="AN857" s="437" t="s">
        <v>193</v>
      </c>
      <c r="AO857" s="319" t="s">
        <v>177</v>
      </c>
      <c r="AP857" s="398"/>
      <c r="AQ857" s="253"/>
      <c r="AR857" s="254"/>
      <c r="AS857" s="254"/>
    </row>
    <row r="858" spans="1:45" s="255" customFormat="1" ht="75" customHeight="1" x14ac:dyDescent="0.3">
      <c r="A858" s="466" t="s">
        <v>729</v>
      </c>
      <c r="B858" s="465" t="s">
        <v>366</v>
      </c>
      <c r="C858" s="466" t="s">
        <v>198</v>
      </c>
      <c r="D858" s="311"/>
      <c r="E858" s="312" t="s">
        <v>103</v>
      </c>
      <c r="F858" s="437">
        <v>45245</v>
      </c>
      <c r="G858" s="437">
        <v>45248</v>
      </c>
      <c r="H858" s="391"/>
      <c r="I858" s="439" t="s">
        <v>193</v>
      </c>
      <c r="J858" s="437" t="s">
        <v>193</v>
      </c>
      <c r="K858" s="437">
        <v>45287</v>
      </c>
      <c r="L858" s="445"/>
      <c r="M858" s="437" t="s">
        <v>193</v>
      </c>
      <c r="N858" s="437" t="s">
        <v>193</v>
      </c>
      <c r="O858" s="437">
        <v>45289</v>
      </c>
      <c r="P858" s="392"/>
      <c r="Q858" s="392"/>
      <c r="R858" s="393"/>
      <c r="S858" s="628"/>
      <c r="T858" s="440"/>
      <c r="U858" s="440"/>
      <c r="V858" s="393"/>
      <c r="W858" s="393"/>
      <c r="X858" s="437"/>
      <c r="Y858" s="437"/>
      <c r="Z858" s="394"/>
      <c r="AA858" s="446">
        <f>Table13[[#This Row],[MOOE]]</f>
        <v>223080</v>
      </c>
      <c r="AB858" s="395">
        <v>223080</v>
      </c>
      <c r="AC858" s="434"/>
      <c r="AD858" s="446">
        <f>IF(Table13[[#This Row],[Procurement Project]]="","",SUM(Table13[[#This Row],[MOOE2]]+Table13[[#This Row],[CO3]]))</f>
        <v>220800</v>
      </c>
      <c r="AE858" s="397">
        <v>220800</v>
      </c>
      <c r="AF858" s="433"/>
      <c r="AG858" s="447"/>
      <c r="AH858" s="400" t="s">
        <v>758</v>
      </c>
      <c r="AI858" s="485" t="s">
        <v>193</v>
      </c>
      <c r="AJ858" s="485" t="s">
        <v>193</v>
      </c>
      <c r="AK858" s="485" t="s">
        <v>193</v>
      </c>
      <c r="AL858" s="485" t="s">
        <v>193</v>
      </c>
      <c r="AM858" s="437" t="s">
        <v>193</v>
      </c>
      <c r="AN858" s="437" t="s">
        <v>193</v>
      </c>
      <c r="AO858" s="319" t="s">
        <v>177</v>
      </c>
      <c r="AP858" s="398"/>
      <c r="AQ858" s="253"/>
      <c r="AR858" s="254"/>
      <c r="AS858" s="254"/>
    </row>
    <row r="859" spans="1:45" s="255" customFormat="1" ht="75" customHeight="1" x14ac:dyDescent="0.3">
      <c r="A859" s="466" t="s">
        <v>730</v>
      </c>
      <c r="B859" s="465" t="s">
        <v>731</v>
      </c>
      <c r="C859" s="466" t="s">
        <v>198</v>
      </c>
      <c r="D859" s="311"/>
      <c r="E859" s="312" t="s">
        <v>103</v>
      </c>
      <c r="F859" s="437">
        <v>45245</v>
      </c>
      <c r="G859" s="437">
        <v>45248</v>
      </c>
      <c r="H859" s="391"/>
      <c r="I859" s="439" t="s">
        <v>193</v>
      </c>
      <c r="J859" s="437" t="s">
        <v>193</v>
      </c>
      <c r="K859" s="437">
        <v>45287</v>
      </c>
      <c r="L859" s="445"/>
      <c r="M859" s="437" t="s">
        <v>193</v>
      </c>
      <c r="N859" s="437" t="s">
        <v>193</v>
      </c>
      <c r="O859" s="437">
        <v>45289</v>
      </c>
      <c r="P859" s="392"/>
      <c r="Q859" s="392"/>
      <c r="R859" s="393"/>
      <c r="S859" s="628"/>
      <c r="T859" s="440"/>
      <c r="U859" s="440"/>
      <c r="V859" s="393"/>
      <c r="W859" s="393"/>
      <c r="X859" s="437"/>
      <c r="Y859" s="437"/>
      <c r="Z859" s="394"/>
      <c r="AA859" s="446">
        <f>Table13[[#This Row],[MOOE]]</f>
        <v>18480</v>
      </c>
      <c r="AB859" s="395">
        <v>18480</v>
      </c>
      <c r="AC859" s="434"/>
      <c r="AD859" s="446">
        <f>IF(Table13[[#This Row],[Procurement Project]]="","",SUM(Table13[[#This Row],[MOOE2]]+Table13[[#This Row],[CO3]]))</f>
        <v>18300</v>
      </c>
      <c r="AE859" s="397">
        <v>18300</v>
      </c>
      <c r="AF859" s="433"/>
      <c r="AG859" s="447"/>
      <c r="AH859" s="400" t="s">
        <v>758</v>
      </c>
      <c r="AI859" s="485" t="s">
        <v>193</v>
      </c>
      <c r="AJ859" s="485" t="s">
        <v>193</v>
      </c>
      <c r="AK859" s="485" t="s">
        <v>193</v>
      </c>
      <c r="AL859" s="485" t="s">
        <v>193</v>
      </c>
      <c r="AM859" s="437" t="s">
        <v>193</v>
      </c>
      <c r="AN859" s="437" t="s">
        <v>193</v>
      </c>
      <c r="AO859" s="319" t="s">
        <v>177</v>
      </c>
      <c r="AP859" s="398"/>
      <c r="AQ859" s="253"/>
      <c r="AR859" s="254"/>
      <c r="AS859" s="254"/>
    </row>
    <row r="860" spans="1:45" s="255" customFormat="1" ht="75" customHeight="1" x14ac:dyDescent="0.3">
      <c r="A860" s="466" t="s">
        <v>732</v>
      </c>
      <c r="B860" s="465" t="s">
        <v>291</v>
      </c>
      <c r="C860" s="466" t="s">
        <v>260</v>
      </c>
      <c r="D860" s="311"/>
      <c r="E860" s="312" t="s">
        <v>103</v>
      </c>
      <c r="F860" s="437">
        <v>45272</v>
      </c>
      <c r="G860" s="437">
        <v>45274</v>
      </c>
      <c r="H860" s="391"/>
      <c r="I860" s="439" t="s">
        <v>193</v>
      </c>
      <c r="J860" s="437" t="s">
        <v>193</v>
      </c>
      <c r="K860" s="437">
        <v>45287</v>
      </c>
      <c r="L860" s="445"/>
      <c r="M860" s="437" t="s">
        <v>193</v>
      </c>
      <c r="N860" s="437" t="s">
        <v>193</v>
      </c>
      <c r="O860" s="437">
        <v>45289</v>
      </c>
      <c r="P860" s="392"/>
      <c r="Q860" s="392"/>
      <c r="R860" s="393"/>
      <c r="S860" s="628"/>
      <c r="T860" s="440"/>
      <c r="U860" s="440"/>
      <c r="V860" s="393"/>
      <c r="W860" s="393"/>
      <c r="X860" s="437"/>
      <c r="Y860" s="437"/>
      <c r="Z860" s="394"/>
      <c r="AA860" s="446">
        <f>Table13[[#This Row],[MOOE]]</f>
        <v>18000</v>
      </c>
      <c r="AB860" s="395">
        <v>18000</v>
      </c>
      <c r="AC860" s="434"/>
      <c r="AD860" s="446">
        <f>IF(Table13[[#This Row],[Procurement Project]]="","",SUM(Table13[[#This Row],[MOOE2]]+Table13[[#This Row],[CO3]]))</f>
        <v>16308</v>
      </c>
      <c r="AE860" s="397">
        <v>16308</v>
      </c>
      <c r="AF860" s="433"/>
      <c r="AG860" s="447"/>
      <c r="AH860" s="400" t="s">
        <v>758</v>
      </c>
      <c r="AI860" s="485" t="s">
        <v>193</v>
      </c>
      <c r="AJ860" s="485" t="s">
        <v>193</v>
      </c>
      <c r="AK860" s="485" t="s">
        <v>193</v>
      </c>
      <c r="AL860" s="485" t="s">
        <v>193</v>
      </c>
      <c r="AM860" s="437" t="s">
        <v>193</v>
      </c>
      <c r="AN860" s="437" t="s">
        <v>193</v>
      </c>
      <c r="AO860" s="319" t="s">
        <v>177</v>
      </c>
      <c r="AP860" s="398"/>
      <c r="AQ860" s="253"/>
      <c r="AR860" s="254"/>
      <c r="AS860" s="254"/>
    </row>
    <row r="861" spans="1:45" s="255" customFormat="1" ht="75" customHeight="1" x14ac:dyDescent="0.3">
      <c r="A861" s="466" t="s">
        <v>733</v>
      </c>
      <c r="B861" s="465" t="s">
        <v>223</v>
      </c>
      <c r="C861" s="466" t="s">
        <v>198</v>
      </c>
      <c r="D861" s="509"/>
      <c r="E861" s="312" t="s">
        <v>103</v>
      </c>
      <c r="F861" s="437" t="s">
        <v>193</v>
      </c>
      <c r="G861" s="437">
        <v>45254</v>
      </c>
      <c r="H861" s="489"/>
      <c r="I861" s="439" t="s">
        <v>193</v>
      </c>
      <c r="J861" s="437" t="s">
        <v>193</v>
      </c>
      <c r="K861" s="437">
        <v>45287</v>
      </c>
      <c r="L861" s="511"/>
      <c r="M861" s="437" t="s">
        <v>193</v>
      </c>
      <c r="N861" s="437" t="s">
        <v>193</v>
      </c>
      <c r="O861" s="437">
        <v>45289</v>
      </c>
      <c r="P861" s="512"/>
      <c r="Q861" s="512"/>
      <c r="R861" s="513"/>
      <c r="S861" s="628"/>
      <c r="T861" s="440"/>
      <c r="U861" s="440"/>
      <c r="V861" s="513"/>
      <c r="W861" s="513"/>
      <c r="X861" s="514"/>
      <c r="Y861" s="437"/>
      <c r="Z861" s="491"/>
      <c r="AA861" s="515">
        <f>Table13[[#This Row],[MOOE]]</f>
        <v>38140</v>
      </c>
      <c r="AB861" s="493">
        <v>38140</v>
      </c>
      <c r="AC861" s="516"/>
      <c r="AD861" s="515">
        <f>IF(Table13[[#This Row],[Procurement Project]]="","",SUM(Table13[[#This Row],[MOOE2]]+Table13[[#This Row],[CO3]]))</f>
        <v>38140</v>
      </c>
      <c r="AE861" s="495">
        <v>38140</v>
      </c>
      <c r="AF861" s="517"/>
      <c r="AG861" s="518"/>
      <c r="AH861" s="400" t="s">
        <v>758</v>
      </c>
      <c r="AI861" s="485" t="s">
        <v>193</v>
      </c>
      <c r="AJ861" s="485" t="s">
        <v>193</v>
      </c>
      <c r="AK861" s="485" t="s">
        <v>193</v>
      </c>
      <c r="AL861" s="485" t="s">
        <v>193</v>
      </c>
      <c r="AM861" s="437" t="s">
        <v>193</v>
      </c>
      <c r="AN861" s="437" t="s">
        <v>193</v>
      </c>
      <c r="AO861" s="319" t="s">
        <v>177</v>
      </c>
      <c r="AP861" s="519"/>
      <c r="AQ861" s="253"/>
      <c r="AR861" s="254"/>
      <c r="AS861" s="254"/>
    </row>
    <row r="862" spans="1:45" s="255" customFormat="1" ht="75" customHeight="1" x14ac:dyDescent="0.3">
      <c r="A862" s="466" t="s">
        <v>734</v>
      </c>
      <c r="B862" s="465" t="s">
        <v>380</v>
      </c>
      <c r="C862" s="466" t="s">
        <v>213</v>
      </c>
      <c r="D862" s="509"/>
      <c r="E862" s="312" t="s">
        <v>103</v>
      </c>
      <c r="F862" s="437">
        <v>45265</v>
      </c>
      <c r="G862" s="437">
        <v>45272</v>
      </c>
      <c r="H862" s="489"/>
      <c r="I862" s="439" t="s">
        <v>193</v>
      </c>
      <c r="J862" s="437" t="s">
        <v>193</v>
      </c>
      <c r="K862" s="437">
        <v>45287</v>
      </c>
      <c r="L862" s="511"/>
      <c r="M862" s="437" t="s">
        <v>193</v>
      </c>
      <c r="N862" s="437" t="s">
        <v>193</v>
      </c>
      <c r="O862" s="437">
        <v>45289</v>
      </c>
      <c r="P862" s="512"/>
      <c r="Q862" s="512"/>
      <c r="R862" s="513"/>
      <c r="S862" s="628"/>
      <c r="T862" s="440"/>
      <c r="U862" s="440"/>
      <c r="V862" s="513"/>
      <c r="W862" s="513"/>
      <c r="X862" s="514"/>
      <c r="Y862" s="437"/>
      <c r="Z862" s="491"/>
      <c r="AA862" s="515">
        <f>Table13[[#This Row],[MOOE]]</f>
        <v>1700</v>
      </c>
      <c r="AB862" s="493">
        <v>1700</v>
      </c>
      <c r="AC862" s="516"/>
      <c r="AD862" s="515">
        <f>IF(Table13[[#This Row],[Procurement Project]]="","",SUM(Table13[[#This Row],[MOOE2]]+Table13[[#This Row],[CO3]]))</f>
        <v>1700</v>
      </c>
      <c r="AE862" s="495">
        <v>1700</v>
      </c>
      <c r="AF862" s="517"/>
      <c r="AG862" s="518"/>
      <c r="AH862" s="400" t="s">
        <v>758</v>
      </c>
      <c r="AI862" s="485" t="s">
        <v>193</v>
      </c>
      <c r="AJ862" s="485" t="s">
        <v>193</v>
      </c>
      <c r="AK862" s="485" t="s">
        <v>193</v>
      </c>
      <c r="AL862" s="485" t="s">
        <v>193</v>
      </c>
      <c r="AM862" s="437" t="s">
        <v>193</v>
      </c>
      <c r="AN862" s="437" t="s">
        <v>193</v>
      </c>
      <c r="AO862" s="319" t="s">
        <v>177</v>
      </c>
      <c r="AP862" s="519"/>
      <c r="AQ862" s="253"/>
      <c r="AR862" s="254"/>
      <c r="AS862" s="254"/>
    </row>
    <row r="863" spans="1:45" s="255" customFormat="1" ht="75" customHeight="1" x14ac:dyDescent="0.3">
      <c r="A863" s="466" t="s">
        <v>735</v>
      </c>
      <c r="B863" s="465" t="s">
        <v>218</v>
      </c>
      <c r="C863" s="466" t="s">
        <v>212</v>
      </c>
      <c r="D863" s="311"/>
      <c r="E863" s="312" t="s">
        <v>103</v>
      </c>
      <c r="F863" s="437">
        <v>45251</v>
      </c>
      <c r="G863" s="437">
        <v>45254</v>
      </c>
      <c r="H863" s="391"/>
      <c r="I863" s="439" t="s">
        <v>193</v>
      </c>
      <c r="J863" s="437" t="s">
        <v>193</v>
      </c>
      <c r="K863" s="437">
        <v>45287</v>
      </c>
      <c r="L863" s="445"/>
      <c r="M863" s="437" t="s">
        <v>193</v>
      </c>
      <c r="N863" s="437" t="s">
        <v>193</v>
      </c>
      <c r="O863" s="437">
        <v>45289</v>
      </c>
      <c r="P863" s="392"/>
      <c r="Q863" s="392"/>
      <c r="R863" s="393"/>
      <c r="S863" s="628"/>
      <c r="T863" s="440"/>
      <c r="U863" s="440"/>
      <c r="V863" s="393"/>
      <c r="W863" s="393"/>
      <c r="X863" s="437"/>
      <c r="Y863" s="437"/>
      <c r="Z863" s="394"/>
      <c r="AA863" s="446">
        <f>Table13[[#This Row],[MOOE]]</f>
        <v>58030</v>
      </c>
      <c r="AB863" s="395">
        <v>58030</v>
      </c>
      <c r="AC863" s="434"/>
      <c r="AD863" s="446">
        <f>IF(Table13[[#This Row],[Procurement Project]]="","",SUM(Table13[[#This Row],[MOOE2]]+Table13[[#This Row],[CO3]]))</f>
        <v>57405</v>
      </c>
      <c r="AE863" s="397">
        <v>57405</v>
      </c>
      <c r="AF863" s="433"/>
      <c r="AG863" s="447"/>
      <c r="AH863" s="400" t="s">
        <v>758</v>
      </c>
      <c r="AI863" s="485" t="s">
        <v>193</v>
      </c>
      <c r="AJ863" s="485" t="s">
        <v>193</v>
      </c>
      <c r="AK863" s="485" t="s">
        <v>193</v>
      </c>
      <c r="AL863" s="485" t="s">
        <v>193</v>
      </c>
      <c r="AM863" s="437" t="s">
        <v>193</v>
      </c>
      <c r="AN863" s="437" t="s">
        <v>193</v>
      </c>
      <c r="AO863" s="319" t="s">
        <v>177</v>
      </c>
      <c r="AP863" s="398"/>
      <c r="AQ863" s="253"/>
      <c r="AR863" s="254"/>
      <c r="AS863" s="254"/>
    </row>
    <row r="864" spans="1:45" s="255" customFormat="1" ht="75" customHeight="1" x14ac:dyDescent="0.3">
      <c r="A864" s="466" t="s">
        <v>736</v>
      </c>
      <c r="B864" s="465" t="s">
        <v>221</v>
      </c>
      <c r="C864" s="466" t="s">
        <v>212</v>
      </c>
      <c r="D864" s="311"/>
      <c r="E864" s="312" t="s">
        <v>103</v>
      </c>
      <c r="F864" s="437" t="s">
        <v>193</v>
      </c>
      <c r="G864" s="437">
        <v>45266</v>
      </c>
      <c r="H864" s="391"/>
      <c r="I864" s="439" t="s">
        <v>193</v>
      </c>
      <c r="J864" s="437" t="s">
        <v>193</v>
      </c>
      <c r="K864" s="437">
        <v>45287</v>
      </c>
      <c r="L864" s="445"/>
      <c r="M864" s="437" t="s">
        <v>193</v>
      </c>
      <c r="N864" s="437" t="s">
        <v>193</v>
      </c>
      <c r="O864" s="437">
        <v>45289</v>
      </c>
      <c r="P864" s="392"/>
      <c r="Q864" s="392"/>
      <c r="R864" s="393"/>
      <c r="S864" s="628"/>
      <c r="T864" s="440"/>
      <c r="U864" s="440"/>
      <c r="V864" s="393"/>
      <c r="W864" s="393"/>
      <c r="X864" s="437"/>
      <c r="Y864" s="437"/>
      <c r="Z864" s="394"/>
      <c r="AA864" s="446">
        <f>Table13[[#This Row],[MOOE]]</f>
        <v>123118</v>
      </c>
      <c r="AB864" s="395">
        <v>123118</v>
      </c>
      <c r="AC864" s="434"/>
      <c r="AD864" s="446">
        <f>IF(Table13[[#This Row],[Procurement Project]]="","",SUM(Table13[[#This Row],[MOOE2]]+Table13[[#This Row],[CO3]]))</f>
        <v>121755</v>
      </c>
      <c r="AE864" s="397">
        <v>121755</v>
      </c>
      <c r="AF864" s="433"/>
      <c r="AG864" s="447"/>
      <c r="AH864" s="400" t="s">
        <v>758</v>
      </c>
      <c r="AI864" s="485" t="s">
        <v>193</v>
      </c>
      <c r="AJ864" s="485" t="s">
        <v>193</v>
      </c>
      <c r="AK864" s="485" t="s">
        <v>193</v>
      </c>
      <c r="AL864" s="485" t="s">
        <v>193</v>
      </c>
      <c r="AM864" s="437" t="s">
        <v>193</v>
      </c>
      <c r="AN864" s="437" t="s">
        <v>193</v>
      </c>
      <c r="AO864" s="319" t="s">
        <v>177</v>
      </c>
      <c r="AP864" s="398"/>
      <c r="AQ864" s="253"/>
      <c r="AR864" s="254"/>
      <c r="AS864" s="254"/>
    </row>
    <row r="865" spans="1:45" s="255" customFormat="1" ht="75" customHeight="1" x14ac:dyDescent="0.3">
      <c r="A865" s="466" t="s">
        <v>737</v>
      </c>
      <c r="B865" s="465" t="s">
        <v>226</v>
      </c>
      <c r="C865" s="466" t="s">
        <v>365</v>
      </c>
      <c r="D865" s="311"/>
      <c r="E865" s="312" t="s">
        <v>103</v>
      </c>
      <c r="F865" s="437">
        <v>45251</v>
      </c>
      <c r="G865" s="437">
        <v>45254</v>
      </c>
      <c r="H865" s="391"/>
      <c r="I865" s="439" t="s">
        <v>193</v>
      </c>
      <c r="J865" s="437" t="s">
        <v>193</v>
      </c>
      <c r="K865" s="437">
        <v>45287</v>
      </c>
      <c r="L865" s="445"/>
      <c r="M865" s="437" t="s">
        <v>193</v>
      </c>
      <c r="N865" s="437" t="s">
        <v>193</v>
      </c>
      <c r="O865" s="437">
        <v>45289</v>
      </c>
      <c r="P865" s="392"/>
      <c r="Q865" s="392"/>
      <c r="R865" s="393"/>
      <c r="S865" s="628"/>
      <c r="T865" s="440"/>
      <c r="U865" s="440"/>
      <c r="V865" s="393"/>
      <c r="W865" s="393"/>
      <c r="X865" s="437"/>
      <c r="Y865" s="437"/>
      <c r="Z865" s="394"/>
      <c r="AA865" s="446">
        <f>Table13[[#This Row],[MOOE]]</f>
        <v>7050</v>
      </c>
      <c r="AB865" s="395">
        <v>7050</v>
      </c>
      <c r="AC865" s="434"/>
      <c r="AD865" s="446">
        <f>IF(Table13[[#This Row],[Procurement Project]]="","",SUM(Table13[[#This Row],[MOOE2]]+Table13[[#This Row],[CO3]]))</f>
        <v>6900</v>
      </c>
      <c r="AE865" s="397">
        <v>6900</v>
      </c>
      <c r="AF865" s="433"/>
      <c r="AG865" s="447"/>
      <c r="AH865" s="400" t="s">
        <v>758</v>
      </c>
      <c r="AI865" s="485" t="s">
        <v>193</v>
      </c>
      <c r="AJ865" s="485" t="s">
        <v>193</v>
      </c>
      <c r="AK865" s="485" t="s">
        <v>193</v>
      </c>
      <c r="AL865" s="485" t="s">
        <v>193</v>
      </c>
      <c r="AM865" s="437" t="s">
        <v>193</v>
      </c>
      <c r="AN865" s="437" t="s">
        <v>193</v>
      </c>
      <c r="AO865" s="319" t="s">
        <v>177</v>
      </c>
      <c r="AP865" s="398"/>
      <c r="AQ865" s="253"/>
      <c r="AR865" s="254"/>
      <c r="AS865" s="254"/>
    </row>
    <row r="866" spans="1:45" s="255" customFormat="1" ht="75" customHeight="1" x14ac:dyDescent="0.3">
      <c r="A866" s="466" t="s">
        <v>738</v>
      </c>
      <c r="B866" s="465" t="s">
        <v>218</v>
      </c>
      <c r="C866" s="466" t="s">
        <v>212</v>
      </c>
      <c r="D866" s="311"/>
      <c r="E866" s="312" t="s">
        <v>103</v>
      </c>
      <c r="F866" s="437" t="s">
        <v>193</v>
      </c>
      <c r="G866" s="437">
        <v>45266</v>
      </c>
      <c r="H866" s="391"/>
      <c r="I866" s="439" t="s">
        <v>193</v>
      </c>
      <c r="J866" s="437" t="s">
        <v>193</v>
      </c>
      <c r="K866" s="437">
        <v>45287</v>
      </c>
      <c r="L866" s="445"/>
      <c r="M866" s="437" t="s">
        <v>193</v>
      </c>
      <c r="N866" s="437" t="s">
        <v>193</v>
      </c>
      <c r="O866" s="437">
        <v>45289</v>
      </c>
      <c r="P866" s="392"/>
      <c r="Q866" s="392"/>
      <c r="R866" s="393"/>
      <c r="S866" s="628"/>
      <c r="T866" s="440"/>
      <c r="U866" s="440"/>
      <c r="V866" s="393"/>
      <c r="W866" s="393"/>
      <c r="X866" s="437"/>
      <c r="Y866" s="437"/>
      <c r="Z866" s="394"/>
      <c r="AA866" s="446">
        <f>Table13[[#This Row],[MOOE]]</f>
        <v>138414</v>
      </c>
      <c r="AB866" s="395">
        <v>138414</v>
      </c>
      <c r="AC866" s="434"/>
      <c r="AD866" s="446">
        <f>IF(Table13[[#This Row],[Procurement Project]]="","",SUM(Table13[[#This Row],[MOOE2]]+Table13[[#This Row],[CO3]]))</f>
        <v>137440</v>
      </c>
      <c r="AE866" s="397">
        <v>137440</v>
      </c>
      <c r="AF866" s="433"/>
      <c r="AG866" s="447"/>
      <c r="AH866" s="400" t="s">
        <v>758</v>
      </c>
      <c r="AI866" s="485" t="s">
        <v>193</v>
      </c>
      <c r="AJ866" s="485" t="s">
        <v>193</v>
      </c>
      <c r="AK866" s="485" t="s">
        <v>193</v>
      </c>
      <c r="AL866" s="485" t="s">
        <v>193</v>
      </c>
      <c r="AM866" s="437" t="s">
        <v>193</v>
      </c>
      <c r="AN866" s="437" t="s">
        <v>193</v>
      </c>
      <c r="AO866" s="319" t="s">
        <v>177</v>
      </c>
      <c r="AP866" s="398"/>
      <c r="AQ866" s="253"/>
      <c r="AR866" s="254"/>
      <c r="AS866" s="254"/>
    </row>
    <row r="867" spans="1:45" s="255" customFormat="1" ht="75" customHeight="1" x14ac:dyDescent="0.3">
      <c r="A867" s="466" t="s">
        <v>739</v>
      </c>
      <c r="B867" s="465" t="s">
        <v>218</v>
      </c>
      <c r="C867" s="466" t="s">
        <v>212</v>
      </c>
      <c r="D867" s="311"/>
      <c r="E867" s="312" t="s">
        <v>103</v>
      </c>
      <c r="F867" s="437">
        <v>45265</v>
      </c>
      <c r="G867" s="437">
        <v>45272</v>
      </c>
      <c r="H867" s="391"/>
      <c r="I867" s="439" t="s">
        <v>193</v>
      </c>
      <c r="J867" s="437" t="s">
        <v>193</v>
      </c>
      <c r="K867" s="437">
        <v>45287</v>
      </c>
      <c r="L867" s="445"/>
      <c r="M867" s="437" t="s">
        <v>193</v>
      </c>
      <c r="N867" s="437" t="s">
        <v>193</v>
      </c>
      <c r="O867" s="437">
        <v>45289</v>
      </c>
      <c r="P867" s="392"/>
      <c r="Q867" s="392"/>
      <c r="R867" s="393"/>
      <c r="S867" s="628"/>
      <c r="T867" s="440"/>
      <c r="U867" s="440"/>
      <c r="V867" s="393"/>
      <c r="W867" s="393"/>
      <c r="X867" s="437"/>
      <c r="Y867" s="437"/>
      <c r="Z867" s="394"/>
      <c r="AA867" s="446">
        <f>Table13[[#This Row],[MOOE]]</f>
        <v>98544</v>
      </c>
      <c r="AB867" s="395">
        <v>98544</v>
      </c>
      <c r="AC867" s="434"/>
      <c r="AD867" s="446">
        <f>IF(Table13[[#This Row],[Procurement Project]]="","",SUM(Table13[[#This Row],[MOOE2]]+Table13[[#This Row],[CO3]]))</f>
        <v>98544</v>
      </c>
      <c r="AE867" s="397">
        <v>98544</v>
      </c>
      <c r="AF867" s="433"/>
      <c r="AG867" s="447"/>
      <c r="AH867" s="400" t="s">
        <v>758</v>
      </c>
      <c r="AI867" s="485" t="s">
        <v>193</v>
      </c>
      <c r="AJ867" s="485" t="s">
        <v>193</v>
      </c>
      <c r="AK867" s="485" t="s">
        <v>193</v>
      </c>
      <c r="AL867" s="485" t="s">
        <v>193</v>
      </c>
      <c r="AM867" s="437" t="s">
        <v>193</v>
      </c>
      <c r="AN867" s="437" t="s">
        <v>193</v>
      </c>
      <c r="AO867" s="319" t="s">
        <v>177</v>
      </c>
      <c r="AP867" s="398"/>
      <c r="AQ867" s="253"/>
      <c r="AR867" s="254"/>
      <c r="AS867" s="254"/>
    </row>
    <row r="868" spans="1:45" s="255" customFormat="1" ht="75" customHeight="1" x14ac:dyDescent="0.3">
      <c r="A868" s="466" t="s">
        <v>740</v>
      </c>
      <c r="B868" s="465" t="s">
        <v>253</v>
      </c>
      <c r="C868" s="466" t="s">
        <v>191</v>
      </c>
      <c r="D868" s="311"/>
      <c r="E868" s="312" t="s">
        <v>103</v>
      </c>
      <c r="F868" s="437" t="s">
        <v>193</v>
      </c>
      <c r="G868" s="437">
        <v>45233</v>
      </c>
      <c r="H868" s="391"/>
      <c r="I868" s="439" t="s">
        <v>193</v>
      </c>
      <c r="J868" s="437" t="s">
        <v>193</v>
      </c>
      <c r="K868" s="437">
        <v>45287</v>
      </c>
      <c r="L868" s="445"/>
      <c r="M868" s="437" t="s">
        <v>193</v>
      </c>
      <c r="N868" s="437" t="s">
        <v>193</v>
      </c>
      <c r="O868" s="437">
        <v>45289</v>
      </c>
      <c r="P868" s="392"/>
      <c r="Q868" s="392"/>
      <c r="R868" s="393"/>
      <c r="S868" s="628"/>
      <c r="T868" s="440"/>
      <c r="U868" s="440"/>
      <c r="V868" s="393"/>
      <c r="W868" s="393"/>
      <c r="X868" s="437"/>
      <c r="Y868" s="437"/>
      <c r="Z868" s="394"/>
      <c r="AA868" s="446">
        <f>Table13[[#This Row],[MOOE]]</f>
        <v>21500</v>
      </c>
      <c r="AB868" s="395">
        <v>21500</v>
      </c>
      <c r="AC868" s="434"/>
      <c r="AD868" s="446">
        <f>IF(Table13[[#This Row],[Procurement Project]]="","",SUM(Table13[[#This Row],[MOOE2]]+Table13[[#This Row],[CO3]]))</f>
        <v>19350</v>
      </c>
      <c r="AE868" s="397">
        <v>19350</v>
      </c>
      <c r="AF868" s="433"/>
      <c r="AG868" s="447"/>
      <c r="AH868" s="400" t="s">
        <v>758</v>
      </c>
      <c r="AI868" s="485" t="s">
        <v>193</v>
      </c>
      <c r="AJ868" s="485" t="s">
        <v>193</v>
      </c>
      <c r="AK868" s="485" t="s">
        <v>193</v>
      </c>
      <c r="AL868" s="485" t="s">
        <v>193</v>
      </c>
      <c r="AM868" s="437" t="s">
        <v>193</v>
      </c>
      <c r="AN868" s="437" t="s">
        <v>193</v>
      </c>
      <c r="AO868" s="319" t="s">
        <v>177</v>
      </c>
      <c r="AP868" s="398"/>
      <c r="AQ868" s="253"/>
      <c r="AR868" s="254"/>
      <c r="AS868" s="254"/>
    </row>
    <row r="869" spans="1:45" s="255" customFormat="1" ht="75" customHeight="1" x14ac:dyDescent="0.3">
      <c r="A869" s="466" t="s">
        <v>741</v>
      </c>
      <c r="B869" s="465" t="s">
        <v>253</v>
      </c>
      <c r="C869" s="466" t="s">
        <v>212</v>
      </c>
      <c r="D869" s="311"/>
      <c r="E869" s="312" t="s">
        <v>103</v>
      </c>
      <c r="F869" s="437">
        <v>45245</v>
      </c>
      <c r="G869" s="437">
        <v>45248</v>
      </c>
      <c r="H869" s="391"/>
      <c r="I869" s="439" t="s">
        <v>193</v>
      </c>
      <c r="J869" s="437" t="s">
        <v>193</v>
      </c>
      <c r="K869" s="437">
        <v>45287</v>
      </c>
      <c r="L869" s="445"/>
      <c r="M869" s="437" t="s">
        <v>193</v>
      </c>
      <c r="N869" s="437" t="s">
        <v>193</v>
      </c>
      <c r="O869" s="437">
        <v>45289</v>
      </c>
      <c r="P869" s="392"/>
      <c r="Q869" s="392"/>
      <c r="R869" s="393"/>
      <c r="S869" s="628"/>
      <c r="T869" s="440"/>
      <c r="U869" s="440"/>
      <c r="V869" s="393"/>
      <c r="W869" s="393"/>
      <c r="X869" s="437"/>
      <c r="Y869" s="437"/>
      <c r="Z869" s="394"/>
      <c r="AA869" s="446">
        <f>Table13[[#This Row],[MOOE]]</f>
        <v>112500</v>
      </c>
      <c r="AB869" s="395">
        <v>112500</v>
      </c>
      <c r="AC869" s="434"/>
      <c r="AD869" s="446">
        <f>IF(Table13[[#This Row],[Procurement Project]]="","",SUM(Table13[[#This Row],[MOOE2]]+Table13[[#This Row],[CO3]]))</f>
        <v>111450</v>
      </c>
      <c r="AE869" s="397">
        <v>111450</v>
      </c>
      <c r="AF869" s="433"/>
      <c r="AG869" s="447"/>
      <c r="AH869" s="400" t="s">
        <v>758</v>
      </c>
      <c r="AI869" s="485" t="s">
        <v>193</v>
      </c>
      <c r="AJ869" s="485" t="s">
        <v>193</v>
      </c>
      <c r="AK869" s="485" t="s">
        <v>193</v>
      </c>
      <c r="AL869" s="485" t="s">
        <v>193</v>
      </c>
      <c r="AM869" s="437" t="s">
        <v>193</v>
      </c>
      <c r="AN869" s="437" t="s">
        <v>193</v>
      </c>
      <c r="AO869" s="319" t="s">
        <v>177</v>
      </c>
      <c r="AP869" s="398"/>
      <c r="AQ869" s="253"/>
      <c r="AR869" s="254"/>
      <c r="AS869" s="254"/>
    </row>
    <row r="870" spans="1:45" s="255" customFormat="1" ht="75" customHeight="1" x14ac:dyDescent="0.3">
      <c r="A870" s="466" t="s">
        <v>742</v>
      </c>
      <c r="B870" s="465" t="s">
        <v>253</v>
      </c>
      <c r="C870" s="466" t="s">
        <v>213</v>
      </c>
      <c r="D870" s="311"/>
      <c r="E870" s="312" t="s">
        <v>103</v>
      </c>
      <c r="F870" s="437" t="s">
        <v>193</v>
      </c>
      <c r="G870" s="437">
        <v>45261</v>
      </c>
      <c r="H870" s="391"/>
      <c r="I870" s="439" t="s">
        <v>193</v>
      </c>
      <c r="J870" s="437" t="s">
        <v>193</v>
      </c>
      <c r="K870" s="437">
        <v>45287</v>
      </c>
      <c r="L870" s="445"/>
      <c r="M870" s="437" t="s">
        <v>193</v>
      </c>
      <c r="N870" s="437" t="s">
        <v>193</v>
      </c>
      <c r="O870" s="437">
        <v>45289</v>
      </c>
      <c r="P870" s="392"/>
      <c r="Q870" s="392"/>
      <c r="R870" s="393"/>
      <c r="S870" s="628"/>
      <c r="T870" s="440"/>
      <c r="U870" s="440"/>
      <c r="V870" s="393"/>
      <c r="W870" s="393"/>
      <c r="X870" s="437"/>
      <c r="Y870" s="437"/>
      <c r="Z870" s="394"/>
      <c r="AA870" s="446">
        <f>Table13[[#This Row],[MOOE]]</f>
        <v>186600</v>
      </c>
      <c r="AB870" s="395">
        <v>186600</v>
      </c>
      <c r="AC870" s="434"/>
      <c r="AD870" s="446">
        <f>IF(Table13[[#This Row],[Procurement Project]]="","",SUM(Table13[[#This Row],[MOOE2]]+Table13[[#This Row],[CO3]]))</f>
        <v>184300</v>
      </c>
      <c r="AE870" s="397">
        <v>184300</v>
      </c>
      <c r="AF870" s="433"/>
      <c r="AG870" s="447"/>
      <c r="AH870" s="400" t="s">
        <v>758</v>
      </c>
      <c r="AI870" s="485" t="s">
        <v>193</v>
      </c>
      <c r="AJ870" s="485" t="s">
        <v>193</v>
      </c>
      <c r="AK870" s="485" t="s">
        <v>193</v>
      </c>
      <c r="AL870" s="485" t="s">
        <v>193</v>
      </c>
      <c r="AM870" s="437" t="s">
        <v>193</v>
      </c>
      <c r="AN870" s="437" t="s">
        <v>193</v>
      </c>
      <c r="AO870" s="319" t="s">
        <v>177</v>
      </c>
      <c r="AP870" s="398"/>
      <c r="AQ870" s="253"/>
      <c r="AR870" s="254"/>
      <c r="AS870" s="254"/>
    </row>
    <row r="871" spans="1:45" s="255" customFormat="1" ht="75" customHeight="1" x14ac:dyDescent="0.3">
      <c r="A871" s="466" t="s">
        <v>743</v>
      </c>
      <c r="B871" s="465" t="s">
        <v>264</v>
      </c>
      <c r="C871" s="466" t="s">
        <v>212</v>
      </c>
      <c r="D871" s="311"/>
      <c r="E871" s="312" t="s">
        <v>103</v>
      </c>
      <c r="F871" s="437">
        <v>45251</v>
      </c>
      <c r="G871" s="437">
        <v>45254</v>
      </c>
      <c r="H871" s="391"/>
      <c r="I871" s="439" t="s">
        <v>193</v>
      </c>
      <c r="J871" s="437" t="s">
        <v>193</v>
      </c>
      <c r="K871" s="437">
        <v>45287</v>
      </c>
      <c r="L871" s="445"/>
      <c r="M871" s="437" t="s">
        <v>193</v>
      </c>
      <c r="N871" s="437" t="s">
        <v>193</v>
      </c>
      <c r="O871" s="437">
        <v>45289</v>
      </c>
      <c r="P871" s="392"/>
      <c r="Q871" s="392"/>
      <c r="R871" s="393"/>
      <c r="S871" s="628"/>
      <c r="T871" s="440"/>
      <c r="U871" s="440"/>
      <c r="V871" s="393"/>
      <c r="W871" s="393"/>
      <c r="X871" s="437"/>
      <c r="Y871" s="437"/>
      <c r="Z871" s="394"/>
      <c r="AA871" s="446">
        <f>Table13[[#This Row],[MOOE]]</f>
        <v>36150</v>
      </c>
      <c r="AB871" s="395">
        <v>36150</v>
      </c>
      <c r="AC871" s="434"/>
      <c r="AD871" s="446">
        <f>IF(Table13[[#This Row],[Procurement Project]]="","",SUM(Table13[[#This Row],[MOOE2]]+Table13[[#This Row],[CO3]]))</f>
        <v>34810</v>
      </c>
      <c r="AE871" s="397">
        <v>34810</v>
      </c>
      <c r="AF871" s="433"/>
      <c r="AG871" s="447"/>
      <c r="AH871" s="400" t="s">
        <v>758</v>
      </c>
      <c r="AI871" s="485" t="s">
        <v>193</v>
      </c>
      <c r="AJ871" s="485" t="s">
        <v>193</v>
      </c>
      <c r="AK871" s="485" t="s">
        <v>193</v>
      </c>
      <c r="AL871" s="485" t="s">
        <v>193</v>
      </c>
      <c r="AM871" s="437" t="s">
        <v>193</v>
      </c>
      <c r="AN871" s="437" t="s">
        <v>193</v>
      </c>
      <c r="AO871" s="319" t="s">
        <v>177</v>
      </c>
      <c r="AP871" s="398"/>
      <c r="AQ871" s="253"/>
      <c r="AR871" s="254"/>
      <c r="AS871" s="254"/>
    </row>
    <row r="872" spans="1:45" s="255" customFormat="1" ht="75" customHeight="1" x14ac:dyDescent="0.3">
      <c r="A872" s="466" t="s">
        <v>744</v>
      </c>
      <c r="B872" s="465" t="s">
        <v>291</v>
      </c>
      <c r="C872" s="466" t="s">
        <v>198</v>
      </c>
      <c r="D872" s="311"/>
      <c r="E872" s="312" t="s">
        <v>103</v>
      </c>
      <c r="F872" s="437">
        <v>45237</v>
      </c>
      <c r="G872" s="437">
        <v>45243</v>
      </c>
      <c r="H872" s="391"/>
      <c r="I872" s="439" t="s">
        <v>193</v>
      </c>
      <c r="J872" s="437" t="s">
        <v>193</v>
      </c>
      <c r="K872" s="437">
        <v>45287</v>
      </c>
      <c r="L872" s="445"/>
      <c r="M872" s="437" t="s">
        <v>193</v>
      </c>
      <c r="N872" s="437" t="s">
        <v>193</v>
      </c>
      <c r="O872" s="437">
        <v>45289</v>
      </c>
      <c r="P872" s="392"/>
      <c r="Q872" s="392"/>
      <c r="R872" s="393"/>
      <c r="S872" s="628"/>
      <c r="T872" s="440"/>
      <c r="U872" s="440"/>
      <c r="V872" s="393"/>
      <c r="W872" s="393"/>
      <c r="X872" s="437"/>
      <c r="Y872" s="437"/>
      <c r="Z872" s="394"/>
      <c r="AA872" s="446">
        <f>Table13[[#This Row],[MOOE]]</f>
        <v>108000</v>
      </c>
      <c r="AB872" s="395">
        <v>108000</v>
      </c>
      <c r="AC872" s="434"/>
      <c r="AD872" s="446">
        <f>IF(Table13[[#This Row],[Procurement Project]]="","",SUM(Table13[[#This Row],[MOOE2]]+Table13[[#This Row],[CO3]]))</f>
        <v>97848</v>
      </c>
      <c r="AE872" s="397">
        <v>97848</v>
      </c>
      <c r="AF872" s="433"/>
      <c r="AG872" s="447"/>
      <c r="AH872" s="400" t="s">
        <v>758</v>
      </c>
      <c r="AI872" s="485" t="s">
        <v>193</v>
      </c>
      <c r="AJ872" s="485" t="s">
        <v>193</v>
      </c>
      <c r="AK872" s="485" t="s">
        <v>193</v>
      </c>
      <c r="AL872" s="485" t="s">
        <v>193</v>
      </c>
      <c r="AM872" s="437" t="s">
        <v>193</v>
      </c>
      <c r="AN872" s="437" t="s">
        <v>193</v>
      </c>
      <c r="AO872" s="319" t="s">
        <v>177</v>
      </c>
      <c r="AP872" s="398"/>
      <c r="AQ872" s="253"/>
      <c r="AR872" s="254"/>
      <c r="AS872" s="254"/>
    </row>
    <row r="873" spans="1:45" s="255" customFormat="1" ht="75" customHeight="1" x14ac:dyDescent="0.3">
      <c r="A873" s="466" t="s">
        <v>745</v>
      </c>
      <c r="B873" s="465" t="s">
        <v>233</v>
      </c>
      <c r="C873" s="466" t="s">
        <v>266</v>
      </c>
      <c r="D873" s="311"/>
      <c r="E873" s="312" t="s">
        <v>103</v>
      </c>
      <c r="F873" s="437">
        <v>45237</v>
      </c>
      <c r="G873" s="437">
        <v>45243</v>
      </c>
      <c r="H873" s="391"/>
      <c r="I873" s="439" t="s">
        <v>193</v>
      </c>
      <c r="J873" s="437" t="s">
        <v>193</v>
      </c>
      <c r="K873" s="437">
        <v>45287</v>
      </c>
      <c r="L873" s="445"/>
      <c r="M873" s="437" t="s">
        <v>193</v>
      </c>
      <c r="N873" s="437" t="s">
        <v>193</v>
      </c>
      <c r="O873" s="437">
        <v>45289</v>
      </c>
      <c r="P873" s="392"/>
      <c r="Q873" s="392"/>
      <c r="R873" s="393"/>
      <c r="S873" s="628"/>
      <c r="T873" s="440"/>
      <c r="U873" s="440"/>
      <c r="V873" s="393"/>
      <c r="W873" s="393"/>
      <c r="X873" s="437"/>
      <c r="Y873" s="437"/>
      <c r="Z873" s="394"/>
      <c r="AA873" s="446">
        <f>Table13[[#This Row],[MOOE]]</f>
        <v>207634</v>
      </c>
      <c r="AB873" s="395">
        <v>207634</v>
      </c>
      <c r="AC873" s="434"/>
      <c r="AD873" s="446">
        <f>IF(Table13[[#This Row],[Procurement Project]]="","",SUM(Table13[[#This Row],[MOOE2]]+Table13[[#This Row],[CO3]]))</f>
        <v>199730</v>
      </c>
      <c r="AE873" s="397">
        <v>199730</v>
      </c>
      <c r="AF873" s="433"/>
      <c r="AG873" s="447"/>
      <c r="AH873" s="400" t="s">
        <v>758</v>
      </c>
      <c r="AI873" s="485" t="s">
        <v>193</v>
      </c>
      <c r="AJ873" s="485" t="s">
        <v>193</v>
      </c>
      <c r="AK873" s="485" t="s">
        <v>193</v>
      </c>
      <c r="AL873" s="485" t="s">
        <v>193</v>
      </c>
      <c r="AM873" s="437" t="s">
        <v>193</v>
      </c>
      <c r="AN873" s="437" t="s">
        <v>193</v>
      </c>
      <c r="AO873" s="319" t="s">
        <v>177</v>
      </c>
      <c r="AP873" s="398"/>
      <c r="AQ873" s="253"/>
      <c r="AR873" s="254"/>
      <c r="AS873" s="254"/>
    </row>
    <row r="874" spans="1:45" s="255" customFormat="1" ht="75" customHeight="1" x14ac:dyDescent="0.3">
      <c r="A874" s="466" t="s">
        <v>746</v>
      </c>
      <c r="B874" s="465" t="s">
        <v>565</v>
      </c>
      <c r="C874" s="466" t="s">
        <v>212</v>
      </c>
      <c r="D874" s="311"/>
      <c r="E874" s="312" t="s">
        <v>103</v>
      </c>
      <c r="F874" s="437" t="s">
        <v>193</v>
      </c>
      <c r="G874" s="437">
        <v>45261</v>
      </c>
      <c r="H874" s="391"/>
      <c r="I874" s="439" t="s">
        <v>193</v>
      </c>
      <c r="J874" s="437" t="s">
        <v>193</v>
      </c>
      <c r="K874" s="437">
        <v>45287</v>
      </c>
      <c r="L874" s="445"/>
      <c r="M874" s="437" t="s">
        <v>193</v>
      </c>
      <c r="N874" s="437" t="s">
        <v>193</v>
      </c>
      <c r="O874" s="437">
        <v>45289</v>
      </c>
      <c r="P874" s="392"/>
      <c r="Q874" s="392"/>
      <c r="R874" s="393"/>
      <c r="S874" s="628"/>
      <c r="T874" s="440"/>
      <c r="U874" s="440"/>
      <c r="V874" s="393"/>
      <c r="W874" s="393"/>
      <c r="X874" s="437"/>
      <c r="Y874" s="437"/>
      <c r="Z874" s="394"/>
      <c r="AA874" s="446">
        <f>Table13[[#This Row],[MOOE]]</f>
        <v>42000</v>
      </c>
      <c r="AB874" s="395">
        <v>42000</v>
      </c>
      <c r="AC874" s="434"/>
      <c r="AD874" s="446">
        <f>IF(Table13[[#This Row],[Procurement Project]]="","",SUM(Table13[[#This Row],[MOOE2]]+Table13[[#This Row],[CO3]]))</f>
        <v>40000</v>
      </c>
      <c r="AE874" s="397">
        <v>40000</v>
      </c>
      <c r="AF874" s="433"/>
      <c r="AG874" s="447"/>
      <c r="AH874" s="400" t="s">
        <v>758</v>
      </c>
      <c r="AI874" s="485" t="s">
        <v>193</v>
      </c>
      <c r="AJ874" s="485" t="s">
        <v>193</v>
      </c>
      <c r="AK874" s="485" t="s">
        <v>193</v>
      </c>
      <c r="AL874" s="485" t="s">
        <v>193</v>
      </c>
      <c r="AM874" s="437" t="s">
        <v>193</v>
      </c>
      <c r="AN874" s="437" t="s">
        <v>193</v>
      </c>
      <c r="AO874" s="319" t="s">
        <v>177</v>
      </c>
      <c r="AP874" s="398"/>
      <c r="AQ874" s="253"/>
      <c r="AR874" s="254"/>
      <c r="AS874" s="254"/>
    </row>
    <row r="875" spans="1:45" s="255" customFormat="1" ht="75" customHeight="1" x14ac:dyDescent="0.3">
      <c r="A875" s="466" t="s">
        <v>747</v>
      </c>
      <c r="B875" s="465" t="s">
        <v>253</v>
      </c>
      <c r="C875" s="466" t="s">
        <v>198</v>
      </c>
      <c r="D875" s="311"/>
      <c r="E875" s="312" t="s">
        <v>103</v>
      </c>
      <c r="F875" s="437" t="s">
        <v>193</v>
      </c>
      <c r="G875" s="437">
        <v>45243</v>
      </c>
      <c r="H875" s="391"/>
      <c r="I875" s="439" t="s">
        <v>193</v>
      </c>
      <c r="J875" s="437" t="s">
        <v>193</v>
      </c>
      <c r="K875" s="437">
        <v>45287</v>
      </c>
      <c r="L875" s="445"/>
      <c r="M875" s="437" t="s">
        <v>193</v>
      </c>
      <c r="N875" s="437" t="s">
        <v>193</v>
      </c>
      <c r="O875" s="437">
        <v>45289</v>
      </c>
      <c r="P875" s="392"/>
      <c r="Q875" s="392"/>
      <c r="R875" s="393"/>
      <c r="S875" s="628"/>
      <c r="T875" s="440"/>
      <c r="U875" s="440"/>
      <c r="V875" s="393"/>
      <c r="W875" s="393"/>
      <c r="X875" s="437"/>
      <c r="Y875" s="437"/>
      <c r="Z875" s="394"/>
      <c r="AA875" s="446">
        <f>Table13[[#This Row],[MOOE]]</f>
        <v>30000</v>
      </c>
      <c r="AB875" s="395">
        <v>30000</v>
      </c>
      <c r="AC875" s="434"/>
      <c r="AD875" s="446">
        <f>IF(Table13[[#This Row],[Procurement Project]]="","",SUM(Table13[[#This Row],[MOOE2]]+Table13[[#This Row],[CO3]]))</f>
        <v>29998</v>
      </c>
      <c r="AE875" s="397">
        <v>29998</v>
      </c>
      <c r="AF875" s="433"/>
      <c r="AG875" s="447"/>
      <c r="AH875" s="400" t="s">
        <v>758</v>
      </c>
      <c r="AI875" s="485" t="s">
        <v>193</v>
      </c>
      <c r="AJ875" s="485" t="s">
        <v>193</v>
      </c>
      <c r="AK875" s="485" t="s">
        <v>193</v>
      </c>
      <c r="AL875" s="485" t="s">
        <v>193</v>
      </c>
      <c r="AM875" s="437" t="s">
        <v>193</v>
      </c>
      <c r="AN875" s="437" t="s">
        <v>193</v>
      </c>
      <c r="AO875" s="319" t="s">
        <v>177</v>
      </c>
      <c r="AP875" s="398"/>
      <c r="AQ875" s="253"/>
      <c r="AR875" s="254"/>
      <c r="AS875" s="254"/>
    </row>
    <row r="876" spans="1:45" s="255" customFormat="1" ht="75" customHeight="1" x14ac:dyDescent="0.3">
      <c r="A876" s="466" t="s">
        <v>748</v>
      </c>
      <c r="B876" s="465" t="s">
        <v>253</v>
      </c>
      <c r="C876" s="466" t="s">
        <v>212</v>
      </c>
      <c r="D876" s="311"/>
      <c r="E876" s="312" t="s">
        <v>103</v>
      </c>
      <c r="F876" s="437">
        <v>45245</v>
      </c>
      <c r="G876" s="437">
        <v>45248</v>
      </c>
      <c r="H876" s="391"/>
      <c r="I876" s="439" t="s">
        <v>193</v>
      </c>
      <c r="J876" s="437" t="s">
        <v>193</v>
      </c>
      <c r="K876" s="437">
        <v>45287</v>
      </c>
      <c r="L876" s="445"/>
      <c r="M876" s="437" t="s">
        <v>193</v>
      </c>
      <c r="N876" s="437" t="s">
        <v>193</v>
      </c>
      <c r="O876" s="437">
        <v>45289</v>
      </c>
      <c r="P876" s="392"/>
      <c r="Q876" s="392"/>
      <c r="R876" s="393"/>
      <c r="S876" s="628"/>
      <c r="T876" s="440"/>
      <c r="U876" s="440"/>
      <c r="V876" s="393"/>
      <c r="W876" s="393"/>
      <c r="X876" s="437"/>
      <c r="Y876" s="437"/>
      <c r="Z876" s="394"/>
      <c r="AA876" s="446">
        <f>Table13[[#This Row],[MOOE]]</f>
        <v>159347</v>
      </c>
      <c r="AB876" s="395">
        <v>159347</v>
      </c>
      <c r="AC876" s="434"/>
      <c r="AD876" s="446">
        <f>IF(Table13[[#This Row],[Procurement Project]]="","",SUM(Table13[[#This Row],[MOOE2]]+Table13[[#This Row],[CO3]]))</f>
        <v>159100</v>
      </c>
      <c r="AE876" s="397">
        <v>159100</v>
      </c>
      <c r="AF876" s="433"/>
      <c r="AG876" s="447"/>
      <c r="AH876" s="400" t="s">
        <v>758</v>
      </c>
      <c r="AI876" s="485" t="s">
        <v>193</v>
      </c>
      <c r="AJ876" s="485" t="s">
        <v>193</v>
      </c>
      <c r="AK876" s="485" t="s">
        <v>193</v>
      </c>
      <c r="AL876" s="485" t="s">
        <v>193</v>
      </c>
      <c r="AM876" s="437" t="s">
        <v>193</v>
      </c>
      <c r="AN876" s="437" t="s">
        <v>193</v>
      </c>
      <c r="AO876" s="319" t="s">
        <v>177</v>
      </c>
      <c r="AP876" s="398"/>
      <c r="AQ876" s="253"/>
      <c r="AR876" s="254"/>
      <c r="AS876" s="254"/>
    </row>
    <row r="877" spans="1:45" s="255" customFormat="1" ht="75" customHeight="1" x14ac:dyDescent="0.3">
      <c r="A877" s="466" t="s">
        <v>749</v>
      </c>
      <c r="B877" s="465" t="s">
        <v>253</v>
      </c>
      <c r="C877" s="466" t="s">
        <v>260</v>
      </c>
      <c r="D877" s="311"/>
      <c r="E877" s="312" t="s">
        <v>103</v>
      </c>
      <c r="F877" s="437">
        <v>45245</v>
      </c>
      <c r="G877" s="437">
        <v>45248</v>
      </c>
      <c r="H877" s="391"/>
      <c r="I877" s="439" t="s">
        <v>193</v>
      </c>
      <c r="J877" s="437" t="s">
        <v>193</v>
      </c>
      <c r="K877" s="437">
        <v>45287</v>
      </c>
      <c r="L877" s="445"/>
      <c r="M877" s="437" t="s">
        <v>193</v>
      </c>
      <c r="N877" s="437" t="s">
        <v>193</v>
      </c>
      <c r="O877" s="437">
        <v>45289</v>
      </c>
      <c r="P877" s="392"/>
      <c r="Q877" s="392"/>
      <c r="R877" s="393"/>
      <c r="S877" s="628"/>
      <c r="T877" s="440"/>
      <c r="U877" s="440"/>
      <c r="V877" s="393"/>
      <c r="W877" s="393"/>
      <c r="X877" s="437"/>
      <c r="Y877" s="437"/>
      <c r="Z877" s="394"/>
      <c r="AA877" s="446">
        <f>Table13[[#This Row],[MOOE]]</f>
        <v>210000</v>
      </c>
      <c r="AB877" s="395">
        <v>210000</v>
      </c>
      <c r="AC877" s="434"/>
      <c r="AD877" s="446">
        <f>IF(Table13[[#This Row],[Procurement Project]]="","",SUM(Table13[[#This Row],[MOOE2]]+Table13[[#This Row],[CO3]]))</f>
        <v>203000</v>
      </c>
      <c r="AE877" s="397">
        <v>203000</v>
      </c>
      <c r="AF877" s="433"/>
      <c r="AG877" s="447"/>
      <c r="AH877" s="400" t="s">
        <v>758</v>
      </c>
      <c r="AI877" s="485" t="s">
        <v>193</v>
      </c>
      <c r="AJ877" s="485" t="s">
        <v>193</v>
      </c>
      <c r="AK877" s="485" t="s">
        <v>193</v>
      </c>
      <c r="AL877" s="485" t="s">
        <v>193</v>
      </c>
      <c r="AM877" s="437" t="s">
        <v>193</v>
      </c>
      <c r="AN877" s="437" t="s">
        <v>193</v>
      </c>
      <c r="AO877" s="319" t="s">
        <v>177</v>
      </c>
      <c r="AP877" s="398"/>
      <c r="AQ877" s="253"/>
      <c r="AR877" s="254"/>
      <c r="AS877" s="254"/>
    </row>
    <row r="878" spans="1:45" s="255" customFormat="1" ht="75" customHeight="1" x14ac:dyDescent="0.3">
      <c r="A878" s="466" t="s">
        <v>750</v>
      </c>
      <c r="B878" s="465" t="s">
        <v>751</v>
      </c>
      <c r="C878" s="466" t="s">
        <v>234</v>
      </c>
      <c r="D878" s="311"/>
      <c r="E878" s="312" t="s">
        <v>91</v>
      </c>
      <c r="F878" s="437" t="s">
        <v>193</v>
      </c>
      <c r="G878" s="437">
        <v>45272</v>
      </c>
      <c r="H878" s="391"/>
      <c r="I878" s="439" t="s">
        <v>193</v>
      </c>
      <c r="J878" s="437" t="s">
        <v>193</v>
      </c>
      <c r="K878" s="437">
        <v>45287</v>
      </c>
      <c r="L878" s="445"/>
      <c r="M878" s="437" t="s">
        <v>193</v>
      </c>
      <c r="N878" s="437" t="s">
        <v>193</v>
      </c>
      <c r="O878" s="437">
        <v>45289</v>
      </c>
      <c r="P878" s="392"/>
      <c r="Q878" s="392"/>
      <c r="R878" s="393"/>
      <c r="S878" s="628"/>
      <c r="T878" s="440"/>
      <c r="U878" s="440"/>
      <c r="V878" s="393"/>
      <c r="W878" s="393"/>
      <c r="X878" s="437"/>
      <c r="Y878" s="437"/>
      <c r="Z878" s="394"/>
      <c r="AA878" s="446">
        <f>Table13[[#This Row],[MOOE]]</f>
        <v>1373750</v>
      </c>
      <c r="AB878" s="395">
        <v>1373750</v>
      </c>
      <c r="AC878" s="434"/>
      <c r="AD878" s="446">
        <f>IF(Table13[[#This Row],[Procurement Project]]="","",SUM(Table13[[#This Row],[MOOE2]]+Table13[[#This Row],[CO3]]))</f>
        <v>1373750</v>
      </c>
      <c r="AE878" s="397">
        <v>1373750</v>
      </c>
      <c r="AF878" s="433"/>
      <c r="AG878" s="447"/>
      <c r="AH878" s="400" t="s">
        <v>758</v>
      </c>
      <c r="AI878" s="485" t="s">
        <v>193</v>
      </c>
      <c r="AJ878" s="485" t="s">
        <v>193</v>
      </c>
      <c r="AK878" s="485" t="s">
        <v>193</v>
      </c>
      <c r="AL878" s="485" t="s">
        <v>193</v>
      </c>
      <c r="AM878" s="437" t="s">
        <v>193</v>
      </c>
      <c r="AN878" s="437" t="s">
        <v>193</v>
      </c>
      <c r="AO878" s="319" t="s">
        <v>177</v>
      </c>
      <c r="AP878" s="398"/>
      <c r="AQ878" s="253"/>
      <c r="AR878" s="254"/>
      <c r="AS878" s="254"/>
    </row>
    <row r="879" spans="1:45" s="255" customFormat="1" ht="75" customHeight="1" x14ac:dyDescent="0.3">
      <c r="A879" s="466" t="s">
        <v>752</v>
      </c>
      <c r="B879" s="465" t="s">
        <v>267</v>
      </c>
      <c r="C879" s="466" t="s">
        <v>262</v>
      </c>
      <c r="D879" s="311"/>
      <c r="E879" s="312" t="s">
        <v>91</v>
      </c>
      <c r="F879" s="437">
        <v>45245</v>
      </c>
      <c r="G879" s="437">
        <v>45248</v>
      </c>
      <c r="H879" s="391"/>
      <c r="I879" s="439" t="s">
        <v>193</v>
      </c>
      <c r="J879" s="437" t="s">
        <v>193</v>
      </c>
      <c r="K879" s="437">
        <v>45287</v>
      </c>
      <c r="L879" s="445"/>
      <c r="M879" s="437" t="s">
        <v>193</v>
      </c>
      <c r="N879" s="437" t="s">
        <v>193</v>
      </c>
      <c r="O879" s="437">
        <v>45289</v>
      </c>
      <c r="P879" s="392"/>
      <c r="Q879" s="392"/>
      <c r="R879" s="393"/>
      <c r="S879" s="628"/>
      <c r="T879" s="440"/>
      <c r="U879" s="440"/>
      <c r="V879" s="393"/>
      <c r="W879" s="393"/>
      <c r="X879" s="437"/>
      <c r="Y879" s="437"/>
      <c r="Z879" s="394"/>
      <c r="AA879" s="446">
        <f>Table13[[#This Row],[MOOE]]</f>
        <v>6023</v>
      </c>
      <c r="AB879" s="395">
        <v>6023</v>
      </c>
      <c r="AC879" s="434"/>
      <c r="AD879" s="446">
        <f>IF(Table13[[#This Row],[Procurement Project]]="","",SUM(Table13[[#This Row],[MOOE2]]+Table13[[#This Row],[CO3]]))</f>
        <v>5475</v>
      </c>
      <c r="AE879" s="397">
        <v>5475</v>
      </c>
      <c r="AF879" s="433"/>
      <c r="AG879" s="447"/>
      <c r="AH879" s="400" t="s">
        <v>758</v>
      </c>
      <c r="AI879" s="485" t="s">
        <v>193</v>
      </c>
      <c r="AJ879" s="485" t="s">
        <v>193</v>
      </c>
      <c r="AK879" s="485" t="s">
        <v>193</v>
      </c>
      <c r="AL879" s="485" t="s">
        <v>193</v>
      </c>
      <c r="AM879" s="437" t="s">
        <v>193</v>
      </c>
      <c r="AN879" s="437" t="s">
        <v>193</v>
      </c>
      <c r="AO879" s="319" t="s">
        <v>177</v>
      </c>
      <c r="AP879" s="398"/>
      <c r="AQ879" s="253"/>
      <c r="AR879" s="254"/>
      <c r="AS879" s="254"/>
    </row>
    <row r="880" spans="1:45" s="255" customFormat="1" ht="75" customHeight="1" x14ac:dyDescent="0.3">
      <c r="A880" s="466" t="s">
        <v>753</v>
      </c>
      <c r="B880" s="465" t="s">
        <v>754</v>
      </c>
      <c r="C880" s="466" t="s">
        <v>234</v>
      </c>
      <c r="D880" s="311"/>
      <c r="E880" s="312" t="s">
        <v>91</v>
      </c>
      <c r="F880" s="437" t="s">
        <v>193</v>
      </c>
      <c r="G880" s="437">
        <v>45272</v>
      </c>
      <c r="H880" s="391"/>
      <c r="I880" s="439" t="s">
        <v>193</v>
      </c>
      <c r="J880" s="437" t="s">
        <v>193</v>
      </c>
      <c r="K880" s="437">
        <v>45287</v>
      </c>
      <c r="L880" s="445"/>
      <c r="M880" s="437" t="s">
        <v>193</v>
      </c>
      <c r="N880" s="437" t="s">
        <v>193</v>
      </c>
      <c r="O880" s="437">
        <v>45289</v>
      </c>
      <c r="P880" s="392"/>
      <c r="Q880" s="392"/>
      <c r="R880" s="393"/>
      <c r="S880" s="628"/>
      <c r="T880" s="440"/>
      <c r="U880" s="440"/>
      <c r="V880" s="393"/>
      <c r="W880" s="393"/>
      <c r="X880" s="437"/>
      <c r="Y880" s="437"/>
      <c r="Z880" s="394"/>
      <c r="AA880" s="446">
        <f>Table13[[#This Row],[MOOE]]</f>
        <v>82775</v>
      </c>
      <c r="AB880" s="395">
        <v>82775</v>
      </c>
      <c r="AC880" s="434"/>
      <c r="AD880" s="446">
        <f>IF(Table13[[#This Row],[Procurement Project]]="","",SUM(Table13[[#This Row],[MOOE2]]+Table13[[#This Row],[CO3]]))</f>
        <v>51170</v>
      </c>
      <c r="AE880" s="397">
        <v>51170</v>
      </c>
      <c r="AF880" s="433"/>
      <c r="AG880" s="447"/>
      <c r="AH880" s="400" t="s">
        <v>758</v>
      </c>
      <c r="AI880" s="485" t="s">
        <v>193</v>
      </c>
      <c r="AJ880" s="485" t="s">
        <v>193</v>
      </c>
      <c r="AK880" s="485" t="s">
        <v>193</v>
      </c>
      <c r="AL880" s="485" t="s">
        <v>193</v>
      </c>
      <c r="AM880" s="437" t="s">
        <v>193</v>
      </c>
      <c r="AN880" s="437" t="s">
        <v>193</v>
      </c>
      <c r="AO880" s="319" t="s">
        <v>177</v>
      </c>
      <c r="AP880" s="398"/>
      <c r="AQ880" s="253"/>
      <c r="AR880" s="254"/>
      <c r="AS880" s="254"/>
    </row>
    <row r="881" spans="1:45" s="255" customFormat="1" ht="75" customHeight="1" x14ac:dyDescent="0.3">
      <c r="A881" s="466" t="s">
        <v>755</v>
      </c>
      <c r="B881" s="465" t="s">
        <v>267</v>
      </c>
      <c r="C881" s="466" t="s">
        <v>232</v>
      </c>
      <c r="D881" s="311"/>
      <c r="E881" s="312" t="s">
        <v>91</v>
      </c>
      <c r="F881" s="437" t="s">
        <v>193</v>
      </c>
      <c r="G881" s="437">
        <v>45124</v>
      </c>
      <c r="H881" s="391"/>
      <c r="I881" s="439" t="s">
        <v>193</v>
      </c>
      <c r="J881" s="437" t="s">
        <v>193</v>
      </c>
      <c r="K881" s="437">
        <v>45287</v>
      </c>
      <c r="L881" s="445"/>
      <c r="M881" s="437" t="s">
        <v>193</v>
      </c>
      <c r="N881" s="437" t="s">
        <v>193</v>
      </c>
      <c r="O881" s="437">
        <v>45289</v>
      </c>
      <c r="P881" s="392"/>
      <c r="Q881" s="392"/>
      <c r="R881" s="393"/>
      <c r="S881" s="628"/>
      <c r="T881" s="440"/>
      <c r="U881" s="440"/>
      <c r="V881" s="393"/>
      <c r="W881" s="393"/>
      <c r="X881" s="437"/>
      <c r="Y881" s="437"/>
      <c r="Z881" s="394"/>
      <c r="AA881" s="446">
        <f>Table13[[#This Row],[MOOE]]</f>
        <v>11938</v>
      </c>
      <c r="AB881" s="395">
        <v>11938</v>
      </c>
      <c r="AC881" s="434"/>
      <c r="AD881" s="446">
        <f>IF(Table13[[#This Row],[Procurement Project]]="","",SUM(Table13[[#This Row],[MOOE2]]+Table13[[#This Row],[CO3]]))</f>
        <v>11938</v>
      </c>
      <c r="AE881" s="397">
        <v>11938</v>
      </c>
      <c r="AF881" s="433"/>
      <c r="AG881" s="447"/>
      <c r="AH881" s="400" t="s">
        <v>758</v>
      </c>
      <c r="AI881" s="485" t="s">
        <v>193</v>
      </c>
      <c r="AJ881" s="485" t="s">
        <v>193</v>
      </c>
      <c r="AK881" s="485" t="s">
        <v>193</v>
      </c>
      <c r="AL881" s="485" t="s">
        <v>193</v>
      </c>
      <c r="AM881" s="437" t="s">
        <v>193</v>
      </c>
      <c r="AN881" s="437" t="s">
        <v>193</v>
      </c>
      <c r="AO881" s="319" t="s">
        <v>177</v>
      </c>
      <c r="AP881" s="398"/>
      <c r="AQ881" s="253"/>
      <c r="AR881" s="254"/>
      <c r="AS881" s="254"/>
    </row>
    <row r="882" spans="1:45" s="255" customFormat="1" ht="75" customHeight="1" x14ac:dyDescent="0.3">
      <c r="A882" s="466" t="s">
        <v>756</v>
      </c>
      <c r="B882" s="465" t="s">
        <v>401</v>
      </c>
      <c r="C882" s="466" t="s">
        <v>234</v>
      </c>
      <c r="D882" s="311"/>
      <c r="E882" s="312" t="s">
        <v>91</v>
      </c>
      <c r="F882" s="437">
        <v>45272</v>
      </c>
      <c r="G882" s="437">
        <v>45274</v>
      </c>
      <c r="H882" s="391"/>
      <c r="I882" s="439" t="s">
        <v>193</v>
      </c>
      <c r="J882" s="437" t="s">
        <v>193</v>
      </c>
      <c r="K882" s="437">
        <v>45287</v>
      </c>
      <c r="L882" s="445"/>
      <c r="M882" s="437" t="s">
        <v>193</v>
      </c>
      <c r="N882" s="437" t="s">
        <v>193</v>
      </c>
      <c r="O882" s="437">
        <v>45289</v>
      </c>
      <c r="P882" s="392"/>
      <c r="Q882" s="392"/>
      <c r="R882" s="393"/>
      <c r="S882" s="628"/>
      <c r="T882" s="440"/>
      <c r="U882" s="440"/>
      <c r="V882" s="393"/>
      <c r="W882" s="393"/>
      <c r="X882" s="437"/>
      <c r="Y882" s="437"/>
      <c r="Z882" s="394"/>
      <c r="AA882" s="446">
        <f>Table13[[#This Row],[MOOE]]</f>
        <v>391400</v>
      </c>
      <c r="AB882" s="395">
        <v>391400</v>
      </c>
      <c r="AC882" s="434"/>
      <c r="AD882" s="446">
        <f>IF(Table13[[#This Row],[Procurement Project]]="","",SUM(Table13[[#This Row],[MOOE2]]+Table13[[#This Row],[CO3]]))</f>
        <v>254325</v>
      </c>
      <c r="AE882" s="397">
        <v>254325</v>
      </c>
      <c r="AF882" s="433"/>
      <c r="AG882" s="447"/>
      <c r="AH882" s="400" t="s">
        <v>758</v>
      </c>
      <c r="AI882" s="485" t="s">
        <v>193</v>
      </c>
      <c r="AJ882" s="485" t="s">
        <v>193</v>
      </c>
      <c r="AK882" s="485" t="s">
        <v>193</v>
      </c>
      <c r="AL882" s="485" t="s">
        <v>193</v>
      </c>
      <c r="AM882" s="437" t="s">
        <v>193</v>
      </c>
      <c r="AN882" s="437" t="s">
        <v>193</v>
      </c>
      <c r="AO882" s="319" t="s">
        <v>177</v>
      </c>
      <c r="AP882" s="398"/>
      <c r="AQ882" s="253"/>
      <c r="AR882" s="254"/>
      <c r="AS882" s="254"/>
    </row>
    <row r="883" spans="1:45" s="257" customFormat="1" ht="75" customHeight="1" thickBot="1" x14ac:dyDescent="0.3">
      <c r="A883" s="467" t="s">
        <v>757</v>
      </c>
      <c r="B883" s="468" t="s">
        <v>411</v>
      </c>
      <c r="C883" s="468" t="s">
        <v>234</v>
      </c>
      <c r="D883" s="321"/>
      <c r="E883" s="312" t="s">
        <v>91</v>
      </c>
      <c r="F883" s="438" t="s">
        <v>193</v>
      </c>
      <c r="G883" s="438">
        <v>45272</v>
      </c>
      <c r="H883" s="323" t="str">
        <f>IF(OR(Table13[[#This Row],[Pre-Proc Conference]]="",Table13[[#This Row],[Ads/Post of IB]]=""), "",IFERROR(Table13[[#This Row],[Ads/Post of IB]]-Table13[[#This Row],[Pre-Proc Conference]],""))</f>
        <v/>
      </c>
      <c r="I883" s="439" t="s">
        <v>193</v>
      </c>
      <c r="J883" s="437" t="s">
        <v>193</v>
      </c>
      <c r="K883" s="437">
        <v>45287</v>
      </c>
      <c r="L883" s="324">
        <f>IF(OR(Table13[[#This Row],[Ads/Post of IB]]="",Table13[[#This Row],[Sub/Open of Bids]]=""),"",IFERROR(Table13[[#This Row],[Sub/Open of Bids]]-Table13[[#This Row],[Ads/Post of IB]],""))</f>
        <v>15</v>
      </c>
      <c r="M883" s="437" t="s">
        <v>193</v>
      </c>
      <c r="N883" s="437" t="s">
        <v>193</v>
      </c>
      <c r="O883" s="437">
        <v>45289</v>
      </c>
      <c r="P883" s="346" t="str">
        <f>IF(OR(Table13[[#This Row],[Post Qual]]="",Table13[[#This Row],[Sub/Open of Bids]]=""), "",IFERROR(Table13[[#This Row],[Post Qual]]-Table13[[#This Row],[Sub/Open of Bids]],""))</f>
        <v/>
      </c>
      <c r="Q883" s="346">
        <f>IF(OR(Table13[[#This Row],[Date of BAC Resolution Recommending Award]]="",Table13[[#This Row],[Sub/Open of Bids]]=""), "",IFERROR(Table13[[#This Row],[Date of BAC Resolution Recommending Award]]-Table13[[#This Row],[Sub/Open of Bids]],""))</f>
        <v>2</v>
      </c>
      <c r="R883" s="347">
        <f>IF(OR(Table13[[#This Row],[Date of BAC Resolution Recommending Award]]="",Table13[[#This Row],[Ads/Post of IB]]=""),"",IFERROR(Table13[[#This Row],[Date of BAC Resolution Recommending Award]]-Table13[[#This Row],[Ads/Post of IB]],""))</f>
        <v>17</v>
      </c>
      <c r="S883" s="724"/>
      <c r="T883" s="441"/>
      <c r="U883" s="441"/>
      <c r="V883" s="364" t="str">
        <f>IF(OR(Table13[[#This Row],[Notice to Proceed]]="", Table13[[#This Row],[Notice of Award]]=""),"",IFERROR(Table13[[#This Row],[Notice to Proceed]]-Table13[[#This Row],[Notice of Award]],""))</f>
        <v/>
      </c>
      <c r="W883" s="364" t="str">
        <f>IF(OR(Table13[[#This Row],[Notice to Proceed]]="", Table13[[#This Row],[Ads/Post of IB]]=""),"",IFERROR(Table13[[#This Row],[Notice to Proceed]]-Table13[[#This Row],[Ads/Post of IB]],""))</f>
        <v/>
      </c>
      <c r="X883" s="442"/>
      <c r="Y883" s="422"/>
      <c r="Z883" s="325"/>
      <c r="AA883" s="550">
        <f>Table13[[#This Row],[MOOE]]</f>
        <v>1010800</v>
      </c>
      <c r="AB883" s="626">
        <v>1010800</v>
      </c>
      <c r="AC883" s="435"/>
      <c r="AD883" s="550">
        <f>IF(Table13[[#This Row],[Procurement Project]]="","",SUM(Table13[[#This Row],[MOOE2]]+Table13[[#This Row],[CO3]]))</f>
        <v>1010800</v>
      </c>
      <c r="AE883" s="627">
        <v>1010800</v>
      </c>
      <c r="AF883" s="436"/>
      <c r="AG883" s="326">
        <f t="shared" si="3"/>
        <v>0</v>
      </c>
      <c r="AH883" s="400" t="s">
        <v>758</v>
      </c>
      <c r="AI883" s="485" t="s">
        <v>193</v>
      </c>
      <c r="AJ883" s="485" t="s">
        <v>193</v>
      </c>
      <c r="AK883" s="485" t="s">
        <v>193</v>
      </c>
      <c r="AL883" s="485" t="s">
        <v>193</v>
      </c>
      <c r="AM883" s="437" t="s">
        <v>193</v>
      </c>
      <c r="AN883" s="437" t="s">
        <v>193</v>
      </c>
      <c r="AO883" s="319" t="s">
        <v>177</v>
      </c>
      <c r="AP883" s="327">
        <f>IF(OR(Table13[[#This Row],[Ads/Post of IB]]=""),"",IF(Table13[[#This Row],[Remarks
(Explaining changes from the APP)]]="Ongoing Procurement Process",IFERROR($AP$684-Table13[[#This Row],[Ads/Post of IB]],""),0))</f>
        <v>-165</v>
      </c>
      <c r="AQ883" s="256"/>
    </row>
    <row r="884" spans="1:45" s="257" customFormat="1" ht="75" customHeight="1" x14ac:dyDescent="0.25">
      <c r="A884" s="466" t="s">
        <v>1375</v>
      </c>
      <c r="B884" s="465" t="s">
        <v>1376</v>
      </c>
      <c r="C884" s="465" t="s">
        <v>213</v>
      </c>
      <c r="D884" s="311"/>
      <c r="E884" s="312" t="s">
        <v>89</v>
      </c>
      <c r="F884" s="623" t="s">
        <v>193</v>
      </c>
      <c r="G884" s="623">
        <v>45271</v>
      </c>
      <c r="H884" s="391"/>
      <c r="I884" s="439">
        <v>45279</v>
      </c>
      <c r="J884" s="437"/>
      <c r="K884" s="437"/>
      <c r="L884" s="445"/>
      <c r="M884" s="437"/>
      <c r="N884" s="437"/>
      <c r="O884" s="437"/>
      <c r="P884" s="392"/>
      <c r="Q884" s="392"/>
      <c r="R884" s="393"/>
      <c r="S884" s="485"/>
      <c r="T884" s="437"/>
      <c r="U884" s="437"/>
      <c r="V884" s="393"/>
      <c r="W884" s="393"/>
      <c r="X884" s="437"/>
      <c r="Y884" s="420"/>
      <c r="Z884" s="394"/>
      <c r="AA884" s="446">
        <f>Table13[[#This Row],[MOOE]]</f>
        <v>1606988.6</v>
      </c>
      <c r="AB884" s="395">
        <v>1606988.6</v>
      </c>
      <c r="AC884" s="434"/>
      <c r="AD884" s="446">
        <f>IF(Table13[[#This Row],[Procurement Project]]="","",SUM(Table13[[#This Row],[MOOE2]]+Table13[[#This Row],[CO3]]))</f>
        <v>0</v>
      </c>
      <c r="AE884" s="397"/>
      <c r="AF884" s="433"/>
      <c r="AG884" s="447"/>
      <c r="AH884" s="400" t="s">
        <v>758</v>
      </c>
      <c r="AI884" s="585"/>
      <c r="AJ884" s="585"/>
      <c r="AK884" s="585"/>
      <c r="AL884" s="585"/>
      <c r="AM884" s="437" t="s">
        <v>193</v>
      </c>
      <c r="AN884" s="437" t="s">
        <v>193</v>
      </c>
      <c r="AO884" s="319" t="s">
        <v>177</v>
      </c>
      <c r="AP884" s="398"/>
      <c r="AQ884" s="256"/>
    </row>
    <row r="885" spans="1:45" s="257" customFormat="1" ht="75" customHeight="1" x14ac:dyDescent="0.25">
      <c r="A885" s="466" t="s">
        <v>1377</v>
      </c>
      <c r="B885" s="465" t="s">
        <v>1378</v>
      </c>
      <c r="C885" s="465" t="s">
        <v>213</v>
      </c>
      <c r="D885" s="311"/>
      <c r="E885" s="312" t="s">
        <v>89</v>
      </c>
      <c r="F885" s="623">
        <v>45245</v>
      </c>
      <c r="G885" s="623">
        <v>45271</v>
      </c>
      <c r="H885" s="391"/>
      <c r="I885" s="439">
        <v>45279</v>
      </c>
      <c r="J885" s="437"/>
      <c r="K885" s="437"/>
      <c r="L885" s="445"/>
      <c r="M885" s="437"/>
      <c r="N885" s="437"/>
      <c r="O885" s="437"/>
      <c r="P885" s="392"/>
      <c r="Q885" s="392"/>
      <c r="R885" s="393"/>
      <c r="S885" s="485"/>
      <c r="T885" s="437"/>
      <c r="U885" s="437"/>
      <c r="V885" s="393"/>
      <c r="W885" s="393"/>
      <c r="X885" s="437"/>
      <c r="Y885" s="420"/>
      <c r="Z885" s="394"/>
      <c r="AA885" s="446">
        <f>Table13[[#This Row],[MOOE]]</f>
        <v>6428465.3899999997</v>
      </c>
      <c r="AB885" s="395">
        <v>6428465.3899999997</v>
      </c>
      <c r="AC885" s="434"/>
      <c r="AD885" s="446">
        <f>IF(Table13[[#This Row],[Procurement Project]]="","",SUM(Table13[[#This Row],[MOOE2]]+Table13[[#This Row],[CO3]]))</f>
        <v>0</v>
      </c>
      <c r="AE885" s="397"/>
      <c r="AF885" s="433"/>
      <c r="AG885" s="447"/>
      <c r="AH885" s="400" t="s">
        <v>758</v>
      </c>
      <c r="AI885" s="585"/>
      <c r="AJ885" s="585"/>
      <c r="AK885" s="585"/>
      <c r="AL885" s="585"/>
      <c r="AM885" s="437" t="s">
        <v>193</v>
      </c>
      <c r="AN885" s="437" t="s">
        <v>193</v>
      </c>
      <c r="AO885" s="319" t="s">
        <v>177</v>
      </c>
      <c r="AP885" s="398"/>
      <c r="AQ885" s="256"/>
    </row>
    <row r="886" spans="1:45" s="257" customFormat="1" ht="63" x14ac:dyDescent="0.25">
      <c r="A886" s="466" t="s">
        <v>1379</v>
      </c>
      <c r="B886" s="465" t="s">
        <v>1380</v>
      </c>
      <c r="C886" s="465" t="s">
        <v>201</v>
      </c>
      <c r="D886" s="311"/>
      <c r="E886" s="312" t="s">
        <v>89</v>
      </c>
      <c r="F886" s="623">
        <v>45216</v>
      </c>
      <c r="G886" s="623">
        <v>45264</v>
      </c>
      <c r="H886" s="391"/>
      <c r="I886" s="439">
        <v>45272</v>
      </c>
      <c r="J886" s="437"/>
      <c r="K886" s="437"/>
      <c r="L886" s="445"/>
      <c r="M886" s="437"/>
      <c r="N886" s="437"/>
      <c r="O886" s="437"/>
      <c r="P886" s="392"/>
      <c r="Q886" s="392"/>
      <c r="R886" s="393"/>
      <c r="S886" s="485"/>
      <c r="T886" s="437"/>
      <c r="U886" s="437"/>
      <c r="V886" s="393"/>
      <c r="W886" s="393"/>
      <c r="X886" s="437"/>
      <c r="Y886" s="420"/>
      <c r="Z886" s="394"/>
      <c r="AA886" s="446">
        <f>Table13[[#This Row],[MOOE]]</f>
        <v>2876379.83</v>
      </c>
      <c r="AB886" s="395">
        <v>2876379.83</v>
      </c>
      <c r="AC886" s="434"/>
      <c r="AD886" s="446">
        <f>IF(Table13[[#This Row],[Procurement Project]]="","",SUM(Table13[[#This Row],[MOOE2]]+Table13[[#This Row],[CO3]]))</f>
        <v>0</v>
      </c>
      <c r="AE886" s="397"/>
      <c r="AF886" s="433"/>
      <c r="AG886" s="447"/>
      <c r="AH886" s="400" t="s">
        <v>758</v>
      </c>
      <c r="AI886" s="585"/>
      <c r="AJ886" s="585"/>
      <c r="AK886" s="585"/>
      <c r="AL886" s="585"/>
      <c r="AM886" s="437" t="s">
        <v>193</v>
      </c>
      <c r="AN886" s="437" t="s">
        <v>193</v>
      </c>
      <c r="AO886" s="319" t="s">
        <v>177</v>
      </c>
      <c r="AP886" s="398"/>
      <c r="AQ886" s="256"/>
    </row>
    <row r="887" spans="1:45" s="257" customFormat="1" ht="65.25" hidden="1" customHeight="1" x14ac:dyDescent="0.25">
      <c r="A887" s="466"/>
      <c r="B887" s="465"/>
      <c r="C887" s="465"/>
      <c r="D887" s="311"/>
      <c r="E887" s="312"/>
      <c r="F887" s="623"/>
      <c r="G887" s="623"/>
      <c r="H887" s="391"/>
      <c r="I887" s="439"/>
      <c r="J887" s="437"/>
      <c r="K887" s="437"/>
      <c r="L887" s="445"/>
      <c r="M887" s="437"/>
      <c r="N887" s="437"/>
      <c r="O887" s="437"/>
      <c r="P887" s="392"/>
      <c r="Q887" s="392"/>
      <c r="R887" s="393"/>
      <c r="S887" s="437"/>
      <c r="T887" s="437"/>
      <c r="U887" s="437"/>
      <c r="V887" s="393"/>
      <c r="W887" s="393"/>
      <c r="X887" s="437"/>
      <c r="Y887" s="420"/>
      <c r="Z887" s="394"/>
      <c r="AA887" s="446">
        <f>Table13[[#This Row],[MOOE]]</f>
        <v>0</v>
      </c>
      <c r="AB887" s="395"/>
      <c r="AC887" s="434"/>
      <c r="AD887" s="446" t="str">
        <f>IF(Table13[[#This Row],[Procurement Project]]="","",SUM(Table13[[#This Row],[MOOE2]]+Table13[[#This Row],[CO3]]))</f>
        <v/>
      </c>
      <c r="AE887" s="397"/>
      <c r="AF887" s="433"/>
      <c r="AG887" s="447"/>
      <c r="AH887" s="624"/>
      <c r="AI887" s="585"/>
      <c r="AJ887" s="585"/>
      <c r="AK887" s="585"/>
      <c r="AL887" s="585"/>
      <c r="AM887" s="437"/>
      <c r="AN887" s="437"/>
      <c r="AO887" s="319"/>
      <c r="AP887" s="398"/>
      <c r="AQ887" s="256"/>
    </row>
    <row r="888" spans="1:45" s="257" customFormat="1" ht="19.5" thickBot="1" x14ac:dyDescent="0.3">
      <c r="A888" s="466"/>
      <c r="B888" s="465"/>
      <c r="C888" s="465"/>
      <c r="D888" s="311"/>
      <c r="E888" s="312"/>
      <c r="F888" s="623"/>
      <c r="G888" s="623"/>
      <c r="H888" s="391"/>
      <c r="I888" s="439"/>
      <c r="J888" s="437"/>
      <c r="K888" s="437"/>
      <c r="L888" s="445"/>
      <c r="M888" s="437"/>
      <c r="N888" s="437"/>
      <c r="O888" s="437"/>
      <c r="P888" s="392"/>
      <c r="Q888" s="392"/>
      <c r="R888" s="393"/>
      <c r="S888" s="437"/>
      <c r="T888" s="437"/>
      <c r="U888" s="437"/>
      <c r="V888" s="393"/>
      <c r="W888" s="393"/>
      <c r="X888" s="437"/>
      <c r="Y888" s="420"/>
      <c r="Z888" s="394"/>
      <c r="AA888" s="446">
        <f>Table13[[#This Row],[MOOE]]</f>
        <v>0</v>
      </c>
      <c r="AB888" s="395"/>
      <c r="AC888" s="434"/>
      <c r="AD888" s="446" t="str">
        <f>IF(Table13[[#This Row],[Procurement Project]]="","",SUM(Table13[[#This Row],[MOOE2]]+Table13[[#This Row],[CO3]]))</f>
        <v/>
      </c>
      <c r="AE888" s="397"/>
      <c r="AF888" s="433"/>
      <c r="AG888" s="447"/>
      <c r="AH888" s="624"/>
      <c r="AI888" s="585"/>
      <c r="AJ888" s="585"/>
      <c r="AK888" s="585"/>
      <c r="AL888" s="585"/>
      <c r="AM888" s="437"/>
      <c r="AN888" s="437"/>
      <c r="AO888" s="319"/>
      <c r="AP888" s="398"/>
      <c r="AQ888" s="256"/>
    </row>
    <row r="889" spans="1:45" s="67" customFormat="1" ht="40.15" customHeight="1" thickBot="1" x14ac:dyDescent="0.3">
      <c r="A889" s="531"/>
      <c r="B889" s="532"/>
      <c r="C889" s="533"/>
      <c r="D889" s="534"/>
      <c r="E889" s="535"/>
      <c r="F889" s="370"/>
      <c r="G889" s="370"/>
      <c r="H889" s="536">
        <f>SUBTOTAL(101,Table13[Ave. No. of Days to Commence Procurement 
(Pre-Proc to Posting of IB) (i.3)])</f>
        <v>13</v>
      </c>
      <c r="I889" s="370"/>
      <c r="J889" s="370"/>
      <c r="K889" s="370"/>
      <c r="L889" s="537"/>
      <c r="M889" s="370"/>
      <c r="N889" s="370"/>
      <c r="O889" s="370"/>
      <c r="P889" s="538"/>
      <c r="Q889" s="538"/>
      <c r="R889" s="539"/>
      <c r="S889" s="540"/>
      <c r="T889" s="541"/>
      <c r="U889" s="541"/>
      <c r="V889" s="542"/>
      <c r="W889" s="542"/>
      <c r="X889" s="541"/>
      <c r="Y889" s="267"/>
      <c r="Z889" s="543" t="s">
        <v>50</v>
      </c>
      <c r="AA889" s="544">
        <f>SUBTOTAL(109,Table13[[Total ]])</f>
        <v>67502356.840000004</v>
      </c>
      <c r="AB889" s="545">
        <f>SUBTOTAL(109,Table13[MOOE])</f>
        <v>67502356.840000004</v>
      </c>
      <c r="AC889" s="545">
        <f>SUBTOTAL(109,Table13[CO])</f>
        <v>0</v>
      </c>
      <c r="AD889" s="544">
        <f>SUBTOTAL(109,Table13[Total2])</f>
        <v>53252922.280000001</v>
      </c>
      <c r="AE889" s="546">
        <f>SUBTOTAL(109,Table13[MOOE2])</f>
        <v>53252922.280000001</v>
      </c>
      <c r="AF889" s="546">
        <f>SUBTOTAL(109,Table13[CO3])</f>
        <v>0</v>
      </c>
      <c r="AG889" s="547">
        <f>SUBTOTAL(101,Table13[% Variance])</f>
        <v>9.3401981085229027E-2</v>
      </c>
      <c r="AH889" s="548"/>
      <c r="AI889" s="592"/>
      <c r="AJ889" s="592"/>
      <c r="AK889" s="592"/>
      <c r="AL889" s="592"/>
      <c r="AM889" s="541"/>
      <c r="AN889" s="541"/>
      <c r="AO889" s="267"/>
      <c r="AP889" s="549"/>
      <c r="AQ889" s="223"/>
    </row>
    <row r="890" spans="1:45" s="67" customFormat="1" ht="40.15" hidden="1" customHeight="1" thickTop="1" x14ac:dyDescent="0.25">
      <c r="A890" s="474"/>
      <c r="B890" s="527"/>
      <c r="C890" s="483"/>
      <c r="D890" s="379"/>
      <c r="E890" s="380"/>
      <c r="F890" s="378"/>
      <c r="G890" s="378"/>
      <c r="H890" s="381"/>
      <c r="I890" s="378"/>
      <c r="J890" s="378"/>
      <c r="K890" s="378"/>
      <c r="L890" s="382"/>
      <c r="M890" s="378"/>
      <c r="N890" s="378"/>
      <c r="O890" s="378"/>
      <c r="P890" s="383"/>
      <c r="Q890" s="383"/>
      <c r="R890" s="384"/>
      <c r="S890" s="379"/>
      <c r="T890" s="379"/>
      <c r="U890" s="379"/>
      <c r="V890" s="384"/>
      <c r="W890" s="384"/>
      <c r="X890" s="379"/>
      <c r="Y890" s="378"/>
      <c r="Z890" s="385"/>
      <c r="AA890" s="386"/>
      <c r="AB890" s="387"/>
      <c r="AC890" s="387"/>
      <c r="AD890" s="386"/>
      <c r="AE890" s="388"/>
      <c r="AF890" s="388"/>
      <c r="AG890" s="389"/>
      <c r="AH890" s="377"/>
      <c r="AI890" s="593"/>
      <c r="AJ890" s="593"/>
      <c r="AK890" s="593"/>
      <c r="AL890" s="593"/>
      <c r="AM890" s="379"/>
      <c r="AN890" s="379"/>
      <c r="AO890" s="378"/>
      <c r="AP890" s="379"/>
      <c r="AQ890" s="223"/>
    </row>
    <row r="891" spans="1:45" s="67" customFormat="1" ht="40.15" hidden="1" customHeight="1" x14ac:dyDescent="0.25">
      <c r="A891" s="474"/>
      <c r="B891" s="527"/>
      <c r="C891" s="483"/>
      <c r="D891" s="379"/>
      <c r="E891" s="380"/>
      <c r="F891" s="378"/>
      <c r="G891" s="378"/>
      <c r="H891" s="381"/>
      <c r="I891" s="378"/>
      <c r="J891" s="378"/>
      <c r="K891" s="378"/>
      <c r="L891" s="382"/>
      <c r="M891" s="378"/>
      <c r="N891" s="378"/>
      <c r="O891" s="378"/>
      <c r="P891" s="383"/>
      <c r="Q891" s="383"/>
      <c r="R891" s="384"/>
      <c r="S891" s="379"/>
      <c r="T891" s="379"/>
      <c r="U891" s="379"/>
      <c r="V891" s="384"/>
      <c r="W891" s="384"/>
      <c r="X891" s="379"/>
      <c r="Y891" s="378"/>
      <c r="Z891" s="385"/>
      <c r="AA891" s="386"/>
      <c r="AB891" s="387"/>
      <c r="AC891" s="387"/>
      <c r="AD891" s="386"/>
      <c r="AE891" s="388"/>
      <c r="AF891" s="388"/>
      <c r="AG891" s="389"/>
      <c r="AH891" s="377"/>
      <c r="AI891" s="593"/>
      <c r="AJ891" s="593"/>
      <c r="AK891" s="593"/>
      <c r="AL891" s="593"/>
      <c r="AM891" s="379"/>
      <c r="AN891" s="379"/>
      <c r="AO891" s="378"/>
      <c r="AP891" s="379"/>
      <c r="AQ891" s="223"/>
    </row>
    <row r="892" spans="1:45" s="67" customFormat="1" ht="40.15" hidden="1" customHeight="1" x14ac:dyDescent="0.25">
      <c r="A892" s="474"/>
      <c r="B892" s="527"/>
      <c r="C892" s="483"/>
      <c r="D892" s="379"/>
      <c r="E892" s="380"/>
      <c r="F892" s="378"/>
      <c r="G892" s="378"/>
      <c r="H892" s="381"/>
      <c r="I892" s="378"/>
      <c r="J892" s="378"/>
      <c r="K892" s="378"/>
      <c r="L892" s="382"/>
      <c r="M892" s="378"/>
      <c r="N892" s="378"/>
      <c r="O892" s="378"/>
      <c r="P892" s="383"/>
      <c r="Q892" s="383"/>
      <c r="R892" s="384"/>
      <c r="S892" s="379"/>
      <c r="T892" s="379"/>
      <c r="U892" s="379"/>
      <c r="V892" s="384"/>
      <c r="W892" s="384"/>
      <c r="X892" s="379"/>
      <c r="Y892" s="378"/>
      <c r="Z892" s="385"/>
      <c r="AA892" s="386"/>
      <c r="AB892" s="387"/>
      <c r="AC892" s="387"/>
      <c r="AD892" s="386"/>
      <c r="AE892" s="388"/>
      <c r="AF892" s="388"/>
      <c r="AG892" s="389"/>
      <c r="AH892" s="377"/>
      <c r="AI892" s="593"/>
      <c r="AJ892" s="593"/>
      <c r="AK892" s="593"/>
      <c r="AL892" s="593"/>
      <c r="AM892" s="379"/>
      <c r="AN892" s="379"/>
      <c r="AO892" s="378"/>
      <c r="AP892" s="379"/>
      <c r="AQ892" s="223"/>
    </row>
    <row r="893" spans="1:45" s="67" customFormat="1" ht="40.15" hidden="1" customHeight="1" x14ac:dyDescent="0.25">
      <c r="A893" s="474"/>
      <c r="B893" s="527"/>
      <c r="C893" s="483"/>
      <c r="D893" s="379"/>
      <c r="E893" s="380"/>
      <c r="F893" s="378"/>
      <c r="G893" s="378"/>
      <c r="H893" s="381"/>
      <c r="I893" s="378"/>
      <c r="J893" s="378"/>
      <c r="K893" s="378"/>
      <c r="L893" s="382"/>
      <c r="M893" s="378"/>
      <c r="N893" s="378"/>
      <c r="O893" s="378"/>
      <c r="P893" s="383"/>
      <c r="Q893" s="383"/>
      <c r="R893" s="384"/>
      <c r="S893" s="379"/>
      <c r="T893" s="379"/>
      <c r="U893" s="379"/>
      <c r="V893" s="384"/>
      <c r="W893" s="384"/>
      <c r="X893" s="379"/>
      <c r="Y893" s="378"/>
      <c r="Z893" s="385"/>
      <c r="AA893" s="386"/>
      <c r="AB893" s="387"/>
      <c r="AC893" s="387"/>
      <c r="AD893" s="386"/>
      <c r="AE893" s="388"/>
      <c r="AF893" s="388"/>
      <c r="AG893" s="389"/>
      <c r="AH893" s="377"/>
      <c r="AI893" s="593"/>
      <c r="AJ893" s="593"/>
      <c r="AK893" s="593"/>
      <c r="AL893" s="593"/>
      <c r="AM893" s="379"/>
      <c r="AN893" s="379"/>
      <c r="AO893" s="378"/>
      <c r="AP893" s="379"/>
      <c r="AQ893" s="223"/>
    </row>
    <row r="894" spans="1:45" s="67" customFormat="1" ht="40.15" customHeight="1" thickTop="1" x14ac:dyDescent="0.25">
      <c r="A894" s="474"/>
      <c r="B894" s="527"/>
      <c r="C894" s="483"/>
      <c r="D894" s="379"/>
      <c r="E894" s="380"/>
      <c r="F894" s="378"/>
      <c r="G894" s="378"/>
      <c r="H894" s="381"/>
      <c r="I894" s="378"/>
      <c r="J894" s="378"/>
      <c r="K894" s="378"/>
      <c r="L894" s="382"/>
      <c r="M894" s="378"/>
      <c r="N894" s="378"/>
      <c r="O894" s="378"/>
      <c r="P894" s="383"/>
      <c r="Q894" s="383"/>
      <c r="R894" s="384"/>
      <c r="S894" s="379"/>
      <c r="T894" s="379"/>
      <c r="U894" s="379"/>
      <c r="V894" s="384"/>
      <c r="W894" s="384"/>
      <c r="X894" s="379"/>
      <c r="Y894" s="378"/>
      <c r="Z894" s="385"/>
      <c r="AA894" s="386"/>
      <c r="AB894" s="387"/>
      <c r="AC894" s="387"/>
      <c r="AD894" s="386"/>
      <c r="AE894" s="388"/>
      <c r="AF894" s="388"/>
      <c r="AG894" s="389"/>
      <c r="AH894" s="377"/>
      <c r="AI894" s="593"/>
      <c r="AJ894" s="593"/>
      <c r="AK894" s="593"/>
      <c r="AL894" s="593"/>
      <c r="AM894" s="379"/>
      <c r="AN894" s="379"/>
      <c r="AO894" s="378"/>
      <c r="AP894" s="379"/>
      <c r="AQ894" s="223"/>
    </row>
    <row r="895" spans="1:45" s="67" customFormat="1" ht="40.15" customHeight="1" x14ac:dyDescent="0.25">
      <c r="A895" s="474"/>
      <c r="B895" s="527"/>
      <c r="C895" s="483"/>
      <c r="D895" s="379"/>
      <c r="E895" s="380"/>
      <c r="F895" s="378"/>
      <c r="G895" s="378"/>
      <c r="H895" s="381"/>
      <c r="I895" s="378"/>
      <c r="J895" s="378"/>
      <c r="K895" s="378"/>
      <c r="L895" s="382"/>
      <c r="M895" s="378"/>
      <c r="N895" s="378"/>
      <c r="O895" s="378"/>
      <c r="P895" s="383"/>
      <c r="Q895" s="383"/>
      <c r="R895" s="384"/>
      <c r="S895" s="379"/>
      <c r="T895" s="379"/>
      <c r="U895" s="379"/>
      <c r="V895" s="384"/>
      <c r="W895" s="384"/>
      <c r="X895" s="379"/>
      <c r="Y895" s="378"/>
      <c r="Z895" s="385"/>
      <c r="AA895" s="386"/>
      <c r="AB895" s="387"/>
      <c r="AC895" s="387"/>
      <c r="AD895" s="386"/>
      <c r="AE895" s="388"/>
      <c r="AF895" s="388"/>
      <c r="AG895" s="389"/>
      <c r="AH895" s="377"/>
      <c r="AI895" s="593"/>
      <c r="AJ895" s="593"/>
      <c r="AK895" s="593"/>
      <c r="AL895" s="593"/>
      <c r="AM895" s="379"/>
      <c r="AN895" s="379"/>
      <c r="AO895" s="378"/>
      <c r="AP895" s="379"/>
      <c r="AQ895" s="223"/>
    </row>
    <row r="896" spans="1:45" s="37" customFormat="1" ht="26.25" customHeight="1" x14ac:dyDescent="0.45">
      <c r="A896" s="570"/>
      <c r="B896" s="854" t="s">
        <v>51</v>
      </c>
      <c r="C896" s="475"/>
      <c r="D896" s="73"/>
      <c r="E896" s="73" t="s">
        <v>1393</v>
      </c>
      <c r="F896" s="73"/>
      <c r="G896" s="73"/>
      <c r="H896" s="91"/>
      <c r="I896" s="73"/>
      <c r="J896" s="73"/>
      <c r="K896" s="73"/>
      <c r="L896" s="91"/>
      <c r="M896" s="73"/>
      <c r="N896" s="73"/>
      <c r="O896" s="73"/>
      <c r="P896" s="348"/>
      <c r="Q896" s="349"/>
      <c r="R896" s="349"/>
      <c r="S896" s="73"/>
      <c r="T896" s="73"/>
      <c r="U896" s="73"/>
      <c r="V896" s="365"/>
      <c r="W896" s="348"/>
      <c r="X896" s="73"/>
      <c r="Y896" s="73"/>
      <c r="Z896" s="73"/>
      <c r="AA896" s="73" t="s">
        <v>52</v>
      </c>
      <c r="AB896" s="73"/>
      <c r="AC896" s="73"/>
      <c r="AD896" s="106"/>
      <c r="AE896" s="73"/>
      <c r="AF896" s="78"/>
      <c r="AG896" s="105"/>
      <c r="AH896" s="87"/>
      <c r="AI896" s="859"/>
      <c r="AJ896" s="859"/>
      <c r="AK896" s="858"/>
      <c r="AL896" s="858"/>
      <c r="AM896" s="858"/>
      <c r="AN896" s="858"/>
      <c r="AO896" s="858"/>
      <c r="AP896" s="133"/>
      <c r="AQ896" s="134"/>
    </row>
    <row r="897" spans="1:43" s="37" customFormat="1" ht="26.45" customHeight="1" x14ac:dyDescent="0.45">
      <c r="A897" s="570"/>
      <c r="B897" s="854"/>
      <c r="C897" s="475"/>
      <c r="D897" s="73"/>
      <c r="E897" s="73"/>
      <c r="F897" s="73"/>
      <c r="G897" s="73"/>
      <c r="H897" s="91"/>
      <c r="I897" s="73"/>
      <c r="J897" s="73"/>
      <c r="K897" s="73"/>
      <c r="L897" s="91"/>
      <c r="M897" s="73"/>
      <c r="N897" s="73"/>
      <c r="O897" s="73"/>
      <c r="P897" s="348"/>
      <c r="Q897" s="349"/>
      <c r="R897" s="349"/>
      <c r="S897" s="73"/>
      <c r="T897" s="73"/>
      <c r="U897" s="73"/>
      <c r="V897" s="365"/>
      <c r="W897" s="348"/>
      <c r="X897" s="73"/>
      <c r="Y897" s="73"/>
      <c r="Z897" s="73"/>
      <c r="AA897" s="73"/>
      <c r="AB897" s="73"/>
      <c r="AC897" s="73"/>
      <c r="AD897" s="106"/>
      <c r="AE897" s="73"/>
      <c r="AF897" s="78"/>
      <c r="AG897" s="105"/>
      <c r="AH897" s="87"/>
      <c r="AI897" s="859"/>
      <c r="AJ897" s="859"/>
      <c r="AK897" s="858"/>
      <c r="AL897" s="858"/>
      <c r="AM897" s="858"/>
      <c r="AN897" s="858"/>
      <c r="AO897" s="858"/>
      <c r="AP897" s="133"/>
      <c r="AQ897" s="134"/>
    </row>
    <row r="898" spans="1:43" s="37" customFormat="1" ht="26.45" customHeight="1" x14ac:dyDescent="0.45">
      <c r="A898" s="570"/>
      <c r="B898" s="854"/>
      <c r="C898" s="475"/>
      <c r="D898" s="73"/>
      <c r="E898" s="73"/>
      <c r="F898" s="73"/>
      <c r="G898" s="73"/>
      <c r="H898" s="91"/>
      <c r="I898" s="73"/>
      <c r="J898" s="73"/>
      <c r="K898" s="73"/>
      <c r="L898" s="91"/>
      <c r="M898" s="73"/>
      <c r="N898" s="73"/>
      <c r="O898" s="73"/>
      <c r="P898" s="348"/>
      <c r="Q898" s="349"/>
      <c r="R898" s="349"/>
      <c r="S898" s="73"/>
      <c r="T898" s="73"/>
      <c r="U898" s="73"/>
      <c r="V898" s="365"/>
      <c r="W898" s="348"/>
      <c r="X898" s="73"/>
      <c r="Y898" s="73"/>
      <c r="Z898" s="73"/>
      <c r="AA898" s="73"/>
      <c r="AB898" s="73"/>
      <c r="AC898" s="73"/>
      <c r="AD898" s="106"/>
      <c r="AE898" s="73"/>
      <c r="AF898" s="78"/>
      <c r="AG898" s="105"/>
      <c r="AH898" s="87"/>
      <c r="AI898" s="859"/>
      <c r="AJ898" s="859"/>
      <c r="AK898" s="858"/>
      <c r="AL898" s="858"/>
      <c r="AM898" s="858"/>
      <c r="AN898" s="858"/>
      <c r="AO898" s="858"/>
      <c r="AP898" s="133"/>
      <c r="AQ898" s="134"/>
    </row>
    <row r="899" spans="1:43" s="37" customFormat="1" ht="26.45" customHeight="1" x14ac:dyDescent="0.45">
      <c r="A899" s="570"/>
      <c r="B899" s="854"/>
      <c r="C899" s="475"/>
      <c r="D899" s="73"/>
      <c r="E899" s="73"/>
      <c r="F899" s="73"/>
      <c r="G899" s="73"/>
      <c r="H899" s="91"/>
      <c r="I899" s="73"/>
      <c r="J899" s="73"/>
      <c r="K899" s="73"/>
      <c r="L899" s="91"/>
      <c r="M899" s="73"/>
      <c r="N899" s="73"/>
      <c r="O899" s="73"/>
      <c r="P899" s="348"/>
      <c r="Q899" s="349"/>
      <c r="R899" s="349"/>
      <c r="S899" s="73"/>
      <c r="T899" s="73"/>
      <c r="U899" s="73"/>
      <c r="V899" s="365"/>
      <c r="W899" s="348"/>
      <c r="X899" s="73"/>
      <c r="Y899" s="73"/>
      <c r="Z899" s="73"/>
      <c r="AA899" s="73"/>
      <c r="AB899" s="73"/>
      <c r="AC899" s="73"/>
      <c r="AD899" s="106"/>
      <c r="AE899" s="73"/>
      <c r="AF899" s="78"/>
      <c r="AG899" s="105"/>
      <c r="AH899" s="87"/>
      <c r="AI899" s="859"/>
      <c r="AJ899" s="859"/>
      <c r="AK899" s="858"/>
      <c r="AL899" s="858"/>
      <c r="AM899" s="858"/>
      <c r="AN899" s="858"/>
      <c r="AO899" s="858"/>
      <c r="AP899" s="133"/>
      <c r="AQ899" s="134"/>
    </row>
    <row r="900" spans="1:43" s="37" customFormat="1" ht="26.45" customHeight="1" x14ac:dyDescent="0.45">
      <c r="A900" s="570"/>
      <c r="B900" s="854"/>
      <c r="C900" s="475"/>
      <c r="D900" s="73"/>
      <c r="E900" s="73"/>
      <c r="F900" s="73"/>
      <c r="G900" s="73"/>
      <c r="H900" s="91"/>
      <c r="I900" s="73"/>
      <c r="J900" s="73"/>
      <c r="K900" s="73"/>
      <c r="L900" s="91"/>
      <c r="M900" s="73"/>
      <c r="N900" s="73"/>
      <c r="O900" s="73"/>
      <c r="P900" s="348"/>
      <c r="Q900" s="349"/>
      <c r="R900" s="349"/>
      <c r="S900" s="73"/>
      <c r="T900" s="73"/>
      <c r="U900" s="73"/>
      <c r="V900" s="365"/>
      <c r="W900" s="348"/>
      <c r="X900" s="73"/>
      <c r="Y900" s="73"/>
      <c r="Z900" s="73"/>
      <c r="AA900" s="73"/>
      <c r="AB900" s="73"/>
      <c r="AC900" s="73"/>
      <c r="AD900" s="106"/>
      <c r="AE900" s="73"/>
      <c r="AF900" s="78"/>
      <c r="AG900" s="105"/>
      <c r="AH900" s="87"/>
      <c r="AI900" s="859"/>
      <c r="AJ900" s="859"/>
      <c r="AK900" s="858"/>
      <c r="AL900" s="858"/>
      <c r="AM900" s="858"/>
      <c r="AN900" s="858"/>
      <c r="AO900" s="858"/>
      <c r="AP900" s="133"/>
      <c r="AQ900" s="134"/>
    </row>
    <row r="901" spans="1:43" s="37" customFormat="1" ht="26.45" customHeight="1" x14ac:dyDescent="0.45">
      <c r="A901" s="570"/>
      <c r="B901" s="853"/>
      <c r="C901" s="475"/>
      <c r="D901" s="73"/>
      <c r="E901" s="73"/>
      <c r="F901" s="73"/>
      <c r="G901" s="73"/>
      <c r="H901" s="91"/>
      <c r="I901" s="73"/>
      <c r="J901" s="73"/>
      <c r="K901" s="73"/>
      <c r="L901" s="91"/>
      <c r="M901" s="73"/>
      <c r="N901" s="73"/>
      <c r="O901" s="73"/>
      <c r="P901" s="348"/>
      <c r="Q901" s="349"/>
      <c r="R901" s="349"/>
      <c r="S901" s="73"/>
      <c r="T901" s="73"/>
      <c r="U901" s="73"/>
      <c r="V901" s="365"/>
      <c r="W901" s="348"/>
      <c r="X901" s="73"/>
      <c r="Y901" s="73"/>
      <c r="Z901" s="73"/>
      <c r="AA901" s="106"/>
      <c r="AB901" s="73"/>
      <c r="AC901" s="73"/>
      <c r="AD901" s="106"/>
      <c r="AE901" s="73"/>
      <c r="AF901" s="78"/>
      <c r="AG901" s="105"/>
      <c r="AH901" s="87"/>
      <c r="AI901" s="582"/>
      <c r="AJ901" s="582"/>
      <c r="AK901" s="582"/>
      <c r="AL901" s="582"/>
      <c r="AM901" s="73"/>
      <c r="AN901" s="78"/>
      <c r="AO901" s="87"/>
      <c r="AP901" s="133"/>
      <c r="AQ901" s="134"/>
    </row>
    <row r="902" spans="1:43" s="37" customFormat="1" ht="26.45" customHeight="1" x14ac:dyDescent="0.5">
      <c r="A902" s="574"/>
      <c r="B902" s="853"/>
      <c r="C902" s="508"/>
      <c r="D902" s="294"/>
      <c r="E902" s="293"/>
      <c r="F902" s="293"/>
      <c r="G902" s="293"/>
      <c r="H902" s="295"/>
      <c r="I902" s="293"/>
      <c r="J902" s="293"/>
      <c r="K902" s="293"/>
      <c r="L902" s="295"/>
      <c r="M902" s="296"/>
      <c r="N902" s="293"/>
      <c r="O902" s="293"/>
      <c r="P902" s="350"/>
      <c r="Q902" s="351"/>
      <c r="R902" s="351"/>
      <c r="S902" s="293"/>
      <c r="T902" s="293"/>
      <c r="U902" s="293"/>
      <c r="V902" s="366"/>
      <c r="W902" s="350"/>
      <c r="X902" s="293"/>
      <c r="Y902" s="293"/>
      <c r="Z902" s="297"/>
      <c r="AA902" s="373"/>
      <c r="AB902" s="293"/>
      <c r="AC902" s="295"/>
      <c r="AD902" s="298"/>
      <c r="AE902" s="293"/>
      <c r="AF902" s="299"/>
      <c r="AG902" s="300"/>
      <c r="AH902" s="301"/>
      <c r="AI902" s="600"/>
      <c r="AJ902" s="594"/>
      <c r="AK902" s="594"/>
      <c r="AL902" s="594"/>
      <c r="AM902" s="302"/>
      <c r="AN902" s="302"/>
      <c r="AO902" s="301"/>
      <c r="AP902" s="303"/>
      <c r="AQ902" s="297"/>
    </row>
    <row r="903" spans="1:43" s="293" customFormat="1" ht="50.25" customHeight="1" x14ac:dyDescent="0.45">
      <c r="A903" s="574"/>
      <c r="B903" s="871" t="s">
        <v>1392</v>
      </c>
      <c r="C903" s="484"/>
      <c r="D903" s="106"/>
      <c r="E903" s="857" t="s">
        <v>1394</v>
      </c>
      <c r="F903" s="106"/>
      <c r="G903" s="106"/>
      <c r="H903" s="107"/>
      <c r="I903" s="106"/>
      <c r="J903" s="106"/>
      <c r="K903" s="106"/>
      <c r="L903" s="107"/>
      <c r="M903" s="78"/>
      <c r="N903" s="77"/>
      <c r="O903" s="77"/>
      <c r="P903" s="352"/>
      <c r="Q903" s="353"/>
      <c r="R903" s="353"/>
      <c r="S903" s="145"/>
      <c r="T903" s="73"/>
      <c r="U903" s="73"/>
      <c r="V903" s="353"/>
      <c r="W903" s="354"/>
      <c r="X903" s="73"/>
      <c r="Y903" s="73"/>
      <c r="Z903" s="77" t="s">
        <v>1395</v>
      </c>
      <c r="AA903" s="107" t="s">
        <v>1399</v>
      </c>
      <c r="AB903" s="145"/>
      <c r="AC903" s="78"/>
      <c r="AD903" s="106"/>
      <c r="AE903" s="145"/>
      <c r="AF903" s="107"/>
      <c r="AG903" s="226"/>
      <c r="AH903" s="87"/>
      <c r="AI903" s="601"/>
      <c r="AJ903" s="583"/>
      <c r="AK903" s="583"/>
      <c r="AL903" s="583"/>
      <c r="AM903" s="106"/>
      <c r="AN903" s="107"/>
      <c r="AO903" s="87"/>
      <c r="AP903" s="227"/>
      <c r="AQ903" s="228"/>
    </row>
    <row r="904" spans="1:43" s="293" customFormat="1" ht="26.25" customHeight="1" x14ac:dyDescent="0.45">
      <c r="A904" s="574"/>
      <c r="B904" s="855" t="s">
        <v>1397</v>
      </c>
      <c r="C904" s="484"/>
      <c r="D904" s="106"/>
      <c r="E904" s="857"/>
      <c r="F904" s="106"/>
      <c r="G904" s="106"/>
      <c r="H904" s="107"/>
      <c r="I904" s="73" t="s">
        <v>1398</v>
      </c>
      <c r="J904" s="106"/>
      <c r="K904" s="106"/>
      <c r="L904" s="107"/>
      <c r="M904" s="78"/>
      <c r="N904" s="77"/>
      <c r="O904" s="77"/>
      <c r="P904" s="352"/>
      <c r="Q904" s="353"/>
      <c r="R904" s="353"/>
      <c r="S904" s="145"/>
      <c r="T904" s="73"/>
      <c r="U904" s="73"/>
      <c r="V904" s="353"/>
      <c r="W904" s="354"/>
      <c r="X904" s="73"/>
      <c r="Y904" s="73"/>
      <c r="Z904" s="77"/>
      <c r="AA904" s="78" t="s">
        <v>53</v>
      </c>
      <c r="AB904" s="145"/>
      <c r="AC904" s="78"/>
      <c r="AD904" s="106"/>
      <c r="AE904" s="145"/>
      <c r="AF904" s="107"/>
      <c r="AG904" s="226"/>
      <c r="AH904" s="87"/>
      <c r="AI904" s="601"/>
      <c r="AJ904" s="583"/>
      <c r="AK904" s="583"/>
      <c r="AL904" s="583"/>
      <c r="AM904" s="106"/>
      <c r="AN904" s="107"/>
      <c r="AO904" s="87"/>
      <c r="AP904" s="227"/>
      <c r="AQ904" s="228"/>
    </row>
    <row r="905" spans="1:43" s="293" customFormat="1" ht="26.45" customHeight="1" x14ac:dyDescent="0.45">
      <c r="A905" s="574"/>
      <c r="B905" s="856"/>
      <c r="C905" s="484"/>
      <c r="D905" s="106"/>
      <c r="E905" s="857"/>
      <c r="F905" s="106"/>
      <c r="G905" s="106"/>
      <c r="H905" s="107"/>
      <c r="I905" s="106"/>
      <c r="J905" s="106"/>
      <c r="K905" s="106"/>
      <c r="L905" s="107"/>
      <c r="M905" s="78"/>
      <c r="N905" s="77"/>
      <c r="O905" s="77"/>
      <c r="P905" s="352"/>
      <c r="Q905" s="353"/>
      <c r="R905" s="353"/>
      <c r="S905" s="145"/>
      <c r="T905" s="73"/>
      <c r="U905" s="73"/>
      <c r="V905" s="353"/>
      <c r="W905" s="354"/>
      <c r="X905" s="73"/>
      <c r="Y905" s="73"/>
      <c r="Z905" s="77"/>
      <c r="AA905" s="107"/>
      <c r="AB905" s="145"/>
      <c r="AC905" s="78"/>
      <c r="AD905" s="106"/>
      <c r="AE905" s="145"/>
      <c r="AF905" s="107"/>
      <c r="AG905" s="226"/>
      <c r="AH905" s="87"/>
      <c r="AI905" s="601"/>
      <c r="AJ905" s="583"/>
      <c r="AK905" s="583"/>
      <c r="AL905" s="583"/>
      <c r="AM905" s="106"/>
      <c r="AN905" s="107"/>
      <c r="AO905" s="87"/>
      <c r="AP905" s="227"/>
      <c r="AQ905" s="228"/>
    </row>
    <row r="906" spans="1:43" s="293" customFormat="1" ht="26.45" hidden="1" customHeight="1" x14ac:dyDescent="0.45">
      <c r="A906" s="574"/>
      <c r="B906" s="856"/>
      <c r="C906" s="484"/>
      <c r="D906" s="106"/>
      <c r="E906" s="857"/>
      <c r="F906" s="106"/>
      <c r="G906" s="106"/>
      <c r="H906" s="107"/>
      <c r="I906" s="106"/>
      <c r="J906" s="857" t="s">
        <v>1396</v>
      </c>
      <c r="K906" s="106"/>
      <c r="L906" s="107"/>
      <c r="M906" s="78"/>
      <c r="N906" s="77"/>
      <c r="O906" s="77"/>
      <c r="P906" s="352"/>
      <c r="Q906" s="353"/>
      <c r="R906" s="353"/>
      <c r="S906" s="145"/>
      <c r="T906" s="73"/>
      <c r="U906" s="73"/>
      <c r="V906" s="353"/>
      <c r="W906" s="354"/>
      <c r="X906" s="73"/>
      <c r="Y906" s="73"/>
      <c r="Z906" s="77"/>
      <c r="AA906" s="107"/>
      <c r="AB906" s="145"/>
      <c r="AC906" s="78"/>
      <c r="AD906" s="106"/>
      <c r="AE906" s="145"/>
      <c r="AF906" s="107"/>
      <c r="AG906" s="226"/>
      <c r="AH906" s="87"/>
      <c r="AI906" s="601"/>
      <c r="AJ906" s="583"/>
      <c r="AK906" s="583"/>
      <c r="AL906" s="583"/>
      <c r="AM906" s="106"/>
      <c r="AN906" s="107"/>
      <c r="AO906" s="87"/>
      <c r="AP906" s="227"/>
      <c r="AQ906" s="228"/>
    </row>
    <row r="907" spans="1:43" s="293" customFormat="1" ht="26.45" customHeight="1" x14ac:dyDescent="0.45">
      <c r="A907" s="574"/>
      <c r="B907" s="856"/>
      <c r="C907" s="484"/>
      <c r="D907" s="106"/>
      <c r="E907" s="857"/>
      <c r="F907" s="106"/>
      <c r="G907" s="106"/>
      <c r="H907" s="107"/>
      <c r="I907" s="106"/>
      <c r="J907" s="857"/>
      <c r="K907" s="106"/>
      <c r="L907" s="107"/>
      <c r="M907" s="78"/>
      <c r="N907" s="77"/>
      <c r="O907" s="77"/>
      <c r="P907" s="352"/>
      <c r="Q907" s="353"/>
      <c r="R907" s="353"/>
      <c r="S907" s="145"/>
      <c r="T907" s="73"/>
      <c r="U907" s="73"/>
      <c r="V907" s="353"/>
      <c r="W907" s="354"/>
      <c r="X907" s="73"/>
      <c r="Y907" s="73"/>
      <c r="Z907" s="77"/>
      <c r="AA907" s="107"/>
      <c r="AB907" s="145"/>
      <c r="AC907" s="78"/>
      <c r="AD907" s="106"/>
      <c r="AE907" s="145"/>
      <c r="AF907" s="107"/>
      <c r="AG907" s="226"/>
      <c r="AH907" s="87"/>
      <c r="AI907" s="601"/>
      <c r="AJ907" s="583"/>
      <c r="AK907" s="583"/>
      <c r="AL907" s="583"/>
      <c r="AM907" s="106"/>
      <c r="AN907" s="107"/>
      <c r="AO907" s="87"/>
      <c r="AP907" s="227"/>
      <c r="AQ907" s="228"/>
    </row>
    <row r="908" spans="1:43" s="293" customFormat="1" ht="26.45" customHeight="1" x14ac:dyDescent="0.45">
      <c r="A908" s="574"/>
      <c r="B908" s="856"/>
      <c r="C908" s="484"/>
      <c r="D908" s="106"/>
      <c r="E908" s="857"/>
      <c r="F908" s="106"/>
      <c r="G908" s="106"/>
      <c r="H908" s="107"/>
      <c r="I908" s="106"/>
      <c r="J908" s="857"/>
      <c r="K908" s="106"/>
      <c r="L908" s="107"/>
      <c r="M908" s="78"/>
      <c r="N908" s="77"/>
      <c r="O908" s="77"/>
      <c r="P908" s="352"/>
      <c r="Q908" s="353"/>
      <c r="R908" s="353"/>
      <c r="S908" s="145"/>
      <c r="T908" s="73"/>
      <c r="U908" s="73"/>
      <c r="V908" s="353"/>
      <c r="W908" s="354"/>
      <c r="X908" s="73"/>
      <c r="Y908" s="73"/>
      <c r="Z908" s="77"/>
      <c r="AA908" s="107"/>
      <c r="AB908" s="145"/>
      <c r="AC908" s="78"/>
      <c r="AD908" s="106"/>
      <c r="AE908" s="145"/>
      <c r="AF908" s="107"/>
      <c r="AG908" s="226"/>
      <c r="AH908" s="87"/>
      <c r="AI908" s="601"/>
      <c r="AJ908" s="583"/>
      <c r="AK908" s="583"/>
      <c r="AL908" s="583"/>
      <c r="AM908" s="106"/>
      <c r="AN908" s="107"/>
      <c r="AO908" s="87"/>
      <c r="AP908" s="227"/>
      <c r="AQ908" s="228"/>
    </row>
    <row r="909" spans="1:43" s="293" customFormat="1" ht="26.45" customHeight="1" x14ac:dyDescent="0.45">
      <c r="A909" s="574"/>
      <c r="B909" s="856"/>
      <c r="C909" s="484"/>
      <c r="D909" s="106"/>
      <c r="E909" s="857"/>
      <c r="F909" s="106"/>
      <c r="G909" s="106"/>
      <c r="H909" s="107"/>
      <c r="I909" s="106"/>
      <c r="J909" s="857"/>
      <c r="K909" s="106"/>
      <c r="L909" s="107"/>
      <c r="M909" s="78"/>
      <c r="N909" s="77"/>
      <c r="O909" s="77"/>
      <c r="P909" s="352"/>
      <c r="Q909" s="353"/>
      <c r="R909" s="353"/>
      <c r="S909" s="145"/>
      <c r="T909" s="73"/>
      <c r="U909" s="73"/>
      <c r="V909" s="353"/>
      <c r="W909" s="354"/>
      <c r="X909" s="73"/>
      <c r="Y909" s="73"/>
      <c r="Z909" s="77"/>
      <c r="AA909" s="107"/>
      <c r="AB909" s="145"/>
      <c r="AC909" s="78"/>
      <c r="AD909" s="106"/>
      <c r="AE909" s="145"/>
      <c r="AF909" s="107"/>
      <c r="AG909" s="226"/>
      <c r="AH909" s="87"/>
      <c r="AI909" s="601"/>
      <c r="AJ909" s="583"/>
      <c r="AK909" s="583"/>
      <c r="AL909" s="583"/>
      <c r="AM909" s="106"/>
      <c r="AN909" s="107"/>
      <c r="AO909" s="87"/>
      <c r="AP909" s="227"/>
      <c r="AQ909" s="228"/>
    </row>
    <row r="910" spans="1:43" s="293" customFormat="1" ht="26.45" customHeight="1" x14ac:dyDescent="0.45">
      <c r="A910" s="574"/>
      <c r="B910" s="856"/>
      <c r="C910" s="484"/>
      <c r="D910" s="106"/>
      <c r="E910" s="857"/>
      <c r="F910" s="106"/>
      <c r="G910" s="106"/>
      <c r="H910" s="107"/>
      <c r="I910" s="106"/>
      <c r="J910" s="857"/>
      <c r="K910" s="106"/>
      <c r="L910" s="107"/>
      <c r="M910" s="78"/>
      <c r="N910" s="77"/>
      <c r="O910" s="77"/>
      <c r="P910" s="352"/>
      <c r="Q910" s="353"/>
      <c r="R910" s="353"/>
      <c r="S910" s="145"/>
      <c r="T910" s="73"/>
      <c r="U910" s="73"/>
      <c r="V910" s="353"/>
      <c r="W910" s="354"/>
      <c r="X910" s="73"/>
      <c r="Y910" s="73"/>
      <c r="Z910" s="77"/>
      <c r="AA910" s="107"/>
      <c r="AB910" s="145"/>
      <c r="AC910" s="78"/>
      <c r="AD910" s="106"/>
      <c r="AE910" s="145"/>
      <c r="AF910" s="107"/>
      <c r="AG910" s="226"/>
      <c r="AH910" s="87"/>
      <c r="AI910" s="601"/>
      <c r="AJ910" s="583"/>
      <c r="AK910" s="583"/>
      <c r="AL910" s="583"/>
      <c r="AM910" s="106"/>
      <c r="AN910" s="107"/>
      <c r="AO910" s="87"/>
      <c r="AP910" s="227"/>
      <c r="AQ910" s="228"/>
    </row>
    <row r="911" spans="1:43" s="145" customFormat="1" ht="33.6" customHeight="1" x14ac:dyDescent="0.5">
      <c r="A911" s="574"/>
      <c r="B911" s="853"/>
      <c r="C911" s="852"/>
      <c r="D911" s="106"/>
      <c r="E911" s="106"/>
      <c r="F911" s="106"/>
      <c r="G911" s="106"/>
      <c r="H911" s="107"/>
      <c r="I911" s="106"/>
      <c r="J911" s="106"/>
      <c r="K911" s="106"/>
      <c r="L911" s="107"/>
      <c r="M911" s="226"/>
      <c r="N911" s="106"/>
      <c r="O911" s="106"/>
      <c r="P911" s="354"/>
      <c r="Q911" s="355"/>
      <c r="R911" s="355"/>
      <c r="T911" s="73"/>
      <c r="U911" s="73"/>
      <c r="V911" s="353"/>
      <c r="W911" s="367"/>
      <c r="X911" s="73"/>
      <c r="Y911" s="73"/>
      <c r="Z911" s="77"/>
      <c r="AA911" s="107"/>
      <c r="AC911" s="78"/>
      <c r="AD911" s="106"/>
      <c r="AF911" s="107"/>
      <c r="AG911" s="226"/>
      <c r="AH911" s="87"/>
      <c r="AI911" s="601"/>
      <c r="AJ911" s="583"/>
      <c r="AK911" s="583"/>
      <c r="AL911" s="583"/>
      <c r="AM911" s="106"/>
      <c r="AN911" s="107"/>
      <c r="AO911" s="87"/>
      <c r="AP911" s="227"/>
      <c r="AQ911" s="228"/>
    </row>
    <row r="912" spans="1:43" s="145" customFormat="1" ht="33.6" customHeight="1" x14ac:dyDescent="0.5">
      <c r="A912" s="574"/>
      <c r="B912" s="853"/>
      <c r="C912" s="852"/>
      <c r="D912" s="106"/>
      <c r="E912" s="106"/>
      <c r="F912" s="106"/>
      <c r="G912" s="106"/>
      <c r="H912" s="107"/>
      <c r="I912" s="106"/>
      <c r="J912" s="106"/>
      <c r="K912" s="106"/>
      <c r="L912" s="107"/>
      <c r="M912" s="226"/>
      <c r="N912" s="106"/>
      <c r="O912" s="106"/>
      <c r="P912" s="354"/>
      <c r="Q912" s="355"/>
      <c r="R912" s="355"/>
      <c r="T912" s="73"/>
      <c r="U912" s="73"/>
      <c r="V912" s="353"/>
      <c r="W912" s="367"/>
      <c r="X912" s="73"/>
      <c r="Y912" s="73"/>
      <c r="Z912" s="77"/>
      <c r="AA912" s="107"/>
      <c r="AC912" s="78"/>
      <c r="AD912" s="106"/>
      <c r="AF912" s="107"/>
      <c r="AG912" s="226"/>
      <c r="AH912" s="87"/>
      <c r="AI912" s="601"/>
      <c r="AJ912" s="583"/>
      <c r="AK912" s="583"/>
      <c r="AL912" s="583"/>
      <c r="AM912" s="106"/>
      <c r="AN912" s="107"/>
      <c r="AO912" s="87"/>
      <c r="AP912" s="227"/>
      <c r="AQ912" s="228"/>
    </row>
    <row r="913" spans="1:43" s="145" customFormat="1" ht="33.6" customHeight="1" x14ac:dyDescent="0.5">
      <c r="A913" s="574"/>
      <c r="B913" s="853"/>
      <c r="C913" s="852"/>
      <c r="D913" s="106"/>
      <c r="E913" s="106"/>
      <c r="F913" s="106"/>
      <c r="G913" s="106"/>
      <c r="H913" s="107"/>
      <c r="I913" s="106"/>
      <c r="J913" s="106"/>
      <c r="K913" s="106"/>
      <c r="L913" s="107"/>
      <c r="M913" s="226"/>
      <c r="N913" s="106"/>
      <c r="O913" s="106"/>
      <c r="P913" s="354"/>
      <c r="Q913" s="355"/>
      <c r="R913" s="355"/>
      <c r="T913" s="73"/>
      <c r="U913" s="73"/>
      <c r="V913" s="353"/>
      <c r="W913" s="367"/>
      <c r="X913" s="73"/>
      <c r="Y913" s="73"/>
      <c r="Z913" s="77"/>
      <c r="AA913" s="78" t="s">
        <v>1400</v>
      </c>
      <c r="AC913" s="78"/>
      <c r="AD913" s="106"/>
      <c r="AF913" s="107"/>
      <c r="AG913" s="226"/>
      <c r="AH913" s="87"/>
      <c r="AI913" s="601"/>
      <c r="AJ913" s="583"/>
      <c r="AK913" s="583"/>
      <c r="AL913" s="583"/>
      <c r="AM913" s="106"/>
      <c r="AN913" s="107"/>
      <c r="AO913" s="87"/>
      <c r="AP913" s="227"/>
      <c r="AQ913" s="228"/>
    </row>
    <row r="914" spans="1:43" s="145" customFormat="1" ht="33.6" customHeight="1" x14ac:dyDescent="0.5">
      <c r="A914" s="574"/>
      <c r="B914" s="853"/>
      <c r="C914" s="852"/>
      <c r="D914" s="106"/>
      <c r="E914" s="106"/>
      <c r="F914" s="106"/>
      <c r="G914" s="106"/>
      <c r="H914" s="107"/>
      <c r="I914" s="106"/>
      <c r="J914" s="106"/>
      <c r="K914" s="106"/>
      <c r="L914" s="107"/>
      <c r="M914" s="226"/>
      <c r="N914" s="106"/>
      <c r="O914" s="106"/>
      <c r="P914" s="354"/>
      <c r="Q914" s="355"/>
      <c r="R914" s="355"/>
      <c r="T914" s="73"/>
      <c r="U914" s="73"/>
      <c r="V914" s="353"/>
      <c r="W914" s="367"/>
      <c r="X914" s="73"/>
      <c r="Y914" s="73"/>
      <c r="Z914" s="77"/>
      <c r="AA914" s="78"/>
      <c r="AC914" s="78"/>
      <c r="AD914" s="106"/>
      <c r="AF914" s="107"/>
      <c r="AG914" s="226"/>
      <c r="AH914" s="87"/>
      <c r="AI914" s="601"/>
      <c r="AJ914" s="583"/>
      <c r="AK914" s="583"/>
      <c r="AL914" s="583"/>
      <c r="AM914" s="106"/>
      <c r="AN914" s="107"/>
      <c r="AO914" s="87"/>
      <c r="AP914" s="227"/>
      <c r="AQ914" s="228"/>
    </row>
    <row r="915" spans="1:43" s="145" customFormat="1" ht="33.6" customHeight="1" x14ac:dyDescent="0.5">
      <c r="A915" s="574"/>
      <c r="B915" s="853"/>
      <c r="C915" s="852"/>
      <c r="D915" s="106"/>
      <c r="E915" s="106"/>
      <c r="F915" s="106"/>
      <c r="G915" s="106"/>
      <c r="H915" s="107"/>
      <c r="I915" s="106"/>
      <c r="J915" s="106"/>
      <c r="K915" s="106"/>
      <c r="L915" s="107"/>
      <c r="M915" s="226"/>
      <c r="N915" s="106"/>
      <c r="O915" s="106"/>
      <c r="P915" s="354"/>
      <c r="Q915" s="355"/>
      <c r="R915" s="355"/>
      <c r="T915" s="73"/>
      <c r="U915" s="73"/>
      <c r="V915" s="353"/>
      <c r="W915" s="367"/>
      <c r="X915" s="73"/>
      <c r="Y915" s="73"/>
      <c r="Z915" s="77"/>
      <c r="AA915" s="78"/>
      <c r="AC915" s="78"/>
      <c r="AD915" s="106"/>
      <c r="AF915" s="107"/>
      <c r="AG915" s="226"/>
      <c r="AH915" s="87"/>
      <c r="AI915" s="601"/>
      <c r="AJ915" s="583"/>
      <c r="AK915" s="583"/>
      <c r="AL915" s="583"/>
      <c r="AM915" s="106"/>
      <c r="AN915" s="107"/>
      <c r="AO915" s="87"/>
      <c r="AP915" s="227"/>
      <c r="AQ915" s="228"/>
    </row>
    <row r="916" spans="1:43" s="145" customFormat="1" ht="33.6" customHeight="1" x14ac:dyDescent="0.5">
      <c r="A916" s="574"/>
      <c r="B916" s="853"/>
      <c r="C916" s="852"/>
      <c r="D916" s="106"/>
      <c r="E916" s="106"/>
      <c r="F916" s="106"/>
      <c r="G916" s="106"/>
      <c r="H916" s="107"/>
      <c r="I916" s="106"/>
      <c r="J916" s="106"/>
      <c r="K916" s="106"/>
      <c r="L916" s="107"/>
      <c r="M916" s="226"/>
      <c r="N916" s="106"/>
      <c r="O916" s="106"/>
      <c r="P916" s="354"/>
      <c r="Q916" s="355"/>
      <c r="R916" s="355"/>
      <c r="T916" s="73"/>
      <c r="U916" s="73"/>
      <c r="V916" s="353"/>
      <c r="W916" s="367"/>
      <c r="X916" s="73"/>
      <c r="Y916" s="73"/>
      <c r="Z916" s="77"/>
      <c r="AA916" s="78"/>
      <c r="AC916" s="78"/>
      <c r="AD916" s="106"/>
      <c r="AF916" s="107"/>
      <c r="AG916" s="226"/>
      <c r="AH916" s="87"/>
      <c r="AI916" s="601"/>
      <c r="AJ916" s="583"/>
      <c r="AK916" s="583"/>
      <c r="AL916" s="583"/>
      <c r="AM916" s="106"/>
      <c r="AN916" s="107"/>
      <c r="AO916" s="87"/>
      <c r="AP916" s="227"/>
      <c r="AQ916" s="228"/>
    </row>
    <row r="917" spans="1:43" s="145" customFormat="1" ht="33.6" customHeight="1" x14ac:dyDescent="0.5">
      <c r="A917" s="574"/>
      <c r="B917" s="853"/>
      <c r="C917" s="852"/>
      <c r="D917" s="106"/>
      <c r="E917" s="106"/>
      <c r="F917" s="106"/>
      <c r="G917" s="106"/>
      <c r="H917" s="107"/>
      <c r="I917" s="106"/>
      <c r="J917" s="106"/>
      <c r="K917" s="106"/>
      <c r="L917" s="107"/>
      <c r="M917" s="226"/>
      <c r="N917" s="106"/>
      <c r="O917" s="106"/>
      <c r="P917" s="354"/>
      <c r="Q917" s="355"/>
      <c r="R917" s="355"/>
      <c r="T917" s="73"/>
      <c r="U917" s="73"/>
      <c r="V917" s="353"/>
      <c r="W917" s="367"/>
      <c r="X917" s="73"/>
      <c r="Y917" s="73"/>
      <c r="Z917" s="77"/>
      <c r="AA917" s="78"/>
      <c r="AC917" s="78"/>
      <c r="AD917" s="106"/>
      <c r="AF917" s="107"/>
      <c r="AG917" s="226"/>
      <c r="AH917" s="87"/>
      <c r="AI917" s="601"/>
      <c r="AJ917" s="583"/>
      <c r="AK917" s="583"/>
      <c r="AL917" s="583"/>
      <c r="AM917" s="106"/>
      <c r="AN917" s="107"/>
      <c r="AO917" s="87"/>
      <c r="AP917" s="227"/>
      <c r="AQ917" s="228"/>
    </row>
    <row r="918" spans="1:43" s="145" customFormat="1" ht="33.6" customHeight="1" x14ac:dyDescent="0.5">
      <c r="A918" s="574"/>
      <c r="B918" s="853"/>
      <c r="C918" s="852"/>
      <c r="D918" s="106"/>
      <c r="E918" s="106"/>
      <c r="F918" s="106"/>
      <c r="G918" s="106"/>
      <c r="H918" s="107"/>
      <c r="I918" s="106"/>
      <c r="J918" s="106"/>
      <c r="K918" s="106"/>
      <c r="L918" s="107"/>
      <c r="M918" s="226"/>
      <c r="N918" s="106"/>
      <c r="O918" s="106"/>
      <c r="P918" s="354"/>
      <c r="Q918" s="355"/>
      <c r="R918" s="355"/>
      <c r="T918" s="73"/>
      <c r="U918" s="73"/>
      <c r="V918" s="353"/>
      <c r="W918" s="367"/>
      <c r="X918" s="73"/>
      <c r="Y918" s="73"/>
      <c r="Z918" s="77"/>
      <c r="AA918" s="78"/>
      <c r="AC918" s="78"/>
      <c r="AD918" s="106"/>
      <c r="AF918" s="107"/>
      <c r="AG918" s="226"/>
      <c r="AH918" s="87"/>
      <c r="AI918" s="601"/>
      <c r="AJ918" s="583"/>
      <c r="AK918" s="583"/>
      <c r="AL918" s="583"/>
      <c r="AM918" s="106"/>
      <c r="AN918" s="107"/>
      <c r="AO918" s="87"/>
      <c r="AP918" s="227"/>
      <c r="AQ918" s="228"/>
    </row>
    <row r="919" spans="1:43" s="145" customFormat="1" ht="33.6" customHeight="1" x14ac:dyDescent="0.5">
      <c r="A919" s="574"/>
      <c r="B919" s="853"/>
      <c r="C919" s="852"/>
      <c r="D919" s="106"/>
      <c r="E919" s="106"/>
      <c r="F919" s="106"/>
      <c r="G919" s="106"/>
      <c r="H919" s="107"/>
      <c r="I919" s="106"/>
      <c r="J919" s="106"/>
      <c r="K919" s="106"/>
      <c r="L919" s="107"/>
      <c r="M919" s="226"/>
      <c r="N919" s="106"/>
      <c r="O919" s="106"/>
      <c r="P919" s="354"/>
      <c r="Q919" s="355"/>
      <c r="R919" s="355"/>
      <c r="T919" s="73"/>
      <c r="U919" s="73"/>
      <c r="V919" s="353"/>
      <c r="W919" s="367"/>
      <c r="X919" s="73"/>
      <c r="Y919" s="73"/>
      <c r="Z919" s="77"/>
      <c r="AA919" s="78"/>
      <c r="AC919" s="78"/>
      <c r="AD919" s="106"/>
      <c r="AF919" s="107"/>
      <c r="AG919" s="226"/>
      <c r="AH919" s="87"/>
      <c r="AI919" s="601"/>
      <c r="AJ919" s="583"/>
      <c r="AK919" s="583"/>
      <c r="AL919" s="583"/>
      <c r="AM919" s="106"/>
      <c r="AN919" s="107"/>
      <c r="AO919" s="87"/>
      <c r="AP919" s="227"/>
      <c r="AQ919" s="228"/>
    </row>
    <row r="920" spans="1:43" s="145" customFormat="1" ht="33.6" customHeight="1" x14ac:dyDescent="0.5">
      <c r="A920" s="574"/>
      <c r="B920" s="853"/>
      <c r="C920" s="852"/>
      <c r="D920" s="106"/>
      <c r="E920" s="106"/>
      <c r="F920" s="106"/>
      <c r="G920" s="106"/>
      <c r="H920" s="107"/>
      <c r="I920" s="106"/>
      <c r="J920" s="106"/>
      <c r="K920" s="106"/>
      <c r="L920" s="107"/>
      <c r="M920" s="226"/>
      <c r="N920" s="106"/>
      <c r="O920" s="106"/>
      <c r="P920" s="354"/>
      <c r="Q920" s="355"/>
      <c r="R920" s="355"/>
      <c r="T920" s="73"/>
      <c r="U920" s="73"/>
      <c r="V920" s="353"/>
      <c r="W920" s="367"/>
      <c r="X920" s="73"/>
      <c r="Y920" s="73"/>
      <c r="Z920" s="77"/>
      <c r="AA920" s="869" t="s">
        <v>1404</v>
      </c>
      <c r="AC920" s="78"/>
      <c r="AD920" s="106"/>
      <c r="AF920" s="107"/>
      <c r="AG920" s="226"/>
      <c r="AH920" s="87"/>
      <c r="AI920" s="601"/>
      <c r="AJ920" s="583"/>
      <c r="AK920" s="583"/>
      <c r="AL920" s="583"/>
      <c r="AM920" s="106"/>
      <c r="AN920" s="107"/>
      <c r="AO920" s="87"/>
      <c r="AP920" s="227"/>
      <c r="AQ920" s="228"/>
    </row>
    <row r="921" spans="1:43" s="145" customFormat="1" ht="33.6" customHeight="1" x14ac:dyDescent="0.5">
      <c r="A921" s="574"/>
      <c r="B921" s="520"/>
      <c r="C921" s="507"/>
      <c r="D921" s="293"/>
      <c r="E921" s="293"/>
      <c r="F921" s="293"/>
      <c r="G921" s="293"/>
      <c r="H921" s="295"/>
      <c r="I921" s="293"/>
      <c r="J921" s="293"/>
      <c r="K921" s="293"/>
      <c r="L921" s="295"/>
      <c r="M921" s="304"/>
      <c r="N921" s="293"/>
      <c r="O921" s="293"/>
      <c r="P921" s="350"/>
      <c r="Q921" s="351"/>
      <c r="R921" s="351"/>
      <c r="S921" s="293"/>
      <c r="T921" s="293"/>
      <c r="U921" s="293"/>
      <c r="V921" s="366"/>
      <c r="W921" s="350"/>
      <c r="X921" s="293"/>
      <c r="Y921" s="293"/>
      <c r="Z921" s="297"/>
      <c r="AA921" s="870" t="s">
        <v>1401</v>
      </c>
      <c r="AB921" s="872"/>
      <c r="AC921" s="295"/>
      <c r="AD921" s="294"/>
      <c r="AE921" s="293"/>
      <c r="AF921" s="295"/>
      <c r="AG921" s="300"/>
      <c r="AH921" s="301"/>
      <c r="AI921" s="602"/>
      <c r="AJ921" s="595"/>
      <c r="AK921" s="595"/>
      <c r="AL921" s="595"/>
      <c r="AM921" s="293"/>
      <c r="AN921" s="295"/>
      <c r="AO921" s="301"/>
      <c r="AP921" s="303"/>
      <c r="AQ921" s="297"/>
    </row>
    <row r="922" spans="1:43" s="868" customFormat="1" ht="33.6" customHeight="1" x14ac:dyDescent="0.45">
      <c r="A922" s="860"/>
      <c r="B922" s="520"/>
      <c r="C922" s="861"/>
      <c r="D922" s="862"/>
      <c r="E922" s="862"/>
      <c r="F922" s="862"/>
      <c r="G922" s="862"/>
      <c r="H922" s="91"/>
      <c r="I922" s="862"/>
      <c r="J922" s="862"/>
      <c r="K922" s="862"/>
      <c r="L922" s="91"/>
      <c r="M922" s="862"/>
      <c r="N922" s="862"/>
      <c r="O922" s="862"/>
      <c r="P922" s="349"/>
      <c r="Q922" s="349"/>
      <c r="R922" s="349"/>
      <c r="S922" s="862"/>
      <c r="T922" s="862"/>
      <c r="U922" s="862"/>
      <c r="V922" s="365"/>
      <c r="W922" s="349"/>
      <c r="X922" s="862"/>
      <c r="Y922" s="862"/>
      <c r="Z922" s="862"/>
      <c r="AA922" s="863"/>
      <c r="AB922" s="862"/>
      <c r="AC922" s="862"/>
      <c r="AD922" s="863"/>
      <c r="AE922" s="862"/>
      <c r="AF922" s="78"/>
      <c r="AG922" s="864"/>
      <c r="AH922" s="865"/>
      <c r="AI922" s="866"/>
      <c r="AJ922" s="866"/>
      <c r="AK922" s="866"/>
      <c r="AL922" s="866"/>
      <c r="AM922" s="862"/>
      <c r="AN922" s="78"/>
      <c r="AO922" s="865"/>
      <c r="AP922" s="133"/>
      <c r="AQ922" s="867"/>
    </row>
    <row r="923" spans="1:43" s="37" customFormat="1" ht="13.5" customHeight="1" x14ac:dyDescent="0.45">
      <c r="A923" s="570"/>
      <c r="B923" s="853"/>
      <c r="C923" s="475"/>
      <c r="D923" s="73"/>
      <c r="E923" s="73"/>
      <c r="F923" s="73"/>
      <c r="G923" s="73"/>
      <c r="H923" s="91"/>
      <c r="I923" s="73"/>
      <c r="J923" s="73"/>
      <c r="K923" s="73"/>
      <c r="L923" s="91"/>
      <c r="M923" s="73"/>
      <c r="N923" s="73"/>
      <c r="O923" s="73"/>
      <c r="P923" s="348"/>
      <c r="Q923" s="349"/>
      <c r="R923" s="349"/>
      <c r="S923" s="73"/>
      <c r="T923" s="73"/>
      <c r="U923" s="73"/>
      <c r="V923" s="365"/>
      <c r="W923" s="348"/>
      <c r="X923" s="73"/>
      <c r="Y923" s="73"/>
      <c r="Z923" s="73"/>
      <c r="AA923" s="106"/>
      <c r="AB923" s="73"/>
      <c r="AC923" s="73"/>
      <c r="AD923" s="106"/>
      <c r="AE923" s="73"/>
      <c r="AF923" s="78"/>
      <c r="AG923" s="105"/>
      <c r="AH923" s="87"/>
      <c r="AI923" s="582"/>
      <c r="AJ923" s="582"/>
      <c r="AK923" s="582"/>
      <c r="AL923" s="582"/>
      <c r="AM923" s="73"/>
      <c r="AN923" s="78"/>
      <c r="AO923" s="87"/>
      <c r="AP923" s="36"/>
      <c r="AQ923" s="122"/>
    </row>
    <row r="924" spans="1:43" ht="13.5" customHeight="1" x14ac:dyDescent="0.45">
      <c r="B924" s="520"/>
      <c r="D924" s="73"/>
      <c r="E924" s="73"/>
      <c r="F924" s="73"/>
      <c r="G924" s="73"/>
      <c r="H924" s="91"/>
      <c r="I924" s="73"/>
      <c r="J924" s="73"/>
      <c r="K924" s="73"/>
      <c r="L924" s="91"/>
      <c r="M924" s="73"/>
      <c r="N924" s="73"/>
      <c r="O924" s="73"/>
      <c r="P924" s="348"/>
      <c r="Q924" s="349"/>
      <c r="R924" s="349"/>
      <c r="S924" s="73"/>
      <c r="T924" s="73"/>
      <c r="U924" s="73"/>
      <c r="V924" s="365"/>
      <c r="W924" s="348"/>
      <c r="X924" s="73"/>
      <c r="Y924" s="73"/>
      <c r="Z924" s="73"/>
      <c r="AA924" s="106"/>
      <c r="AB924" s="73"/>
      <c r="AC924" s="73"/>
      <c r="AD924" s="106"/>
      <c r="AE924" s="73"/>
      <c r="AF924" s="78"/>
      <c r="AG924" s="105"/>
      <c r="AH924" s="87"/>
      <c r="AI924" s="582"/>
      <c r="AJ924" s="582"/>
      <c r="AK924" s="582"/>
      <c r="AL924" s="582"/>
      <c r="AM924" s="73"/>
      <c r="AN924" s="78"/>
      <c r="AO924" s="87"/>
      <c r="AP924" s="36"/>
    </row>
    <row r="925" spans="1:43" ht="13.5" customHeight="1" x14ac:dyDescent="0.45">
      <c r="B925" s="520"/>
      <c r="D925" s="73"/>
      <c r="E925" s="73"/>
      <c r="F925" s="73"/>
      <c r="G925" s="73"/>
      <c r="H925" s="91"/>
      <c r="I925" s="73"/>
      <c r="J925" s="73"/>
      <c r="K925" s="73"/>
      <c r="L925" s="91"/>
      <c r="M925" s="73"/>
      <c r="N925" s="73"/>
      <c r="O925" s="73"/>
      <c r="P925" s="348"/>
      <c r="Q925" s="349"/>
      <c r="R925" s="349"/>
      <c r="S925" s="73"/>
      <c r="T925" s="73"/>
      <c r="U925" s="73"/>
      <c r="V925" s="365"/>
      <c r="W925" s="348"/>
      <c r="X925" s="73"/>
      <c r="Y925" s="73"/>
      <c r="Z925" s="73"/>
      <c r="AA925" s="106"/>
      <c r="AB925" s="73"/>
      <c r="AC925" s="73"/>
      <c r="AD925" s="106"/>
      <c r="AE925" s="73"/>
      <c r="AF925" s="78"/>
      <c r="AG925" s="105"/>
      <c r="AH925" s="87"/>
      <c r="AI925" s="582"/>
      <c r="AJ925" s="582"/>
      <c r="AK925" s="582"/>
      <c r="AL925" s="582"/>
      <c r="AM925" s="73"/>
      <c r="AN925" s="78"/>
      <c r="AO925" s="87"/>
      <c r="AP925" s="36"/>
    </row>
    <row r="926" spans="1:43" ht="13.5" customHeight="1" x14ac:dyDescent="0.35">
      <c r="B926" s="520"/>
      <c r="D926" s="108"/>
      <c r="E926" s="68"/>
      <c r="F926" s="68"/>
      <c r="G926" s="68"/>
      <c r="H926" s="88"/>
      <c r="I926" s="68"/>
      <c r="J926" s="68"/>
      <c r="K926" s="68"/>
      <c r="L926" s="88"/>
      <c r="M926" s="68"/>
      <c r="N926" s="68"/>
      <c r="O926" s="68"/>
      <c r="P926" s="328"/>
      <c r="Q926" s="329"/>
      <c r="R926" s="329"/>
      <c r="S926" s="68"/>
      <c r="T926" s="68"/>
      <c r="U926" s="68"/>
      <c r="V926" s="357"/>
      <c r="W926" s="328"/>
      <c r="X926" s="68"/>
      <c r="Y926" s="68"/>
      <c r="Z926" s="68"/>
      <c r="AA926" s="371"/>
      <c r="AB926" s="68"/>
      <c r="AC926" s="68"/>
      <c r="AD926" s="371"/>
      <c r="AE926" s="68"/>
      <c r="AF926" s="80"/>
      <c r="AG926" s="99"/>
      <c r="AH926" s="84"/>
      <c r="AI926" s="582"/>
      <c r="AJ926" s="582"/>
      <c r="AK926" s="582"/>
      <c r="AL926" s="582"/>
      <c r="AM926" s="68"/>
      <c r="AN926" s="80"/>
      <c r="AO926" s="84"/>
      <c r="AP926" s="36"/>
    </row>
    <row r="927" spans="1:43" ht="13.5" customHeight="1" x14ac:dyDescent="0.35">
      <c r="B927" s="853"/>
      <c r="D927" s="108"/>
      <c r="E927" s="68"/>
      <c r="F927" s="68"/>
      <c r="G927" s="68"/>
      <c r="H927" s="88"/>
      <c r="I927" s="68"/>
      <c r="J927" s="68"/>
      <c r="K927" s="68"/>
      <c r="L927" s="88"/>
      <c r="M927" s="68"/>
      <c r="N927" s="68"/>
      <c r="O927" s="68"/>
      <c r="P927" s="328"/>
      <c r="Q927" s="329"/>
      <c r="R927" s="329"/>
      <c r="S927" s="68"/>
      <c r="T927" s="68"/>
      <c r="U927" s="68"/>
      <c r="V927" s="357"/>
      <c r="W927" s="328"/>
      <c r="X927" s="68"/>
      <c r="Y927" s="68"/>
      <c r="Z927" s="68"/>
      <c r="AA927" s="371"/>
      <c r="AB927" s="68"/>
      <c r="AC927" s="68"/>
      <c r="AD927" s="371"/>
      <c r="AE927" s="68"/>
      <c r="AF927" s="80"/>
      <c r="AG927" s="99"/>
      <c r="AH927" s="84"/>
      <c r="AI927" s="582"/>
      <c r="AJ927" s="582"/>
      <c r="AK927" s="582"/>
      <c r="AL927" s="582"/>
      <c r="AM927" s="68"/>
      <c r="AN927" s="80"/>
      <c r="AO927" s="84"/>
      <c r="AP927" s="36"/>
    </row>
    <row r="928" spans="1:43" ht="13.5" customHeight="1" x14ac:dyDescent="0.25">
      <c r="B928" s="520"/>
      <c r="D928" s="68"/>
      <c r="E928" s="68"/>
      <c r="F928" s="68"/>
      <c r="G928" s="68"/>
      <c r="H928" s="88"/>
      <c r="I928" s="68"/>
      <c r="J928" s="68"/>
      <c r="K928" s="68"/>
      <c r="L928" s="88"/>
      <c r="M928" s="68"/>
      <c r="N928" s="68"/>
      <c r="O928" s="68"/>
      <c r="P928" s="328"/>
      <c r="Q928" s="329"/>
      <c r="R928" s="329"/>
      <c r="S928" s="68"/>
      <c r="T928" s="68"/>
      <c r="U928" s="68"/>
      <c r="V928" s="357"/>
      <c r="W928" s="328"/>
      <c r="X928" s="68"/>
      <c r="Y928" s="68"/>
      <c r="Z928" s="68"/>
      <c r="AA928" s="371"/>
      <c r="AB928" s="68"/>
      <c r="AC928" s="68"/>
      <c r="AD928" s="371"/>
      <c r="AE928" s="68"/>
      <c r="AF928" s="80"/>
      <c r="AG928" s="99"/>
      <c r="AH928" s="84"/>
      <c r="AI928" s="582"/>
      <c r="AJ928" s="582"/>
      <c r="AK928" s="582"/>
      <c r="AL928" s="582"/>
      <c r="AM928" s="68"/>
      <c r="AN928" s="80"/>
      <c r="AO928" s="84"/>
      <c r="AP928" s="36"/>
    </row>
    <row r="929" spans="2:42" ht="13.5" customHeight="1" x14ac:dyDescent="0.25">
      <c r="B929" s="520"/>
      <c r="D929" s="68"/>
      <c r="E929" s="68"/>
      <c r="F929" s="68"/>
      <c r="G929" s="68"/>
      <c r="H929" s="88"/>
      <c r="I929" s="68"/>
      <c r="J929" s="68"/>
      <c r="K929" s="68"/>
      <c r="L929" s="88"/>
      <c r="M929" s="68"/>
      <c r="N929" s="68"/>
      <c r="O929" s="68"/>
      <c r="P929" s="328"/>
      <c r="Q929" s="329"/>
      <c r="R929" s="329"/>
      <c r="S929" s="68"/>
      <c r="T929" s="68"/>
      <c r="U929" s="68"/>
      <c r="V929" s="357"/>
      <c r="W929" s="328"/>
      <c r="X929" s="68"/>
      <c r="Y929" s="68"/>
      <c r="Z929" s="68"/>
      <c r="AA929" s="371"/>
      <c r="AB929" s="68"/>
      <c r="AC929" s="68"/>
      <c r="AD929" s="371"/>
      <c r="AE929" s="68"/>
      <c r="AF929" s="80"/>
      <c r="AG929" s="99"/>
      <c r="AH929" s="84"/>
      <c r="AI929" s="582"/>
      <c r="AJ929" s="582"/>
      <c r="AK929" s="582"/>
      <c r="AL929" s="582"/>
      <c r="AM929" s="68"/>
      <c r="AN929" s="80"/>
      <c r="AO929" s="84"/>
      <c r="AP929" s="36"/>
    </row>
    <row r="930" spans="2:42" ht="13.5" customHeight="1" x14ac:dyDescent="0.25">
      <c r="B930" s="520"/>
      <c r="D930" s="68"/>
      <c r="E930" s="68"/>
      <c r="F930" s="68"/>
      <c r="G930" s="68"/>
      <c r="H930" s="88"/>
      <c r="I930" s="68"/>
      <c r="J930" s="68"/>
      <c r="K930" s="68"/>
      <c r="L930" s="88"/>
      <c r="M930" s="68"/>
      <c r="N930" s="68"/>
      <c r="O930" s="68"/>
      <c r="P930" s="328"/>
      <c r="Q930" s="329"/>
      <c r="R930" s="329"/>
      <c r="S930" s="68"/>
      <c r="T930" s="68"/>
      <c r="U930" s="68"/>
      <c r="V930" s="357"/>
      <c r="W930" s="328"/>
      <c r="X930" s="68"/>
      <c r="Y930" s="68"/>
      <c r="Z930" s="68"/>
      <c r="AA930" s="371"/>
      <c r="AB930" s="68"/>
      <c r="AC930" s="68"/>
      <c r="AD930" s="371"/>
      <c r="AE930" s="68"/>
      <c r="AF930" s="80"/>
      <c r="AG930" s="99"/>
      <c r="AH930" s="84"/>
      <c r="AI930" s="582"/>
      <c r="AJ930" s="582"/>
      <c r="AK930" s="582"/>
      <c r="AL930" s="582"/>
      <c r="AM930" s="68"/>
      <c r="AN930" s="80"/>
      <c r="AO930" s="84"/>
      <c r="AP930" s="36"/>
    </row>
    <row r="931" spans="2:42" ht="13.5" customHeight="1" x14ac:dyDescent="0.25">
      <c r="B931" s="520"/>
      <c r="D931" s="68"/>
      <c r="E931" s="68"/>
      <c r="F931" s="68"/>
      <c r="G931" s="68"/>
      <c r="H931" s="88"/>
      <c r="I931" s="68"/>
      <c r="J931" s="68"/>
      <c r="K931" s="68"/>
      <c r="L931" s="88"/>
      <c r="M931" s="68"/>
      <c r="N931" s="68"/>
      <c r="O931" s="68"/>
      <c r="P931" s="328"/>
      <c r="Q931" s="329"/>
      <c r="R931" s="329"/>
      <c r="S931" s="68"/>
      <c r="T931" s="68"/>
      <c r="U931" s="68"/>
      <c r="V931" s="357"/>
      <c r="W931" s="328"/>
      <c r="X931" s="68"/>
      <c r="Y931" s="68"/>
      <c r="Z931" s="68"/>
      <c r="AA931" s="371"/>
      <c r="AB931" s="68"/>
      <c r="AC931" s="68"/>
      <c r="AD931" s="371"/>
      <c r="AE931" s="68"/>
      <c r="AF931" s="80"/>
      <c r="AG931" s="99"/>
      <c r="AH931" s="84"/>
      <c r="AI931" s="582"/>
      <c r="AJ931" s="582"/>
      <c r="AK931" s="582"/>
      <c r="AL931" s="582"/>
      <c r="AM931" s="68"/>
      <c r="AN931" s="80"/>
      <c r="AO931" s="84"/>
      <c r="AP931" s="36"/>
    </row>
    <row r="932" spans="2:42" ht="13.5" customHeight="1" x14ac:dyDescent="0.25">
      <c r="B932" s="520"/>
      <c r="D932" s="68"/>
      <c r="E932" s="68"/>
      <c r="F932" s="68"/>
      <c r="G932" s="68"/>
      <c r="H932" s="88"/>
      <c r="I932" s="68"/>
      <c r="J932" s="68"/>
      <c r="K932" s="68"/>
      <c r="L932" s="88"/>
      <c r="M932" s="68"/>
      <c r="N932" s="68"/>
      <c r="O932" s="68"/>
      <c r="P932" s="328"/>
      <c r="Q932" s="329"/>
      <c r="R932" s="329"/>
      <c r="S932" s="68"/>
      <c r="T932" s="68"/>
      <c r="U932" s="68"/>
      <c r="V932" s="357"/>
      <c r="W932" s="328"/>
      <c r="X932" s="68"/>
      <c r="Y932" s="68"/>
      <c r="Z932" s="68"/>
      <c r="AA932" s="371"/>
      <c r="AB932" s="68"/>
      <c r="AC932" s="68"/>
      <c r="AD932" s="371"/>
      <c r="AE932" s="68"/>
      <c r="AF932" s="80"/>
      <c r="AG932" s="99"/>
      <c r="AH932" s="84"/>
      <c r="AI932" s="582"/>
      <c r="AJ932" s="582"/>
      <c r="AK932" s="582"/>
      <c r="AL932" s="582"/>
      <c r="AM932" s="68"/>
      <c r="AN932" s="80"/>
      <c r="AO932" s="84"/>
      <c r="AP932" s="36"/>
    </row>
    <row r="933" spans="2:42" ht="13.5" customHeight="1" x14ac:dyDescent="0.25">
      <c r="B933" s="520"/>
      <c r="D933" s="68"/>
      <c r="E933" s="68"/>
      <c r="F933" s="68"/>
      <c r="G933" s="68"/>
      <c r="H933" s="88"/>
      <c r="I933" s="68"/>
      <c r="J933" s="68"/>
      <c r="K933" s="68"/>
      <c r="L933" s="88"/>
      <c r="M933" s="68"/>
      <c r="N933" s="68"/>
      <c r="O933" s="68"/>
      <c r="P933" s="328"/>
      <c r="Q933" s="329"/>
      <c r="R933" s="329"/>
      <c r="S933" s="68"/>
      <c r="T933" s="68"/>
      <c r="U933" s="68"/>
      <c r="V933" s="357"/>
      <c r="W933" s="328"/>
      <c r="X933" s="68"/>
      <c r="Y933" s="68"/>
      <c r="Z933" s="68"/>
      <c r="AA933" s="371"/>
      <c r="AB933" s="68"/>
      <c r="AC933" s="68"/>
      <c r="AD933" s="371"/>
      <c r="AE933" s="68"/>
      <c r="AF933" s="80"/>
      <c r="AG933" s="99"/>
      <c r="AH933" s="84"/>
      <c r="AI933" s="582"/>
      <c r="AJ933" s="582"/>
      <c r="AK933" s="582"/>
      <c r="AL933" s="582"/>
      <c r="AM933" s="68"/>
      <c r="AN933" s="80"/>
      <c r="AO933" s="84"/>
      <c r="AP933" s="36"/>
    </row>
    <row r="934" spans="2:42" ht="13.5" customHeight="1" x14ac:dyDescent="0.25">
      <c r="B934" s="520"/>
      <c r="D934" s="68"/>
      <c r="E934" s="68"/>
      <c r="F934" s="68"/>
      <c r="G934" s="68"/>
      <c r="H934" s="88"/>
      <c r="I934" s="68"/>
      <c r="J934" s="68"/>
      <c r="K934" s="68"/>
      <c r="L934" s="88"/>
      <c r="M934" s="68"/>
      <c r="N934" s="68"/>
      <c r="O934" s="68"/>
      <c r="P934" s="328"/>
      <c r="Q934" s="329"/>
      <c r="R934" s="329"/>
      <c r="S934" s="68"/>
      <c r="T934" s="68"/>
      <c r="U934" s="68"/>
      <c r="V934" s="357"/>
      <c r="W934" s="328"/>
      <c r="X934" s="68"/>
      <c r="Y934" s="68"/>
      <c r="Z934" s="68"/>
      <c r="AA934" s="371"/>
      <c r="AB934" s="68"/>
      <c r="AC934" s="68"/>
      <c r="AD934" s="371"/>
      <c r="AE934" s="68"/>
      <c r="AF934" s="80"/>
      <c r="AG934" s="99"/>
      <c r="AH934" s="84"/>
      <c r="AI934" s="582"/>
      <c r="AJ934" s="582"/>
      <c r="AK934" s="582"/>
      <c r="AL934" s="582"/>
      <c r="AM934" s="68"/>
      <c r="AN934" s="80"/>
      <c r="AO934" s="84"/>
      <c r="AP934" s="36"/>
    </row>
    <row r="935" spans="2:42" ht="13.5" customHeight="1" x14ac:dyDescent="0.25">
      <c r="B935" s="520"/>
      <c r="D935" s="68"/>
      <c r="E935" s="68"/>
      <c r="F935" s="68"/>
      <c r="G935" s="68"/>
      <c r="H935" s="88"/>
      <c r="I935" s="68"/>
      <c r="J935" s="68"/>
      <c r="K935" s="68"/>
      <c r="L935" s="88"/>
      <c r="M935" s="68"/>
      <c r="N935" s="68"/>
      <c r="O935" s="68"/>
      <c r="P935" s="328"/>
      <c r="Q935" s="329"/>
      <c r="R935" s="329"/>
      <c r="S935" s="68"/>
      <c r="T935" s="68"/>
      <c r="U935" s="68"/>
      <c r="V935" s="357"/>
      <c r="W935" s="328"/>
      <c r="X935" s="68"/>
      <c r="Y935" s="68"/>
      <c r="Z935" s="68"/>
      <c r="AA935" s="371"/>
      <c r="AB935" s="68"/>
      <c r="AC935" s="68"/>
      <c r="AD935" s="371"/>
      <c r="AE935" s="68"/>
      <c r="AF935" s="80"/>
      <c r="AG935" s="99"/>
      <c r="AH935" s="84"/>
      <c r="AI935" s="582"/>
      <c r="AJ935" s="582"/>
      <c r="AK935" s="582"/>
      <c r="AL935" s="582"/>
      <c r="AM935" s="68"/>
      <c r="AN935" s="80"/>
      <c r="AO935" s="84"/>
      <c r="AP935" s="36"/>
    </row>
    <row r="936" spans="2:42" ht="13.5" customHeight="1" x14ac:dyDescent="0.25">
      <c r="B936" s="520"/>
      <c r="D936" s="68"/>
      <c r="E936" s="68"/>
      <c r="F936" s="68"/>
      <c r="G936" s="68"/>
      <c r="H936" s="88"/>
      <c r="I936" s="68"/>
      <c r="J936" s="68"/>
      <c r="K936" s="68"/>
      <c r="L936" s="88"/>
      <c r="M936" s="68"/>
      <c r="N936" s="68"/>
      <c r="O936" s="68"/>
      <c r="P936" s="328"/>
      <c r="Q936" s="329"/>
      <c r="R936" s="329"/>
      <c r="S936" s="68"/>
      <c r="T936" s="68"/>
      <c r="U936" s="68"/>
      <c r="V936" s="357"/>
      <c r="W936" s="328"/>
      <c r="X936" s="68"/>
      <c r="Y936" s="68"/>
      <c r="Z936" s="68"/>
      <c r="AA936" s="371"/>
      <c r="AB936" s="68"/>
      <c r="AC936" s="68"/>
      <c r="AD936" s="371"/>
      <c r="AE936" s="68"/>
      <c r="AF936" s="80"/>
      <c r="AG936" s="99"/>
      <c r="AH936" s="84"/>
      <c r="AI936" s="582"/>
      <c r="AJ936" s="582"/>
      <c r="AK936" s="582"/>
      <c r="AL936" s="582"/>
      <c r="AM936" s="68"/>
      <c r="AN936" s="80"/>
      <c r="AO936" s="84"/>
      <c r="AP936" s="36"/>
    </row>
    <row r="937" spans="2:42" ht="13.5" customHeight="1" x14ac:dyDescent="0.25">
      <c r="B937" s="520"/>
      <c r="D937" s="68"/>
      <c r="E937" s="68"/>
      <c r="F937" s="68"/>
      <c r="G937" s="68"/>
      <c r="H937" s="88"/>
      <c r="I937" s="68"/>
      <c r="J937" s="68"/>
      <c r="K937" s="68"/>
      <c r="L937" s="88"/>
      <c r="M937" s="68"/>
      <c r="N937" s="68"/>
      <c r="O937" s="68"/>
      <c r="P937" s="328"/>
      <c r="Q937" s="329"/>
      <c r="R937" s="329"/>
      <c r="S937" s="68"/>
      <c r="T937" s="68"/>
      <c r="U937" s="68"/>
      <c r="V937" s="357"/>
      <c r="W937" s="328"/>
      <c r="X937" s="68"/>
      <c r="Y937" s="68"/>
      <c r="Z937" s="68"/>
      <c r="AA937" s="371"/>
      <c r="AB937" s="68"/>
      <c r="AC937" s="68"/>
      <c r="AD937" s="371"/>
      <c r="AE937" s="68"/>
      <c r="AF937" s="80"/>
      <c r="AG937" s="99"/>
      <c r="AH937" s="84"/>
      <c r="AI937" s="582"/>
      <c r="AJ937" s="582"/>
      <c r="AK937" s="582"/>
      <c r="AL937" s="582"/>
      <c r="AM937" s="68"/>
      <c r="AN937" s="80"/>
      <c r="AO937" s="84"/>
      <c r="AP937" s="36"/>
    </row>
    <row r="938" spans="2:42" ht="13.5" customHeight="1" x14ac:dyDescent="0.25">
      <c r="B938" s="520"/>
      <c r="D938" s="68"/>
      <c r="E938" s="68"/>
      <c r="F938" s="68"/>
      <c r="G938" s="68"/>
      <c r="H938" s="88"/>
      <c r="I938" s="68"/>
      <c r="J938" s="68"/>
      <c r="K938" s="68"/>
      <c r="L938" s="88"/>
      <c r="M938" s="68"/>
      <c r="N938" s="68"/>
      <c r="O938" s="68"/>
      <c r="P938" s="328"/>
      <c r="Q938" s="329"/>
      <c r="R938" s="329"/>
      <c r="S938" s="68"/>
      <c r="T938" s="68"/>
      <c r="U938" s="68"/>
      <c r="V938" s="357"/>
      <c r="W938" s="328"/>
      <c r="X938" s="68"/>
      <c r="Y938" s="68"/>
      <c r="Z938" s="68"/>
      <c r="AA938" s="371"/>
      <c r="AB938" s="68"/>
      <c r="AC938" s="68"/>
      <c r="AD938" s="371"/>
      <c r="AE938" s="68"/>
      <c r="AF938" s="80"/>
      <c r="AG938" s="99"/>
      <c r="AH938" s="84"/>
      <c r="AI938" s="582"/>
      <c r="AJ938" s="582"/>
      <c r="AK938" s="582"/>
      <c r="AL938" s="582"/>
      <c r="AM938" s="68"/>
      <c r="AN938" s="80"/>
      <c r="AO938" s="84"/>
      <c r="AP938" s="36"/>
    </row>
    <row r="939" spans="2:42" ht="13.5" customHeight="1" x14ac:dyDescent="0.25">
      <c r="B939" s="520"/>
      <c r="D939" s="68"/>
      <c r="E939" s="68"/>
      <c r="F939" s="68"/>
      <c r="G939" s="68"/>
      <c r="H939" s="88"/>
      <c r="I939" s="68"/>
      <c r="J939" s="68"/>
      <c r="K939" s="68"/>
      <c r="L939" s="88"/>
      <c r="M939" s="68"/>
      <c r="N939" s="68"/>
      <c r="O939" s="68"/>
      <c r="P939" s="328"/>
      <c r="Q939" s="329"/>
      <c r="R939" s="329"/>
      <c r="S939" s="68"/>
      <c r="T939" s="68"/>
      <c r="U939" s="68"/>
      <c r="V939" s="357"/>
      <c r="W939" s="328"/>
      <c r="X939" s="68"/>
      <c r="Y939" s="68"/>
      <c r="Z939" s="68"/>
      <c r="AA939" s="371"/>
      <c r="AB939" s="68"/>
      <c r="AC939" s="68"/>
      <c r="AD939" s="371"/>
      <c r="AE939" s="68"/>
      <c r="AF939" s="80"/>
      <c r="AG939" s="99"/>
      <c r="AH939" s="84"/>
      <c r="AI939" s="582"/>
      <c r="AJ939" s="582"/>
      <c r="AK939" s="582"/>
      <c r="AL939" s="582"/>
      <c r="AM939" s="68"/>
      <c r="AN939" s="80"/>
      <c r="AO939" s="84"/>
      <c r="AP939" s="36"/>
    </row>
    <row r="940" spans="2:42" ht="13.5" customHeight="1" x14ac:dyDescent="0.25">
      <c r="B940" s="520"/>
      <c r="D940" s="68"/>
      <c r="E940" s="68"/>
      <c r="F940" s="68"/>
      <c r="G940" s="68"/>
      <c r="H940" s="88"/>
      <c r="I940" s="68"/>
      <c r="J940" s="68"/>
      <c r="K940" s="68"/>
      <c r="L940" s="88"/>
      <c r="M940" s="68"/>
      <c r="N940" s="68"/>
      <c r="O940" s="68"/>
      <c r="P940" s="328"/>
      <c r="Q940" s="329"/>
      <c r="R940" s="329"/>
      <c r="S940" s="68"/>
      <c r="T940" s="68"/>
      <c r="U940" s="68"/>
      <c r="V940" s="357"/>
      <c r="W940" s="328"/>
      <c r="X940" s="68"/>
      <c r="Y940" s="68"/>
      <c r="Z940" s="68"/>
      <c r="AA940" s="371"/>
      <c r="AB940" s="68"/>
      <c r="AC940" s="68"/>
      <c r="AD940" s="371"/>
      <c r="AE940" s="68"/>
      <c r="AF940" s="80"/>
      <c r="AG940" s="99"/>
      <c r="AH940" s="84"/>
      <c r="AI940" s="582"/>
      <c r="AJ940" s="582"/>
      <c r="AK940" s="582"/>
      <c r="AL940" s="582"/>
      <c r="AM940" s="68"/>
      <c r="AN940" s="80"/>
      <c r="AO940" s="84"/>
      <c r="AP940" s="36"/>
    </row>
    <row r="941" spans="2:42" ht="13.5" customHeight="1" x14ac:dyDescent="0.25">
      <c r="B941" s="520"/>
      <c r="D941" s="68"/>
      <c r="E941" s="68"/>
      <c r="F941" s="68"/>
      <c r="G941" s="68"/>
      <c r="H941" s="88"/>
      <c r="I941" s="68"/>
      <c r="J941" s="68"/>
      <c r="K941" s="68"/>
      <c r="L941" s="88"/>
      <c r="M941" s="68"/>
      <c r="N941" s="68"/>
      <c r="O941" s="68"/>
      <c r="P941" s="328"/>
      <c r="Q941" s="329"/>
      <c r="R941" s="329"/>
      <c r="S941" s="68"/>
      <c r="T941" s="68"/>
      <c r="U941" s="68"/>
      <c r="V941" s="357"/>
      <c r="W941" s="328"/>
      <c r="X941" s="68"/>
      <c r="Y941" s="68"/>
      <c r="Z941" s="68"/>
      <c r="AA941" s="371"/>
      <c r="AB941" s="68"/>
      <c r="AC941" s="68"/>
      <c r="AD941" s="371"/>
      <c r="AE941" s="68"/>
      <c r="AF941" s="80"/>
      <c r="AG941" s="99"/>
      <c r="AH941" s="84"/>
      <c r="AI941" s="582"/>
      <c r="AJ941" s="582"/>
      <c r="AK941" s="582"/>
      <c r="AL941" s="582"/>
      <c r="AM941" s="68"/>
      <c r="AN941" s="80"/>
      <c r="AO941" s="84"/>
      <c r="AP941" s="36"/>
    </row>
    <row r="942" spans="2:42" ht="13.5" customHeight="1" x14ac:dyDescent="0.25">
      <c r="B942" s="520"/>
      <c r="D942" s="68"/>
      <c r="E942" s="68"/>
      <c r="F942" s="68"/>
      <c r="G942" s="68"/>
      <c r="H942" s="88"/>
      <c r="I942" s="68"/>
      <c r="J942" s="68"/>
      <c r="K942" s="68"/>
      <c r="L942" s="88"/>
      <c r="M942" s="68"/>
      <c r="N942" s="68"/>
      <c r="O942" s="68"/>
      <c r="P942" s="328"/>
      <c r="Q942" s="329"/>
      <c r="R942" s="329"/>
      <c r="S942" s="68"/>
      <c r="T942" s="68"/>
      <c r="U942" s="68"/>
      <c r="V942" s="357"/>
      <c r="W942" s="328"/>
      <c r="X942" s="68"/>
      <c r="Y942" s="68"/>
      <c r="Z942" s="68"/>
      <c r="AA942" s="371"/>
      <c r="AB942" s="68"/>
      <c r="AC942" s="68"/>
      <c r="AD942" s="371"/>
      <c r="AE942" s="68"/>
      <c r="AF942" s="80"/>
      <c r="AG942" s="99"/>
      <c r="AH942" s="84"/>
      <c r="AI942" s="582"/>
      <c r="AJ942" s="582"/>
      <c r="AK942" s="582"/>
      <c r="AL942" s="582"/>
      <c r="AM942" s="68"/>
      <c r="AN942" s="80"/>
      <c r="AO942" s="84"/>
      <c r="AP942" s="36"/>
    </row>
    <row r="943" spans="2:42" ht="13.5" customHeight="1" x14ac:dyDescent="0.25">
      <c r="B943" s="520"/>
      <c r="D943" s="68"/>
      <c r="E943" s="68"/>
      <c r="F943" s="68"/>
      <c r="G943" s="68"/>
      <c r="H943" s="88"/>
      <c r="I943" s="68"/>
      <c r="J943" s="68"/>
      <c r="K943" s="68"/>
      <c r="L943" s="88"/>
      <c r="M943" s="68"/>
      <c r="N943" s="68"/>
      <c r="O943" s="68"/>
      <c r="P943" s="328"/>
      <c r="Q943" s="329"/>
      <c r="R943" s="329"/>
      <c r="S943" s="68"/>
      <c r="T943" s="68"/>
      <c r="U943" s="68"/>
      <c r="V943" s="357"/>
      <c r="W943" s="328"/>
      <c r="X943" s="68"/>
      <c r="Y943" s="68"/>
      <c r="Z943" s="68"/>
      <c r="AA943" s="371"/>
      <c r="AB943" s="68"/>
      <c r="AC943" s="68"/>
      <c r="AD943" s="371"/>
      <c r="AE943" s="68"/>
      <c r="AF943" s="80"/>
      <c r="AG943" s="99"/>
      <c r="AH943" s="84"/>
      <c r="AI943" s="582"/>
      <c r="AJ943" s="582"/>
      <c r="AK943" s="582"/>
      <c r="AL943" s="582"/>
      <c r="AM943" s="68"/>
      <c r="AN943" s="80"/>
      <c r="AO943" s="84"/>
      <c r="AP943" s="36"/>
    </row>
    <row r="944" spans="2:42" ht="13.5" customHeight="1" x14ac:dyDescent="0.25">
      <c r="B944" s="520"/>
      <c r="D944" s="68"/>
      <c r="E944" s="68"/>
      <c r="F944" s="68"/>
      <c r="G944" s="68"/>
      <c r="H944" s="88"/>
      <c r="I944" s="68"/>
      <c r="J944" s="68"/>
      <c r="K944" s="68"/>
      <c r="L944" s="88"/>
      <c r="M944" s="68"/>
      <c r="N944" s="68"/>
      <c r="O944" s="68"/>
      <c r="P944" s="328"/>
      <c r="Q944" s="329"/>
      <c r="R944" s="329"/>
      <c r="S944" s="68"/>
      <c r="T944" s="68"/>
      <c r="U944" s="68"/>
      <c r="V944" s="357"/>
      <c r="W944" s="328"/>
      <c r="X944" s="68"/>
      <c r="Y944" s="68"/>
      <c r="Z944" s="68"/>
      <c r="AA944" s="371"/>
      <c r="AB944" s="68"/>
      <c r="AC944" s="68"/>
      <c r="AD944" s="371"/>
      <c r="AE944" s="68"/>
      <c r="AF944" s="80"/>
      <c r="AG944" s="99"/>
      <c r="AH944" s="84"/>
      <c r="AI944" s="582"/>
      <c r="AJ944" s="582"/>
      <c r="AK944" s="582"/>
      <c r="AL944" s="582"/>
      <c r="AM944" s="68"/>
      <c r="AN944" s="80"/>
      <c r="AO944" s="84"/>
      <c r="AP944" s="36"/>
    </row>
    <row r="945" spans="2:42" ht="13.5" customHeight="1" x14ac:dyDescent="0.25">
      <c r="B945" s="520"/>
      <c r="D945" s="68"/>
      <c r="E945" s="68"/>
      <c r="F945" s="68"/>
      <c r="G945" s="68"/>
      <c r="H945" s="88"/>
      <c r="I945" s="68"/>
      <c r="J945" s="68"/>
      <c r="K945" s="68"/>
      <c r="L945" s="88"/>
      <c r="M945" s="68"/>
      <c r="N945" s="68"/>
      <c r="O945" s="68"/>
      <c r="P945" s="328"/>
      <c r="Q945" s="329"/>
      <c r="R945" s="329"/>
      <c r="S945" s="68"/>
      <c r="T945" s="68"/>
      <c r="U945" s="68"/>
      <c r="V945" s="357"/>
      <c r="W945" s="328"/>
      <c r="X945" s="68"/>
      <c r="Y945" s="68"/>
      <c r="Z945" s="68"/>
      <c r="AA945" s="371"/>
      <c r="AB945" s="68"/>
      <c r="AC945" s="68"/>
      <c r="AD945" s="371"/>
      <c r="AE945" s="68"/>
      <c r="AF945" s="80"/>
      <c r="AG945" s="99"/>
      <c r="AH945" s="84"/>
      <c r="AI945" s="582"/>
      <c r="AJ945" s="582"/>
      <c r="AK945" s="582"/>
      <c r="AL945" s="582"/>
      <c r="AM945" s="68"/>
      <c r="AN945" s="80"/>
      <c r="AO945" s="84"/>
      <c r="AP945" s="36"/>
    </row>
    <row r="946" spans="2:42" ht="13.5" customHeight="1" x14ac:dyDescent="0.25">
      <c r="B946" s="520"/>
      <c r="D946" s="68"/>
      <c r="E946" s="68"/>
      <c r="F946" s="68"/>
      <c r="G946" s="68"/>
      <c r="H946" s="88"/>
      <c r="I946" s="68"/>
      <c r="J946" s="68"/>
      <c r="K946" s="68"/>
      <c r="L946" s="88"/>
      <c r="M946" s="68"/>
      <c r="N946" s="68"/>
      <c r="O946" s="68"/>
      <c r="P946" s="328"/>
      <c r="Q946" s="329"/>
      <c r="R946" s="329"/>
      <c r="S946" s="68"/>
      <c r="T946" s="68"/>
      <c r="U946" s="68"/>
      <c r="V946" s="357"/>
      <c r="W946" s="328"/>
      <c r="X946" s="68"/>
      <c r="Y946" s="68"/>
      <c r="Z946" s="68"/>
      <c r="AA946" s="371"/>
      <c r="AB946" s="68"/>
      <c r="AC946" s="68"/>
      <c r="AD946" s="371"/>
      <c r="AE946" s="68"/>
      <c r="AF946" s="80"/>
      <c r="AG946" s="99"/>
      <c r="AH946" s="84"/>
      <c r="AI946" s="582"/>
      <c r="AJ946" s="582"/>
      <c r="AK946" s="582"/>
      <c r="AL946" s="582"/>
      <c r="AM946" s="68"/>
      <c r="AN946" s="80"/>
      <c r="AO946" s="84"/>
      <c r="AP946" s="36"/>
    </row>
    <row r="947" spans="2:42" ht="13.5" customHeight="1" x14ac:dyDescent="0.25">
      <c r="B947" s="520"/>
      <c r="D947" s="68"/>
      <c r="E947" s="68"/>
      <c r="F947" s="68"/>
      <c r="G947" s="68"/>
      <c r="H947" s="88"/>
      <c r="I947" s="68"/>
      <c r="J947" s="68"/>
      <c r="K947" s="68"/>
      <c r="L947" s="88"/>
      <c r="M947" s="68"/>
      <c r="N947" s="68"/>
      <c r="O947" s="68"/>
      <c r="P947" s="328"/>
      <c r="Q947" s="329"/>
      <c r="R947" s="329"/>
      <c r="S947" s="68"/>
      <c r="T947" s="68"/>
      <c r="U947" s="68"/>
      <c r="V947" s="357"/>
      <c r="W947" s="328"/>
      <c r="X947" s="68"/>
      <c r="Y947" s="68"/>
      <c r="Z947" s="68"/>
      <c r="AA947" s="371"/>
      <c r="AB947" s="68"/>
      <c r="AC947" s="68"/>
      <c r="AD947" s="371"/>
      <c r="AE947" s="68"/>
      <c r="AF947" s="80"/>
      <c r="AG947" s="99"/>
      <c r="AH947" s="84"/>
      <c r="AI947" s="582"/>
      <c r="AJ947" s="582"/>
      <c r="AK947" s="582"/>
      <c r="AL947" s="582"/>
      <c r="AM947" s="68"/>
      <c r="AN947" s="80"/>
      <c r="AO947" s="84"/>
      <c r="AP947" s="36"/>
    </row>
    <row r="948" spans="2:42" ht="13.5" customHeight="1" x14ac:dyDescent="0.25">
      <c r="B948" s="520"/>
      <c r="D948" s="68"/>
      <c r="E948" s="68"/>
      <c r="F948" s="68"/>
      <c r="G948" s="68"/>
      <c r="H948" s="88"/>
      <c r="I948" s="68"/>
      <c r="J948" s="68"/>
      <c r="K948" s="68"/>
      <c r="L948" s="88"/>
      <c r="M948" s="68"/>
      <c r="N948" s="68"/>
      <c r="O948" s="68"/>
      <c r="P948" s="328"/>
      <c r="Q948" s="329"/>
      <c r="R948" s="329"/>
      <c r="S948" s="68"/>
      <c r="T948" s="68"/>
      <c r="U948" s="68"/>
      <c r="V948" s="357"/>
      <c r="W948" s="328"/>
      <c r="X948" s="68"/>
      <c r="Y948" s="68"/>
      <c r="Z948" s="68"/>
      <c r="AA948" s="371"/>
      <c r="AB948" s="68"/>
      <c r="AC948" s="68"/>
      <c r="AD948" s="371"/>
      <c r="AE948" s="68"/>
      <c r="AF948" s="80"/>
      <c r="AG948" s="99"/>
      <c r="AH948" s="84"/>
      <c r="AI948" s="582"/>
      <c r="AJ948" s="582"/>
      <c r="AK948" s="582"/>
      <c r="AL948" s="582"/>
      <c r="AM948" s="68"/>
      <c r="AN948" s="80"/>
      <c r="AO948" s="84"/>
      <c r="AP948" s="36"/>
    </row>
    <row r="949" spans="2:42" ht="13.5" customHeight="1" x14ac:dyDescent="0.25">
      <c r="B949" s="520"/>
      <c r="D949" s="68"/>
      <c r="E949" s="68"/>
      <c r="F949" s="68"/>
      <c r="G949" s="68"/>
      <c r="H949" s="88"/>
      <c r="I949" s="68"/>
      <c r="J949" s="68"/>
      <c r="K949" s="68"/>
      <c r="L949" s="88"/>
      <c r="M949" s="68"/>
      <c r="N949" s="68"/>
      <c r="O949" s="68"/>
      <c r="P949" s="328"/>
      <c r="Q949" s="329"/>
      <c r="R949" s="329"/>
      <c r="S949" s="68"/>
      <c r="T949" s="68"/>
      <c r="U949" s="68"/>
      <c r="V949" s="357"/>
      <c r="W949" s="328"/>
      <c r="X949" s="68"/>
      <c r="Y949" s="68"/>
      <c r="Z949" s="68"/>
      <c r="AA949" s="371"/>
      <c r="AB949" s="68"/>
      <c r="AC949" s="68"/>
      <c r="AD949" s="371"/>
      <c r="AE949" s="68"/>
      <c r="AF949" s="80"/>
      <c r="AG949" s="99"/>
      <c r="AH949" s="84"/>
      <c r="AI949" s="582"/>
      <c r="AJ949" s="582"/>
      <c r="AK949" s="582"/>
      <c r="AL949" s="582"/>
      <c r="AM949" s="68"/>
      <c r="AN949" s="80"/>
      <c r="AO949" s="84"/>
      <c r="AP949" s="36"/>
    </row>
    <row r="950" spans="2:42" ht="13.5" customHeight="1" x14ac:dyDescent="0.25">
      <c r="B950" s="520"/>
      <c r="D950" s="68"/>
      <c r="E950" s="68"/>
      <c r="F950" s="68"/>
      <c r="G950" s="68"/>
      <c r="H950" s="88"/>
      <c r="I950" s="68"/>
      <c r="J950" s="68"/>
      <c r="K950" s="68"/>
      <c r="L950" s="88"/>
      <c r="M950" s="68"/>
      <c r="N950" s="68"/>
      <c r="O950" s="68"/>
      <c r="P950" s="328"/>
      <c r="Q950" s="329"/>
      <c r="R950" s="329"/>
      <c r="S950" s="68"/>
      <c r="T950" s="68"/>
      <c r="U950" s="68"/>
      <c r="V950" s="357"/>
      <c r="W950" s="328"/>
      <c r="X950" s="68"/>
      <c r="Y950" s="68"/>
      <c r="Z950" s="68"/>
      <c r="AA950" s="371"/>
      <c r="AB950" s="68"/>
      <c r="AC950" s="68"/>
      <c r="AD950" s="371"/>
      <c r="AE950" s="68"/>
      <c r="AF950" s="80"/>
      <c r="AG950" s="99"/>
      <c r="AH950" s="84"/>
      <c r="AI950" s="582"/>
      <c r="AJ950" s="582"/>
      <c r="AK950" s="582"/>
      <c r="AL950" s="582"/>
      <c r="AM950" s="68"/>
      <c r="AN950" s="80"/>
      <c r="AO950" s="84"/>
      <c r="AP950" s="36"/>
    </row>
    <row r="951" spans="2:42" ht="13.5" customHeight="1" x14ac:dyDescent="0.25">
      <c r="B951" s="520"/>
      <c r="D951" s="68"/>
      <c r="E951" s="68"/>
      <c r="F951" s="68"/>
      <c r="G951" s="68"/>
      <c r="H951" s="88"/>
      <c r="I951" s="68"/>
      <c r="J951" s="68"/>
      <c r="K951" s="68"/>
      <c r="L951" s="88"/>
      <c r="M951" s="68"/>
      <c r="N951" s="68"/>
      <c r="O951" s="68"/>
      <c r="P951" s="328"/>
      <c r="Q951" s="329"/>
      <c r="R951" s="329"/>
      <c r="S951" s="68"/>
      <c r="T951" s="68"/>
      <c r="U951" s="68"/>
      <c r="V951" s="357"/>
      <c r="W951" s="328"/>
      <c r="X951" s="68"/>
      <c r="Y951" s="68"/>
      <c r="Z951" s="68"/>
      <c r="AA951" s="371"/>
      <c r="AB951" s="68"/>
      <c r="AC951" s="68"/>
      <c r="AD951" s="371"/>
      <c r="AE951" s="68"/>
      <c r="AF951" s="80"/>
      <c r="AG951" s="99"/>
      <c r="AH951" s="84"/>
      <c r="AI951" s="582"/>
      <c r="AJ951" s="582"/>
      <c r="AK951" s="582"/>
      <c r="AL951" s="582"/>
      <c r="AM951" s="68"/>
      <c r="AN951" s="80"/>
      <c r="AO951" s="84"/>
      <c r="AP951" s="36"/>
    </row>
    <row r="952" spans="2:42" ht="13.5" customHeight="1" x14ac:dyDescent="0.25">
      <c r="B952" s="520"/>
      <c r="D952" s="68"/>
      <c r="E952" s="68"/>
      <c r="F952" s="68"/>
      <c r="G952" s="68"/>
      <c r="H952" s="88"/>
      <c r="I952" s="68"/>
      <c r="J952" s="68"/>
      <c r="K952" s="68"/>
      <c r="L952" s="88"/>
      <c r="M952" s="68"/>
      <c r="N952" s="68"/>
      <c r="O952" s="68"/>
      <c r="P952" s="328"/>
      <c r="Q952" s="329"/>
      <c r="R952" s="329"/>
      <c r="S952" s="68"/>
      <c r="T952" s="68"/>
      <c r="U952" s="68"/>
      <c r="V952" s="357"/>
      <c r="W952" s="328"/>
      <c r="X952" s="68"/>
      <c r="Y952" s="68"/>
      <c r="Z952" s="68"/>
      <c r="AA952" s="371"/>
      <c r="AB952" s="68"/>
      <c r="AC952" s="68"/>
      <c r="AD952" s="371"/>
      <c r="AE952" s="68"/>
      <c r="AF952" s="80"/>
      <c r="AG952" s="99"/>
      <c r="AH952" s="84"/>
      <c r="AI952" s="582"/>
      <c r="AJ952" s="582"/>
      <c r="AK952" s="582"/>
      <c r="AL952" s="582"/>
      <c r="AM952" s="68"/>
      <c r="AN952" s="80"/>
      <c r="AO952" s="84"/>
      <c r="AP952" s="36"/>
    </row>
    <row r="953" spans="2:42" ht="13.5" customHeight="1" x14ac:dyDescent="0.25">
      <c r="B953" s="520"/>
      <c r="D953" s="68"/>
      <c r="E953" s="68"/>
      <c r="F953" s="68"/>
      <c r="G953" s="68"/>
      <c r="H953" s="88"/>
      <c r="I953" s="68"/>
      <c r="J953" s="68"/>
      <c r="K953" s="68"/>
      <c r="L953" s="88"/>
      <c r="M953" s="68"/>
      <c r="N953" s="68"/>
      <c r="O953" s="68"/>
      <c r="P953" s="328"/>
      <c r="Q953" s="329"/>
      <c r="R953" s="329"/>
      <c r="S953" s="68"/>
      <c r="T953" s="68"/>
      <c r="U953" s="68"/>
      <c r="V953" s="357"/>
      <c r="W953" s="328"/>
      <c r="X953" s="68"/>
      <c r="Y953" s="68"/>
      <c r="Z953" s="68"/>
      <c r="AA953" s="371"/>
      <c r="AB953" s="68"/>
      <c r="AC953" s="68"/>
      <c r="AD953" s="371"/>
      <c r="AE953" s="68"/>
      <c r="AF953" s="80"/>
      <c r="AG953" s="99"/>
      <c r="AH953" s="84"/>
      <c r="AI953" s="582"/>
      <c r="AJ953" s="582"/>
      <c r="AK953" s="582"/>
      <c r="AL953" s="582"/>
      <c r="AM953" s="68"/>
      <c r="AN953" s="80"/>
      <c r="AO953" s="84"/>
      <c r="AP953" s="36"/>
    </row>
    <row r="954" spans="2:42" ht="13.5" customHeight="1" x14ac:dyDescent="0.25">
      <c r="B954" s="520"/>
      <c r="D954" s="68"/>
      <c r="E954" s="68"/>
      <c r="F954" s="68"/>
      <c r="G954" s="68"/>
      <c r="H954" s="88"/>
      <c r="I954" s="68"/>
      <c r="J954" s="68"/>
      <c r="K954" s="68"/>
      <c r="L954" s="88"/>
      <c r="M954" s="68"/>
      <c r="N954" s="68"/>
      <c r="O954" s="68"/>
      <c r="P954" s="328"/>
      <c r="Q954" s="329"/>
      <c r="R954" s="329"/>
      <c r="S954" s="68"/>
      <c r="T954" s="68"/>
      <c r="U954" s="68"/>
      <c r="V954" s="357"/>
      <c r="W954" s="328"/>
      <c r="X954" s="68"/>
      <c r="Y954" s="68"/>
      <c r="Z954" s="68"/>
      <c r="AA954" s="371"/>
      <c r="AB954" s="68"/>
      <c r="AC954" s="68"/>
      <c r="AD954" s="371"/>
      <c r="AE954" s="68"/>
      <c r="AF954" s="80"/>
      <c r="AG954" s="99"/>
      <c r="AH954" s="84"/>
      <c r="AI954" s="582"/>
      <c r="AJ954" s="582"/>
      <c r="AK954" s="582"/>
      <c r="AL954" s="582"/>
      <c r="AM954" s="68"/>
      <c r="AN954" s="80"/>
      <c r="AO954" s="84"/>
      <c r="AP954" s="36"/>
    </row>
    <row r="955" spans="2:42" ht="13.5" customHeight="1" x14ac:dyDescent="0.25">
      <c r="B955" s="520"/>
      <c r="D955" s="68"/>
      <c r="E955" s="68"/>
      <c r="F955" s="68"/>
      <c r="G955" s="68"/>
      <c r="H955" s="88"/>
      <c r="I955" s="68"/>
      <c r="J955" s="68"/>
      <c r="K955" s="68"/>
      <c r="L955" s="88"/>
      <c r="M955" s="68"/>
      <c r="N955" s="68"/>
      <c r="O955" s="68"/>
      <c r="P955" s="328"/>
      <c r="Q955" s="329"/>
      <c r="R955" s="329"/>
      <c r="S955" s="68"/>
      <c r="T955" s="68"/>
      <c r="U955" s="68"/>
      <c r="V955" s="357"/>
      <c r="W955" s="328"/>
      <c r="X955" s="68"/>
      <c r="Y955" s="68"/>
      <c r="Z955" s="68"/>
      <c r="AA955" s="371"/>
      <c r="AB955" s="68"/>
      <c r="AC955" s="68"/>
      <c r="AD955" s="371"/>
      <c r="AE955" s="68"/>
      <c r="AF955" s="80"/>
      <c r="AG955" s="99"/>
      <c r="AH955" s="84"/>
      <c r="AI955" s="582"/>
      <c r="AJ955" s="582"/>
      <c r="AK955" s="582"/>
      <c r="AL955" s="582"/>
      <c r="AM955" s="68"/>
      <c r="AN955" s="80"/>
      <c r="AO955" s="84"/>
      <c r="AP955" s="36"/>
    </row>
    <row r="956" spans="2:42" ht="13.5" customHeight="1" x14ac:dyDescent="0.25">
      <c r="B956" s="520"/>
      <c r="D956" s="68"/>
      <c r="E956" s="68"/>
      <c r="F956" s="68"/>
      <c r="G956" s="68"/>
      <c r="H956" s="88"/>
      <c r="I956" s="68"/>
      <c r="J956" s="68"/>
      <c r="K956" s="68"/>
      <c r="L956" s="88"/>
      <c r="M956" s="68"/>
      <c r="N956" s="68"/>
      <c r="O956" s="68"/>
      <c r="P956" s="328"/>
      <c r="Q956" s="329"/>
      <c r="R956" s="329"/>
      <c r="S956" s="68"/>
      <c r="T956" s="68"/>
      <c r="U956" s="68"/>
      <c r="V956" s="357"/>
      <c r="W956" s="328"/>
      <c r="X956" s="68"/>
      <c r="Y956" s="68"/>
      <c r="Z956" s="68"/>
      <c r="AA956" s="371"/>
      <c r="AB956" s="68"/>
      <c r="AC956" s="68"/>
      <c r="AD956" s="371"/>
      <c r="AE956" s="68"/>
      <c r="AF956" s="80"/>
      <c r="AG956" s="99"/>
      <c r="AH956" s="84"/>
      <c r="AI956" s="582"/>
      <c r="AJ956" s="582"/>
      <c r="AK956" s="582"/>
      <c r="AL956" s="582"/>
      <c r="AM956" s="68"/>
      <c r="AN956" s="80"/>
      <c r="AO956" s="84"/>
      <c r="AP956" s="36"/>
    </row>
    <row r="957" spans="2:42" ht="13.5" customHeight="1" x14ac:dyDescent="0.25">
      <c r="B957" s="520"/>
      <c r="D957" s="68"/>
      <c r="E957" s="68"/>
      <c r="F957" s="68"/>
      <c r="G957" s="68"/>
      <c r="H957" s="88"/>
      <c r="I957" s="68"/>
      <c r="J957" s="68"/>
      <c r="K957" s="68"/>
      <c r="L957" s="88"/>
      <c r="M957" s="68"/>
      <c r="N957" s="68"/>
      <c r="O957" s="68"/>
      <c r="P957" s="328"/>
      <c r="Q957" s="329"/>
      <c r="R957" s="329"/>
      <c r="S957" s="68"/>
      <c r="T957" s="68"/>
      <c r="U957" s="68"/>
      <c r="V957" s="357"/>
      <c r="W957" s="328"/>
      <c r="X957" s="68"/>
      <c r="Y957" s="68"/>
      <c r="Z957" s="68"/>
      <c r="AA957" s="371"/>
      <c r="AB957" s="68"/>
      <c r="AC957" s="68"/>
      <c r="AD957" s="371"/>
      <c r="AE957" s="68"/>
      <c r="AF957" s="80"/>
      <c r="AG957" s="99"/>
      <c r="AH957" s="84"/>
      <c r="AI957" s="582"/>
      <c r="AJ957" s="582"/>
      <c r="AK957" s="582"/>
      <c r="AL957" s="582"/>
      <c r="AM957" s="68"/>
      <c r="AN957" s="80"/>
      <c r="AO957" s="84"/>
      <c r="AP957" s="36"/>
    </row>
    <row r="958" spans="2:42" ht="13.5" customHeight="1" x14ac:dyDescent="0.25">
      <c r="B958" s="520"/>
      <c r="D958" s="68"/>
      <c r="E958" s="68"/>
      <c r="F958" s="68"/>
      <c r="G958" s="68"/>
      <c r="H958" s="88"/>
      <c r="I958" s="68"/>
      <c r="J958" s="68"/>
      <c r="K958" s="68"/>
      <c r="L958" s="88"/>
      <c r="M958" s="68"/>
      <c r="N958" s="68"/>
      <c r="O958" s="68"/>
      <c r="P958" s="328"/>
      <c r="Q958" s="329"/>
      <c r="R958" s="329"/>
      <c r="S958" s="68"/>
      <c r="T958" s="68"/>
      <c r="U958" s="68"/>
      <c r="V958" s="357"/>
      <c r="W958" s="328"/>
      <c r="X958" s="68"/>
      <c r="Y958" s="68"/>
      <c r="Z958" s="68"/>
      <c r="AA958" s="371"/>
      <c r="AB958" s="68"/>
      <c r="AC958" s="68"/>
      <c r="AD958" s="371"/>
      <c r="AE958" s="68"/>
      <c r="AF958" s="80"/>
      <c r="AG958" s="99"/>
      <c r="AH958" s="84"/>
      <c r="AI958" s="582"/>
      <c r="AJ958" s="582"/>
      <c r="AK958" s="582"/>
      <c r="AL958" s="582"/>
      <c r="AM958" s="68"/>
      <c r="AN958" s="80"/>
      <c r="AO958" s="84"/>
      <c r="AP958" s="36"/>
    </row>
    <row r="959" spans="2:42" ht="13.5" customHeight="1" x14ac:dyDescent="0.25">
      <c r="B959" s="520"/>
      <c r="D959" s="68"/>
      <c r="E959" s="68"/>
      <c r="F959" s="68"/>
      <c r="G959" s="68"/>
      <c r="H959" s="88"/>
      <c r="I959" s="68"/>
      <c r="J959" s="68"/>
      <c r="K959" s="68"/>
      <c r="L959" s="88"/>
      <c r="M959" s="68"/>
      <c r="N959" s="68"/>
      <c r="O959" s="68"/>
      <c r="P959" s="328"/>
      <c r="Q959" s="329"/>
      <c r="R959" s="329"/>
      <c r="S959" s="68"/>
      <c r="T959" s="68"/>
      <c r="U959" s="68"/>
      <c r="V959" s="357"/>
      <c r="W959" s="328"/>
      <c r="X959" s="68"/>
      <c r="Y959" s="68"/>
      <c r="Z959" s="68"/>
      <c r="AA959" s="371"/>
      <c r="AB959" s="68"/>
      <c r="AC959" s="68"/>
      <c r="AD959" s="371"/>
      <c r="AE959" s="68"/>
      <c r="AF959" s="80"/>
      <c r="AG959" s="99"/>
      <c r="AH959" s="84"/>
      <c r="AI959" s="582"/>
      <c r="AJ959" s="582"/>
      <c r="AK959" s="582"/>
      <c r="AL959" s="582"/>
      <c r="AM959" s="68"/>
      <c r="AN959" s="80"/>
      <c r="AO959" s="84"/>
      <c r="AP959" s="36"/>
    </row>
    <row r="960" spans="2:42" ht="13.5" customHeight="1" x14ac:dyDescent="0.25">
      <c r="B960" s="520"/>
      <c r="D960" s="68"/>
      <c r="E960" s="68"/>
      <c r="F960" s="68"/>
      <c r="G960" s="68"/>
      <c r="H960" s="88"/>
      <c r="I960" s="68"/>
      <c r="J960" s="68"/>
      <c r="K960" s="68"/>
      <c r="L960" s="88"/>
      <c r="M960" s="68"/>
      <c r="N960" s="68"/>
      <c r="O960" s="68"/>
      <c r="P960" s="328"/>
      <c r="Q960" s="329"/>
      <c r="R960" s="329"/>
      <c r="S960" s="68"/>
      <c r="T960" s="68"/>
      <c r="U960" s="68"/>
      <c r="V960" s="357"/>
      <c r="W960" s="328"/>
      <c r="X960" s="68"/>
      <c r="Y960" s="68"/>
      <c r="Z960" s="68"/>
      <c r="AA960" s="371"/>
      <c r="AB960" s="68"/>
      <c r="AC960" s="68"/>
      <c r="AD960" s="371"/>
      <c r="AE960" s="68"/>
      <c r="AF960" s="80"/>
      <c r="AG960" s="99"/>
      <c r="AH960" s="84"/>
      <c r="AI960" s="582"/>
      <c r="AJ960" s="582"/>
      <c r="AK960" s="582"/>
      <c r="AL960" s="582"/>
      <c r="AM960" s="68"/>
      <c r="AN960" s="80"/>
      <c r="AO960" s="84"/>
      <c r="AP960" s="36"/>
    </row>
    <row r="961" spans="2:42" ht="13.5" customHeight="1" x14ac:dyDescent="0.25">
      <c r="B961" s="520"/>
      <c r="D961" s="68"/>
      <c r="E961" s="68"/>
      <c r="F961" s="68"/>
      <c r="G961" s="68"/>
      <c r="H961" s="88"/>
      <c r="I961" s="68"/>
      <c r="J961" s="68"/>
      <c r="K961" s="68"/>
      <c r="L961" s="88"/>
      <c r="M961" s="68"/>
      <c r="N961" s="68"/>
      <c r="O961" s="68"/>
      <c r="P961" s="328"/>
      <c r="Q961" s="329"/>
      <c r="R961" s="329"/>
      <c r="S961" s="68"/>
      <c r="T961" s="68"/>
      <c r="U961" s="68"/>
      <c r="V961" s="357"/>
      <c r="W961" s="328"/>
      <c r="X961" s="68"/>
      <c r="Y961" s="68"/>
      <c r="Z961" s="68"/>
      <c r="AA961" s="371"/>
      <c r="AB961" s="68"/>
      <c r="AC961" s="68"/>
      <c r="AD961" s="371"/>
      <c r="AE961" s="68"/>
      <c r="AF961" s="80"/>
      <c r="AG961" s="99"/>
      <c r="AH961" s="84"/>
      <c r="AI961" s="582"/>
      <c r="AJ961" s="582"/>
      <c r="AK961" s="582"/>
      <c r="AL961" s="582"/>
      <c r="AM961" s="68"/>
      <c r="AN961" s="80"/>
      <c r="AO961" s="84"/>
      <c r="AP961" s="36"/>
    </row>
    <row r="962" spans="2:42" ht="13.5" customHeight="1" x14ac:dyDescent="0.25">
      <c r="B962" s="520"/>
      <c r="D962" s="68"/>
      <c r="E962" s="68"/>
      <c r="F962" s="68"/>
      <c r="G962" s="68"/>
      <c r="H962" s="88"/>
      <c r="I962" s="68"/>
      <c r="J962" s="68"/>
      <c r="K962" s="68"/>
      <c r="L962" s="88"/>
      <c r="M962" s="68"/>
      <c r="N962" s="68"/>
      <c r="O962" s="68"/>
      <c r="P962" s="328"/>
      <c r="Q962" s="329"/>
      <c r="R962" s="329"/>
      <c r="S962" s="68"/>
      <c r="T962" s="68"/>
      <c r="U962" s="68"/>
      <c r="V962" s="357"/>
      <c r="W962" s="328"/>
      <c r="X962" s="68"/>
      <c r="Y962" s="68"/>
      <c r="Z962" s="68"/>
      <c r="AA962" s="371"/>
      <c r="AB962" s="68"/>
      <c r="AC962" s="68"/>
      <c r="AD962" s="371"/>
      <c r="AE962" s="68"/>
      <c r="AF962" s="80"/>
      <c r="AG962" s="99"/>
      <c r="AH962" s="84"/>
      <c r="AI962" s="582"/>
      <c r="AJ962" s="582"/>
      <c r="AK962" s="582"/>
      <c r="AL962" s="582"/>
      <c r="AM962" s="68"/>
      <c r="AN962" s="80"/>
      <c r="AO962" s="84"/>
      <c r="AP962" s="36"/>
    </row>
    <row r="963" spans="2:42" ht="13.5" customHeight="1" x14ac:dyDescent="0.25">
      <c r="B963" s="520"/>
      <c r="D963" s="68"/>
      <c r="E963" s="68"/>
      <c r="F963" s="68"/>
      <c r="G963" s="68"/>
      <c r="H963" s="88"/>
      <c r="I963" s="68"/>
      <c r="J963" s="68"/>
      <c r="K963" s="68"/>
      <c r="L963" s="88"/>
      <c r="M963" s="68"/>
      <c r="N963" s="68"/>
      <c r="O963" s="68"/>
      <c r="P963" s="328"/>
      <c r="Q963" s="329"/>
      <c r="R963" s="329"/>
      <c r="S963" s="68"/>
      <c r="T963" s="68"/>
      <c r="U963" s="68"/>
      <c r="V963" s="357"/>
      <c r="W963" s="328"/>
      <c r="X963" s="68"/>
      <c r="Y963" s="68"/>
      <c r="Z963" s="68"/>
      <c r="AA963" s="371"/>
      <c r="AB963" s="68"/>
      <c r="AC963" s="68"/>
      <c r="AD963" s="371"/>
      <c r="AE963" s="68"/>
      <c r="AF963" s="80"/>
      <c r="AG963" s="99"/>
      <c r="AH963" s="84"/>
      <c r="AI963" s="582"/>
      <c r="AJ963" s="582"/>
      <c r="AK963" s="582"/>
      <c r="AL963" s="582"/>
      <c r="AM963" s="68"/>
      <c r="AN963" s="80"/>
      <c r="AO963" s="84"/>
      <c r="AP963" s="36"/>
    </row>
    <row r="964" spans="2:42" ht="13.5" customHeight="1" x14ac:dyDescent="0.25">
      <c r="B964" s="520"/>
      <c r="D964" s="68"/>
      <c r="E964" s="68"/>
      <c r="F964" s="68"/>
      <c r="G964" s="68"/>
      <c r="H964" s="88"/>
      <c r="I964" s="68"/>
      <c r="J964" s="68"/>
      <c r="K964" s="68"/>
      <c r="L964" s="88"/>
      <c r="M964" s="68"/>
      <c r="N964" s="68"/>
      <c r="O964" s="68"/>
      <c r="P964" s="328"/>
      <c r="Q964" s="329"/>
      <c r="R964" s="329"/>
      <c r="S964" s="68"/>
      <c r="T964" s="68"/>
      <c r="U964" s="68"/>
      <c r="V964" s="357"/>
      <c r="W964" s="328"/>
      <c r="X964" s="68"/>
      <c r="Y964" s="68"/>
      <c r="Z964" s="68"/>
      <c r="AA964" s="371"/>
      <c r="AB964" s="68"/>
      <c r="AC964" s="68"/>
      <c r="AD964" s="371"/>
      <c r="AE964" s="68"/>
      <c r="AF964" s="80"/>
      <c r="AG964" s="99"/>
      <c r="AH964" s="84"/>
      <c r="AI964" s="582"/>
      <c r="AJ964" s="582"/>
      <c r="AK964" s="582"/>
      <c r="AL964" s="582"/>
      <c r="AM964" s="68"/>
      <c r="AN964" s="80"/>
      <c r="AO964" s="84"/>
      <c r="AP964" s="36"/>
    </row>
    <row r="965" spans="2:42" ht="13.5" customHeight="1" x14ac:dyDescent="0.25">
      <c r="B965" s="520"/>
      <c r="D965" s="68"/>
      <c r="E965" s="68"/>
      <c r="F965" s="68"/>
      <c r="G965" s="68"/>
      <c r="H965" s="88"/>
      <c r="I965" s="68"/>
      <c r="J965" s="68"/>
      <c r="K965" s="68"/>
      <c r="L965" s="88"/>
      <c r="M965" s="68"/>
      <c r="N965" s="68"/>
      <c r="O965" s="68"/>
      <c r="P965" s="328"/>
      <c r="Q965" s="329"/>
      <c r="R965" s="329"/>
      <c r="S965" s="68"/>
      <c r="T965" s="68"/>
      <c r="U965" s="68"/>
      <c r="V965" s="357"/>
      <c r="W965" s="328"/>
      <c r="X965" s="68"/>
      <c r="Y965" s="68"/>
      <c r="Z965" s="68"/>
      <c r="AA965" s="371"/>
      <c r="AB965" s="68"/>
      <c r="AC965" s="68"/>
      <c r="AD965" s="371"/>
      <c r="AE965" s="68"/>
      <c r="AF965" s="80"/>
      <c r="AG965" s="99"/>
      <c r="AH965" s="84"/>
      <c r="AI965" s="582"/>
      <c r="AJ965" s="582"/>
      <c r="AK965" s="582"/>
      <c r="AL965" s="582"/>
      <c r="AM965" s="68"/>
      <c r="AN965" s="80"/>
      <c r="AO965" s="84"/>
      <c r="AP965" s="36"/>
    </row>
    <row r="966" spans="2:42" ht="13.5" customHeight="1" x14ac:dyDescent="0.25">
      <c r="B966" s="520"/>
      <c r="D966" s="68"/>
      <c r="E966" s="68"/>
      <c r="F966" s="68"/>
      <c r="G966" s="68"/>
      <c r="H966" s="88"/>
      <c r="I966" s="68"/>
      <c r="J966" s="68"/>
      <c r="K966" s="68"/>
      <c r="L966" s="88"/>
      <c r="M966" s="68"/>
      <c r="N966" s="68"/>
      <c r="O966" s="68"/>
      <c r="P966" s="328"/>
      <c r="Q966" s="329"/>
      <c r="R966" s="329"/>
      <c r="S966" s="68"/>
      <c r="T966" s="68"/>
      <c r="U966" s="68"/>
      <c r="V966" s="357"/>
      <c r="W966" s="328"/>
      <c r="X966" s="68"/>
      <c r="Y966" s="68"/>
      <c r="Z966" s="68"/>
      <c r="AA966" s="371"/>
      <c r="AB966" s="68"/>
      <c r="AC966" s="68"/>
      <c r="AD966" s="371"/>
      <c r="AE966" s="68"/>
      <c r="AF966" s="80"/>
      <c r="AG966" s="99"/>
      <c r="AH966" s="84"/>
      <c r="AI966" s="582"/>
      <c r="AJ966" s="582"/>
      <c r="AK966" s="582"/>
      <c r="AL966" s="582"/>
      <c r="AM966" s="68"/>
      <c r="AN966" s="80"/>
      <c r="AO966" s="84"/>
      <c r="AP966" s="36"/>
    </row>
    <row r="967" spans="2:42" ht="13.5" customHeight="1" x14ac:dyDescent="0.25">
      <c r="B967" s="520"/>
      <c r="D967" s="68"/>
      <c r="E967" s="68"/>
      <c r="F967" s="68"/>
      <c r="G967" s="68"/>
      <c r="H967" s="88"/>
      <c r="I967" s="68"/>
      <c r="J967" s="68"/>
      <c r="K967" s="68"/>
      <c r="L967" s="88"/>
      <c r="M967" s="68"/>
      <c r="N967" s="68"/>
      <c r="O967" s="68"/>
      <c r="P967" s="328"/>
      <c r="Q967" s="329"/>
      <c r="R967" s="329"/>
      <c r="S967" s="68"/>
      <c r="T967" s="68"/>
      <c r="U967" s="68"/>
      <c r="V967" s="357"/>
      <c r="W967" s="328"/>
      <c r="X967" s="68"/>
      <c r="Y967" s="68"/>
      <c r="Z967" s="68"/>
      <c r="AA967" s="371"/>
      <c r="AB967" s="68"/>
      <c r="AC967" s="68"/>
      <c r="AD967" s="371"/>
      <c r="AE967" s="68"/>
      <c r="AF967" s="80"/>
      <c r="AG967" s="99"/>
      <c r="AH967" s="84"/>
      <c r="AI967" s="582"/>
      <c r="AJ967" s="582"/>
      <c r="AK967" s="582"/>
      <c r="AL967" s="582"/>
      <c r="AM967" s="68"/>
      <c r="AN967" s="80"/>
      <c r="AO967" s="84"/>
      <c r="AP967" s="36"/>
    </row>
    <row r="968" spans="2:42" ht="13.5" customHeight="1" x14ac:dyDescent="0.25">
      <c r="B968" s="520"/>
      <c r="D968" s="68"/>
      <c r="E968" s="68"/>
      <c r="F968" s="68"/>
      <c r="G968" s="68"/>
      <c r="H968" s="88"/>
      <c r="I968" s="68"/>
      <c r="J968" s="68"/>
      <c r="K968" s="68"/>
      <c r="L968" s="88"/>
      <c r="M968" s="68"/>
      <c r="N968" s="68"/>
      <c r="O968" s="68"/>
      <c r="P968" s="328"/>
      <c r="Q968" s="329"/>
      <c r="R968" s="329"/>
      <c r="S968" s="68"/>
      <c r="T968" s="68"/>
      <c r="U968" s="68"/>
      <c r="V968" s="357"/>
      <c r="W968" s="328"/>
      <c r="X968" s="68"/>
      <c r="Y968" s="68"/>
      <c r="Z968" s="68"/>
      <c r="AA968" s="371"/>
      <c r="AB968" s="68"/>
      <c r="AC968" s="68"/>
      <c r="AD968" s="371"/>
      <c r="AE968" s="68"/>
      <c r="AF968" s="80"/>
      <c r="AG968" s="99"/>
      <c r="AH968" s="84"/>
      <c r="AI968" s="582"/>
      <c r="AJ968" s="582"/>
      <c r="AK968" s="582"/>
      <c r="AL968" s="582"/>
      <c r="AM968" s="68"/>
      <c r="AN968" s="80"/>
      <c r="AO968" s="84"/>
      <c r="AP968" s="36"/>
    </row>
    <row r="969" spans="2:42" ht="13.5" customHeight="1" x14ac:dyDescent="0.25">
      <c r="B969" s="520"/>
      <c r="D969" s="68"/>
      <c r="E969" s="68"/>
      <c r="F969" s="68"/>
      <c r="G969" s="68"/>
      <c r="H969" s="88"/>
      <c r="I969" s="68"/>
      <c r="J969" s="68"/>
      <c r="K969" s="68"/>
      <c r="L969" s="88"/>
      <c r="M969" s="68"/>
      <c r="N969" s="68"/>
      <c r="O969" s="68"/>
      <c r="P969" s="328"/>
      <c r="Q969" s="329"/>
      <c r="R969" s="329"/>
      <c r="S969" s="68"/>
      <c r="T969" s="68"/>
      <c r="U969" s="68"/>
      <c r="V969" s="357"/>
      <c r="W969" s="328"/>
      <c r="X969" s="68"/>
      <c r="Y969" s="68"/>
      <c r="Z969" s="68"/>
      <c r="AA969" s="371"/>
      <c r="AB969" s="68"/>
      <c r="AC969" s="68"/>
      <c r="AD969" s="371"/>
      <c r="AE969" s="68"/>
      <c r="AF969" s="80"/>
      <c r="AG969" s="99"/>
      <c r="AH969" s="84"/>
      <c r="AI969" s="582"/>
      <c r="AJ969" s="582"/>
      <c r="AK969" s="582"/>
      <c r="AL969" s="582"/>
      <c r="AM969" s="68"/>
      <c r="AN969" s="80"/>
      <c r="AO969" s="84"/>
      <c r="AP969" s="36"/>
    </row>
    <row r="970" spans="2:42" ht="13.5" customHeight="1" x14ac:dyDescent="0.25">
      <c r="B970" s="520"/>
      <c r="D970" s="68"/>
      <c r="E970" s="68"/>
      <c r="F970" s="68"/>
      <c r="G970" s="68"/>
      <c r="H970" s="88"/>
      <c r="I970" s="68"/>
      <c r="J970" s="68"/>
      <c r="K970" s="68"/>
      <c r="L970" s="88"/>
      <c r="M970" s="68"/>
      <c r="N970" s="68"/>
      <c r="O970" s="68"/>
      <c r="P970" s="328"/>
      <c r="Q970" s="329"/>
      <c r="R970" s="329"/>
      <c r="S970" s="68"/>
      <c r="T970" s="68"/>
      <c r="U970" s="68"/>
      <c r="V970" s="357"/>
      <c r="W970" s="328"/>
      <c r="X970" s="68"/>
      <c r="Y970" s="68"/>
      <c r="Z970" s="68"/>
      <c r="AA970" s="371"/>
      <c r="AB970" s="68"/>
      <c r="AC970" s="68"/>
      <c r="AD970" s="371"/>
      <c r="AE970" s="68"/>
      <c r="AF970" s="80"/>
      <c r="AG970" s="99"/>
      <c r="AH970" s="84"/>
      <c r="AI970" s="582"/>
      <c r="AJ970" s="582"/>
      <c r="AK970" s="582"/>
      <c r="AL970" s="582"/>
      <c r="AM970" s="68"/>
      <c r="AN970" s="80"/>
      <c r="AO970" s="84"/>
      <c r="AP970" s="36"/>
    </row>
    <row r="971" spans="2:42" ht="13.5" customHeight="1" x14ac:dyDescent="0.25">
      <c r="B971" s="520"/>
      <c r="D971" s="68"/>
      <c r="E971" s="68"/>
      <c r="F971" s="68"/>
      <c r="G971" s="68"/>
      <c r="H971" s="88"/>
      <c r="I971" s="68"/>
      <c r="J971" s="68"/>
      <c r="K971" s="68"/>
      <c r="L971" s="88"/>
      <c r="M971" s="68"/>
      <c r="N971" s="68"/>
      <c r="O971" s="68"/>
      <c r="P971" s="328"/>
      <c r="Q971" s="329"/>
      <c r="R971" s="329"/>
      <c r="S971" s="68"/>
      <c r="T971" s="68"/>
      <c r="U971" s="68"/>
      <c r="V971" s="357"/>
      <c r="W971" s="328"/>
      <c r="X971" s="68"/>
      <c r="Y971" s="68"/>
      <c r="Z971" s="68"/>
      <c r="AA971" s="371"/>
      <c r="AB971" s="68"/>
      <c r="AC971" s="68"/>
      <c r="AD971" s="371"/>
      <c r="AE971" s="68"/>
      <c r="AF971" s="80"/>
      <c r="AG971" s="99"/>
      <c r="AH971" s="84"/>
      <c r="AI971" s="582"/>
      <c r="AJ971" s="582"/>
      <c r="AK971" s="582"/>
      <c r="AL971" s="582"/>
      <c r="AM971" s="68"/>
      <c r="AN971" s="80"/>
      <c r="AO971" s="84"/>
      <c r="AP971" s="36"/>
    </row>
    <row r="972" spans="2:42" ht="13.5" customHeight="1" x14ac:dyDescent="0.25">
      <c r="B972" s="520"/>
      <c r="D972" s="68"/>
      <c r="E972" s="68"/>
      <c r="F972" s="68"/>
      <c r="G972" s="68"/>
      <c r="H972" s="88"/>
      <c r="I972" s="68"/>
      <c r="J972" s="68"/>
      <c r="K972" s="68"/>
      <c r="L972" s="88"/>
      <c r="M972" s="68"/>
      <c r="N972" s="68"/>
      <c r="O972" s="68"/>
      <c r="P972" s="328"/>
      <c r="Q972" s="329"/>
      <c r="R972" s="329"/>
      <c r="S972" s="68"/>
      <c r="T972" s="68"/>
      <c r="U972" s="68"/>
      <c r="V972" s="357"/>
      <c r="W972" s="328"/>
      <c r="X972" s="68"/>
      <c r="Y972" s="68"/>
      <c r="Z972" s="68"/>
      <c r="AA972" s="371"/>
      <c r="AB972" s="68"/>
      <c r="AC972" s="68"/>
      <c r="AD972" s="371"/>
      <c r="AE972" s="68"/>
      <c r="AF972" s="80"/>
      <c r="AG972" s="99"/>
      <c r="AH972" s="84"/>
      <c r="AI972" s="582"/>
      <c r="AJ972" s="582"/>
      <c r="AK972" s="582"/>
      <c r="AL972" s="582"/>
      <c r="AM972" s="68"/>
      <c r="AN972" s="80"/>
      <c r="AO972" s="84"/>
      <c r="AP972" s="36"/>
    </row>
    <row r="973" spans="2:42" ht="13.5" customHeight="1" x14ac:dyDescent="0.25">
      <c r="B973" s="520"/>
      <c r="D973" s="68"/>
      <c r="E973" s="68"/>
      <c r="F973" s="68"/>
      <c r="G973" s="68"/>
      <c r="H973" s="88"/>
      <c r="I973" s="68"/>
      <c r="J973" s="68"/>
      <c r="K973" s="68"/>
      <c r="L973" s="88"/>
      <c r="M973" s="68"/>
      <c r="N973" s="68"/>
      <c r="O973" s="68"/>
      <c r="P973" s="328"/>
      <c r="Q973" s="329"/>
      <c r="R973" s="329"/>
      <c r="S973" s="68"/>
      <c r="T973" s="68"/>
      <c r="U973" s="68"/>
      <c r="V973" s="357"/>
      <c r="W973" s="328"/>
      <c r="X973" s="68"/>
      <c r="Y973" s="68"/>
      <c r="Z973" s="68"/>
      <c r="AA973" s="371"/>
      <c r="AB973" s="68"/>
      <c r="AC973" s="68"/>
      <c r="AD973" s="371"/>
      <c r="AE973" s="68"/>
      <c r="AF973" s="80"/>
      <c r="AG973" s="99"/>
      <c r="AH973" s="84"/>
      <c r="AI973" s="582"/>
      <c r="AJ973" s="582"/>
      <c r="AK973" s="582"/>
      <c r="AL973" s="582"/>
      <c r="AM973" s="68"/>
      <c r="AN973" s="80"/>
      <c r="AO973" s="84"/>
      <c r="AP973" s="36"/>
    </row>
    <row r="974" spans="2:42" ht="13.5" customHeight="1" x14ac:dyDescent="0.25">
      <c r="B974" s="520"/>
      <c r="D974" s="68"/>
      <c r="E974" s="68"/>
      <c r="F974" s="68"/>
      <c r="G974" s="68"/>
      <c r="H974" s="88"/>
      <c r="I974" s="68"/>
      <c r="J974" s="68"/>
      <c r="K974" s="68"/>
      <c r="L974" s="88"/>
      <c r="M974" s="68"/>
      <c r="N974" s="68"/>
      <c r="O974" s="68"/>
      <c r="P974" s="328"/>
      <c r="Q974" s="329"/>
      <c r="R974" s="329"/>
      <c r="S974" s="68"/>
      <c r="T974" s="68"/>
      <c r="U974" s="68"/>
      <c r="V974" s="357"/>
      <c r="W974" s="328"/>
      <c r="X974" s="68"/>
      <c r="Y974" s="68"/>
      <c r="Z974" s="68"/>
      <c r="AA974" s="371"/>
      <c r="AB974" s="68"/>
      <c r="AC974" s="68"/>
      <c r="AD974" s="371"/>
      <c r="AE974" s="68"/>
      <c r="AF974" s="80"/>
      <c r="AG974" s="99"/>
      <c r="AH974" s="84"/>
      <c r="AI974" s="582"/>
      <c r="AJ974" s="582"/>
      <c r="AK974" s="582"/>
      <c r="AL974" s="582"/>
      <c r="AM974" s="68"/>
      <c r="AN974" s="80"/>
      <c r="AO974" s="84"/>
      <c r="AP974" s="36"/>
    </row>
    <row r="975" spans="2:42" ht="13.5" customHeight="1" x14ac:dyDescent="0.25">
      <c r="B975" s="520"/>
      <c r="D975" s="68"/>
      <c r="E975" s="68"/>
      <c r="F975" s="68"/>
      <c r="G975" s="68"/>
      <c r="H975" s="88"/>
      <c r="I975" s="68"/>
      <c r="J975" s="68"/>
      <c r="K975" s="68"/>
      <c r="L975" s="88"/>
      <c r="M975" s="68"/>
      <c r="N975" s="68"/>
      <c r="O975" s="68"/>
      <c r="P975" s="328"/>
      <c r="Q975" s="329"/>
      <c r="R975" s="329"/>
      <c r="S975" s="68"/>
      <c r="T975" s="68"/>
      <c r="U975" s="68"/>
      <c r="V975" s="357"/>
      <c r="W975" s="328"/>
      <c r="X975" s="68"/>
      <c r="Y975" s="68"/>
      <c r="Z975" s="68"/>
      <c r="AA975" s="371"/>
      <c r="AB975" s="68"/>
      <c r="AC975" s="68"/>
      <c r="AD975" s="371"/>
      <c r="AE975" s="68"/>
      <c r="AF975" s="80"/>
      <c r="AG975" s="99"/>
      <c r="AH975" s="84"/>
      <c r="AI975" s="582"/>
      <c r="AJ975" s="582"/>
      <c r="AK975" s="582"/>
      <c r="AL975" s="582"/>
      <c r="AM975" s="68"/>
      <c r="AN975" s="80"/>
      <c r="AO975" s="84"/>
      <c r="AP975" s="36"/>
    </row>
    <row r="976" spans="2:42" ht="13.5" customHeight="1" x14ac:dyDescent="0.25">
      <c r="B976" s="520"/>
      <c r="D976" s="68"/>
      <c r="E976" s="68"/>
      <c r="F976" s="68"/>
      <c r="G976" s="68"/>
      <c r="H976" s="88"/>
      <c r="I976" s="68"/>
      <c r="J976" s="68"/>
      <c r="K976" s="68"/>
      <c r="L976" s="88"/>
      <c r="M976" s="68"/>
      <c r="N976" s="68"/>
      <c r="O976" s="68"/>
      <c r="P976" s="328"/>
      <c r="Q976" s="329"/>
      <c r="R976" s="329"/>
      <c r="S976" s="68"/>
      <c r="T976" s="68"/>
      <c r="U976" s="68"/>
      <c r="V976" s="357"/>
      <c r="W976" s="328"/>
      <c r="X976" s="68"/>
      <c r="Y976" s="68"/>
      <c r="Z976" s="68"/>
      <c r="AA976" s="371"/>
      <c r="AB976" s="68"/>
      <c r="AC976" s="68"/>
      <c r="AD976" s="371"/>
      <c r="AE976" s="68"/>
      <c r="AF976" s="80"/>
      <c r="AG976" s="99"/>
      <c r="AH976" s="84"/>
      <c r="AI976" s="582"/>
      <c r="AJ976" s="582"/>
      <c r="AK976" s="582"/>
      <c r="AL976" s="582"/>
      <c r="AM976" s="68"/>
      <c r="AN976" s="80"/>
      <c r="AO976" s="84"/>
      <c r="AP976" s="36"/>
    </row>
    <row r="977" spans="2:42" ht="13.5" customHeight="1" x14ac:dyDescent="0.25">
      <c r="B977" s="520"/>
      <c r="D977" s="68"/>
      <c r="E977" s="68"/>
      <c r="F977" s="68"/>
      <c r="G977" s="68"/>
      <c r="H977" s="88"/>
      <c r="I977" s="68"/>
      <c r="J977" s="68"/>
      <c r="K977" s="68"/>
      <c r="L977" s="88"/>
      <c r="M977" s="68"/>
      <c r="N977" s="68"/>
      <c r="O977" s="68"/>
      <c r="P977" s="328"/>
      <c r="Q977" s="329"/>
      <c r="R977" s="329"/>
      <c r="S977" s="68"/>
      <c r="T977" s="68"/>
      <c r="U977" s="68"/>
      <c r="V977" s="357"/>
      <c r="W977" s="328"/>
      <c r="X977" s="68"/>
      <c r="Y977" s="68"/>
      <c r="Z977" s="68"/>
      <c r="AA977" s="371"/>
      <c r="AB977" s="68"/>
      <c r="AC977" s="68"/>
      <c r="AD977" s="371"/>
      <c r="AE977" s="68"/>
      <c r="AF977" s="80"/>
      <c r="AG977" s="99"/>
      <c r="AH977" s="84"/>
      <c r="AI977" s="582"/>
      <c r="AJ977" s="582"/>
      <c r="AK977" s="582"/>
      <c r="AL977" s="582"/>
      <c r="AM977" s="68"/>
      <c r="AN977" s="80"/>
      <c r="AO977" s="84"/>
      <c r="AP977" s="36"/>
    </row>
    <row r="978" spans="2:42" ht="13.5" customHeight="1" x14ac:dyDescent="0.25">
      <c r="B978" s="520"/>
      <c r="D978" s="68"/>
      <c r="E978" s="68"/>
      <c r="F978" s="68"/>
      <c r="G978" s="68"/>
      <c r="H978" s="88"/>
      <c r="I978" s="68"/>
      <c r="J978" s="68"/>
      <c r="K978" s="68"/>
      <c r="L978" s="88"/>
      <c r="M978" s="68"/>
      <c r="N978" s="68"/>
      <c r="O978" s="68"/>
      <c r="P978" s="328"/>
      <c r="Q978" s="329"/>
      <c r="R978" s="329"/>
      <c r="S978" s="68"/>
      <c r="T978" s="68"/>
      <c r="U978" s="68"/>
      <c r="V978" s="357"/>
      <c r="W978" s="328"/>
      <c r="X978" s="68"/>
      <c r="Y978" s="68"/>
      <c r="Z978" s="68"/>
      <c r="AA978" s="371"/>
      <c r="AB978" s="68"/>
      <c r="AC978" s="68"/>
      <c r="AD978" s="371"/>
      <c r="AE978" s="68"/>
      <c r="AF978" s="80"/>
      <c r="AG978" s="99"/>
      <c r="AH978" s="84"/>
      <c r="AI978" s="582"/>
      <c r="AJ978" s="582"/>
      <c r="AK978" s="582"/>
      <c r="AL978" s="582"/>
      <c r="AM978" s="68"/>
      <c r="AN978" s="80"/>
      <c r="AO978" s="84"/>
      <c r="AP978" s="36"/>
    </row>
    <row r="979" spans="2:42" ht="13.5" customHeight="1" x14ac:dyDescent="0.25">
      <c r="B979" s="520"/>
      <c r="D979" s="68"/>
      <c r="E979" s="68"/>
      <c r="F979" s="68"/>
      <c r="G979" s="68"/>
      <c r="H979" s="88"/>
      <c r="I979" s="68"/>
      <c r="J979" s="68"/>
      <c r="K979" s="68"/>
      <c r="L979" s="88"/>
      <c r="M979" s="68"/>
      <c r="N979" s="68"/>
      <c r="O979" s="68"/>
      <c r="P979" s="328"/>
      <c r="Q979" s="329"/>
      <c r="R979" s="329"/>
      <c r="S979" s="68"/>
      <c r="T979" s="68"/>
      <c r="U979" s="68"/>
      <c r="V979" s="357"/>
      <c r="W979" s="328"/>
      <c r="X979" s="68"/>
      <c r="Y979" s="68"/>
      <c r="Z979" s="68"/>
      <c r="AA979" s="371"/>
      <c r="AB979" s="68"/>
      <c r="AC979" s="68"/>
      <c r="AD979" s="371"/>
      <c r="AE979" s="68"/>
      <c r="AF979" s="80"/>
      <c r="AG979" s="99"/>
      <c r="AH979" s="84"/>
      <c r="AI979" s="582"/>
      <c r="AJ979" s="582"/>
      <c r="AK979" s="582"/>
      <c r="AL979" s="582"/>
      <c r="AM979" s="68"/>
      <c r="AN979" s="80"/>
      <c r="AO979" s="84"/>
      <c r="AP979" s="36"/>
    </row>
    <row r="980" spans="2:42" ht="13.5" customHeight="1" x14ac:dyDescent="0.25">
      <c r="B980" s="520"/>
      <c r="D980" s="68"/>
      <c r="E980" s="68"/>
      <c r="F980" s="68"/>
      <c r="G980" s="68"/>
      <c r="H980" s="88"/>
      <c r="I980" s="68"/>
      <c r="J980" s="68"/>
      <c r="K980" s="68"/>
      <c r="L980" s="88"/>
      <c r="M980" s="68"/>
      <c r="N980" s="68"/>
      <c r="O980" s="68"/>
      <c r="P980" s="328"/>
      <c r="Q980" s="329"/>
      <c r="R980" s="329"/>
      <c r="S980" s="68"/>
      <c r="T980" s="68"/>
      <c r="U980" s="68"/>
      <c r="V980" s="357"/>
      <c r="W980" s="328"/>
      <c r="X980" s="68"/>
      <c r="Y980" s="68"/>
      <c r="Z980" s="68"/>
      <c r="AA980" s="371"/>
      <c r="AB980" s="68"/>
      <c r="AC980" s="68"/>
      <c r="AD980" s="371"/>
      <c r="AE980" s="68"/>
      <c r="AF980" s="80"/>
      <c r="AG980" s="99"/>
      <c r="AH980" s="84"/>
      <c r="AI980" s="582"/>
      <c r="AJ980" s="582"/>
      <c r="AK980" s="582"/>
      <c r="AL980" s="582"/>
      <c r="AM980" s="68"/>
      <c r="AN980" s="80"/>
      <c r="AO980" s="84"/>
      <c r="AP980" s="36"/>
    </row>
    <row r="981" spans="2:42" ht="13.5" customHeight="1" x14ac:dyDescent="0.25">
      <c r="B981" s="520"/>
      <c r="D981" s="68"/>
      <c r="E981" s="68"/>
      <c r="F981" s="68"/>
      <c r="G981" s="68"/>
      <c r="H981" s="88"/>
      <c r="I981" s="68"/>
      <c r="J981" s="68"/>
      <c r="K981" s="68"/>
      <c r="L981" s="88"/>
      <c r="M981" s="68"/>
      <c r="N981" s="68"/>
      <c r="O981" s="68"/>
      <c r="P981" s="328"/>
      <c r="Q981" s="329"/>
      <c r="R981" s="329"/>
      <c r="S981" s="68"/>
      <c r="T981" s="68"/>
      <c r="U981" s="68"/>
      <c r="V981" s="357"/>
      <c r="W981" s="328"/>
      <c r="X981" s="68"/>
      <c r="Y981" s="68"/>
      <c r="Z981" s="68"/>
      <c r="AA981" s="371"/>
      <c r="AB981" s="68"/>
      <c r="AC981" s="68"/>
      <c r="AD981" s="371"/>
      <c r="AE981" s="68"/>
      <c r="AF981" s="80"/>
      <c r="AG981" s="99"/>
      <c r="AH981" s="84"/>
      <c r="AI981" s="582"/>
      <c r="AJ981" s="582"/>
      <c r="AK981" s="582"/>
      <c r="AL981" s="582"/>
      <c r="AM981" s="68"/>
      <c r="AN981" s="80"/>
      <c r="AO981" s="84"/>
      <c r="AP981" s="36"/>
    </row>
    <row r="982" spans="2:42" ht="13.5" customHeight="1" x14ac:dyDescent="0.25">
      <c r="B982" s="520"/>
      <c r="D982" s="68"/>
      <c r="E982" s="68"/>
      <c r="F982" s="68"/>
      <c r="G982" s="68"/>
      <c r="H982" s="88"/>
      <c r="I982" s="68"/>
      <c r="J982" s="68"/>
      <c r="K982" s="68"/>
      <c r="L982" s="88"/>
      <c r="M982" s="68"/>
      <c r="N982" s="68"/>
      <c r="O982" s="68"/>
      <c r="P982" s="328"/>
      <c r="Q982" s="329"/>
      <c r="R982" s="329"/>
      <c r="S982" s="68"/>
      <c r="T982" s="68"/>
      <c r="U982" s="68"/>
      <c r="V982" s="357"/>
      <c r="W982" s="328"/>
      <c r="X982" s="68"/>
      <c r="Y982" s="68"/>
      <c r="Z982" s="68"/>
      <c r="AA982" s="371"/>
      <c r="AB982" s="68"/>
      <c r="AC982" s="68"/>
      <c r="AD982" s="371"/>
      <c r="AE982" s="68"/>
      <c r="AF982" s="80"/>
      <c r="AG982" s="99"/>
      <c r="AH982" s="84"/>
      <c r="AI982" s="582"/>
      <c r="AJ982" s="582"/>
      <c r="AK982" s="582"/>
      <c r="AL982" s="582"/>
      <c r="AM982" s="68"/>
      <c r="AN982" s="80"/>
      <c r="AO982" s="84"/>
      <c r="AP982" s="36"/>
    </row>
    <row r="983" spans="2:42" ht="13.5" customHeight="1" x14ac:dyDescent="0.25">
      <c r="B983" s="520"/>
      <c r="D983" s="68"/>
      <c r="E983" s="68"/>
      <c r="F983" s="68"/>
      <c r="G983" s="68"/>
      <c r="H983" s="88"/>
      <c r="I983" s="68"/>
      <c r="J983" s="68"/>
      <c r="K983" s="68"/>
      <c r="L983" s="88"/>
      <c r="M983" s="68"/>
      <c r="N983" s="68"/>
      <c r="O983" s="68"/>
      <c r="P983" s="328"/>
      <c r="Q983" s="329"/>
      <c r="R983" s="329"/>
      <c r="S983" s="68"/>
      <c r="T983" s="68"/>
      <c r="U983" s="68"/>
      <c r="V983" s="357"/>
      <c r="W983" s="328"/>
      <c r="X983" s="68"/>
      <c r="Y983" s="68"/>
      <c r="Z983" s="68"/>
      <c r="AA983" s="371"/>
      <c r="AB983" s="68"/>
      <c r="AC983" s="68"/>
      <c r="AD983" s="371"/>
      <c r="AE983" s="68"/>
      <c r="AF983" s="80"/>
      <c r="AG983" s="99"/>
      <c r="AH983" s="84"/>
      <c r="AI983" s="582"/>
      <c r="AJ983" s="582"/>
      <c r="AK983" s="582"/>
      <c r="AL983" s="582"/>
      <c r="AM983" s="68"/>
      <c r="AN983" s="80"/>
      <c r="AO983" s="84"/>
      <c r="AP983" s="36"/>
    </row>
    <row r="984" spans="2:42" ht="13.5" customHeight="1" x14ac:dyDescent="0.25">
      <c r="B984" s="520"/>
      <c r="D984" s="68"/>
      <c r="E984" s="68"/>
      <c r="F984" s="68"/>
      <c r="G984" s="68"/>
      <c r="H984" s="88"/>
      <c r="I984" s="68"/>
      <c r="J984" s="68"/>
      <c r="K984" s="68"/>
      <c r="L984" s="88"/>
      <c r="M984" s="68"/>
      <c r="N984" s="68"/>
      <c r="O984" s="68"/>
      <c r="P984" s="328"/>
      <c r="Q984" s="329"/>
      <c r="R984" s="329"/>
      <c r="S984" s="68"/>
      <c r="T984" s="68"/>
      <c r="U984" s="68"/>
      <c r="V984" s="357"/>
      <c r="W984" s="328"/>
      <c r="X984" s="68"/>
      <c r="Y984" s="68"/>
      <c r="Z984" s="68"/>
      <c r="AA984" s="371"/>
      <c r="AB984" s="68"/>
      <c r="AC984" s="68"/>
      <c r="AD984" s="371"/>
      <c r="AE984" s="68"/>
      <c r="AF984" s="80"/>
      <c r="AG984" s="99"/>
      <c r="AH984" s="84"/>
      <c r="AI984" s="582"/>
      <c r="AJ984" s="582"/>
      <c r="AK984" s="582"/>
      <c r="AL984" s="582"/>
      <c r="AM984" s="68"/>
      <c r="AN984" s="80"/>
      <c r="AO984" s="84"/>
      <c r="AP984" s="36"/>
    </row>
    <row r="985" spans="2:42" ht="13.5" customHeight="1" x14ac:dyDescent="0.25">
      <c r="B985" s="520"/>
      <c r="D985" s="68"/>
      <c r="E985" s="68"/>
      <c r="F985" s="68"/>
      <c r="G985" s="68"/>
      <c r="H985" s="88"/>
      <c r="I985" s="68"/>
      <c r="J985" s="68"/>
      <c r="K985" s="68"/>
      <c r="L985" s="88"/>
      <c r="M985" s="68"/>
      <c r="N985" s="68"/>
      <c r="O985" s="68"/>
      <c r="P985" s="328"/>
      <c r="Q985" s="329"/>
      <c r="R985" s="329"/>
      <c r="S985" s="68"/>
      <c r="T985" s="68"/>
      <c r="U985" s="68"/>
      <c r="V985" s="357"/>
      <c r="W985" s="328"/>
      <c r="X985" s="68"/>
      <c r="Y985" s="68"/>
      <c r="Z985" s="68"/>
      <c r="AA985" s="371"/>
      <c r="AB985" s="68"/>
      <c r="AC985" s="68"/>
      <c r="AD985" s="371"/>
      <c r="AE985" s="68"/>
      <c r="AF985" s="80"/>
      <c r="AG985" s="99"/>
      <c r="AH985" s="84"/>
      <c r="AI985" s="582"/>
      <c r="AJ985" s="582"/>
      <c r="AK985" s="582"/>
      <c r="AL985" s="582"/>
      <c r="AM985" s="68"/>
      <c r="AN985" s="80"/>
      <c r="AO985" s="84"/>
      <c r="AP985" s="36"/>
    </row>
    <row r="986" spans="2:42" ht="13.5" customHeight="1" x14ac:dyDescent="0.25">
      <c r="B986" s="520"/>
      <c r="D986" s="68"/>
      <c r="E986" s="68"/>
      <c r="F986" s="68"/>
      <c r="G986" s="68"/>
      <c r="H986" s="88"/>
      <c r="I986" s="68"/>
      <c r="J986" s="68"/>
      <c r="K986" s="68"/>
      <c r="L986" s="88"/>
      <c r="M986" s="68"/>
      <c r="N986" s="68"/>
      <c r="O986" s="68"/>
      <c r="P986" s="328"/>
      <c r="Q986" s="329"/>
      <c r="R986" s="329"/>
      <c r="S986" s="68"/>
      <c r="T986" s="68"/>
      <c r="U986" s="68"/>
      <c r="V986" s="357"/>
      <c r="W986" s="328"/>
      <c r="X986" s="68"/>
      <c r="Y986" s="68"/>
      <c r="Z986" s="68"/>
      <c r="AA986" s="371"/>
      <c r="AB986" s="68"/>
      <c r="AC986" s="68"/>
      <c r="AD986" s="371"/>
      <c r="AE986" s="68"/>
      <c r="AF986" s="80"/>
      <c r="AG986" s="99"/>
      <c r="AH986" s="84"/>
      <c r="AI986" s="582"/>
      <c r="AJ986" s="582"/>
      <c r="AK986" s="582"/>
      <c r="AL986" s="582"/>
      <c r="AM986" s="68"/>
      <c r="AN986" s="80"/>
      <c r="AO986" s="84"/>
      <c r="AP986" s="36"/>
    </row>
    <row r="987" spans="2:42" ht="13.5" customHeight="1" x14ac:dyDescent="0.25">
      <c r="B987" s="520"/>
      <c r="D987" s="68"/>
      <c r="E987" s="68"/>
      <c r="F987" s="68"/>
      <c r="G987" s="68"/>
      <c r="H987" s="88"/>
      <c r="I987" s="68"/>
      <c r="J987" s="68"/>
      <c r="K987" s="68"/>
      <c r="L987" s="88"/>
      <c r="M987" s="68"/>
      <c r="N987" s="68"/>
      <c r="O987" s="68"/>
      <c r="P987" s="328"/>
      <c r="Q987" s="329"/>
      <c r="R987" s="329"/>
      <c r="S987" s="68"/>
      <c r="T987" s="68"/>
      <c r="U987" s="68"/>
      <c r="V987" s="357"/>
      <c r="W987" s="328"/>
      <c r="X987" s="68"/>
      <c r="Y987" s="68"/>
      <c r="Z987" s="68"/>
      <c r="AA987" s="371"/>
      <c r="AB987" s="68"/>
      <c r="AC987" s="68"/>
      <c r="AD987" s="371"/>
      <c r="AE987" s="68"/>
      <c r="AF987" s="80"/>
      <c r="AG987" s="99"/>
      <c r="AH987" s="84"/>
      <c r="AI987" s="582"/>
      <c r="AJ987" s="582"/>
      <c r="AK987" s="582"/>
      <c r="AL987" s="582"/>
      <c r="AM987" s="68"/>
      <c r="AN987" s="80"/>
      <c r="AO987" s="84"/>
      <c r="AP987" s="36"/>
    </row>
    <row r="988" spans="2:42" ht="13.5" customHeight="1" x14ac:dyDescent="0.25">
      <c r="B988" s="520"/>
      <c r="D988" s="68"/>
      <c r="E988" s="68"/>
      <c r="F988" s="68"/>
      <c r="G988" s="68"/>
      <c r="H988" s="88"/>
      <c r="I988" s="68"/>
      <c r="J988" s="68"/>
      <c r="K988" s="68"/>
      <c r="L988" s="88"/>
      <c r="M988" s="68"/>
      <c r="N988" s="68"/>
      <c r="O988" s="68"/>
      <c r="P988" s="328"/>
      <c r="Q988" s="329"/>
      <c r="R988" s="329"/>
      <c r="S988" s="68"/>
      <c r="T988" s="68"/>
      <c r="U988" s="68"/>
      <c r="V988" s="357"/>
      <c r="W988" s="328"/>
      <c r="X988" s="68"/>
      <c r="Y988" s="68"/>
      <c r="Z988" s="68"/>
      <c r="AA988" s="371"/>
      <c r="AB988" s="68"/>
      <c r="AC988" s="68"/>
      <c r="AD988" s="371"/>
      <c r="AE988" s="68"/>
      <c r="AF988" s="80"/>
      <c r="AG988" s="99"/>
      <c r="AH988" s="84"/>
      <c r="AI988" s="582"/>
      <c r="AJ988" s="582"/>
      <c r="AK988" s="582"/>
      <c r="AL988" s="582"/>
      <c r="AM988" s="68"/>
      <c r="AN988" s="80"/>
      <c r="AO988" s="84"/>
      <c r="AP988" s="36"/>
    </row>
    <row r="989" spans="2:42" ht="13.5" customHeight="1" x14ac:dyDescent="0.25">
      <c r="B989" s="520"/>
      <c r="D989" s="68"/>
      <c r="E989" s="68"/>
      <c r="F989" s="68"/>
      <c r="G989" s="68"/>
      <c r="H989" s="88"/>
      <c r="I989" s="68"/>
      <c r="J989" s="68"/>
      <c r="K989" s="68"/>
      <c r="L989" s="88"/>
      <c r="M989" s="68"/>
      <c r="N989" s="68"/>
      <c r="O989" s="68"/>
      <c r="P989" s="328"/>
      <c r="Q989" s="329"/>
      <c r="R989" s="329"/>
      <c r="S989" s="68"/>
      <c r="T989" s="68"/>
      <c r="U989" s="68"/>
      <c r="V989" s="357"/>
      <c r="W989" s="328"/>
      <c r="X989" s="68"/>
      <c r="Y989" s="68"/>
      <c r="Z989" s="68"/>
      <c r="AA989" s="371"/>
      <c r="AB989" s="68"/>
      <c r="AC989" s="68"/>
      <c r="AD989" s="371"/>
      <c r="AE989" s="68"/>
      <c r="AF989" s="80"/>
      <c r="AG989" s="99"/>
      <c r="AH989" s="84"/>
      <c r="AI989" s="582"/>
      <c r="AJ989" s="582"/>
      <c r="AK989" s="582"/>
      <c r="AL989" s="582"/>
      <c r="AM989" s="68"/>
      <c r="AN989" s="80"/>
      <c r="AO989" s="84"/>
      <c r="AP989" s="36"/>
    </row>
    <row r="990" spans="2:42" ht="13.5" customHeight="1" x14ac:dyDescent="0.25">
      <c r="B990" s="520"/>
      <c r="D990" s="68"/>
      <c r="E990" s="68"/>
      <c r="F990" s="68"/>
      <c r="G990" s="68"/>
      <c r="H990" s="88"/>
      <c r="I990" s="68"/>
      <c r="J990" s="68"/>
      <c r="K990" s="68"/>
      <c r="L990" s="88"/>
      <c r="M990" s="68"/>
      <c r="N990" s="68"/>
      <c r="O990" s="68"/>
      <c r="P990" s="328"/>
      <c r="Q990" s="329"/>
      <c r="R990" s="329"/>
      <c r="S990" s="68"/>
      <c r="T990" s="68"/>
      <c r="U990" s="68"/>
      <c r="V990" s="357"/>
      <c r="W990" s="328"/>
      <c r="X990" s="68"/>
      <c r="Y990" s="68"/>
      <c r="Z990" s="68"/>
      <c r="AA990" s="371"/>
      <c r="AB990" s="68"/>
      <c r="AC990" s="68"/>
      <c r="AD990" s="371"/>
      <c r="AE990" s="68"/>
      <c r="AF990" s="80"/>
      <c r="AG990" s="99"/>
      <c r="AH990" s="84"/>
      <c r="AI990" s="582"/>
      <c r="AJ990" s="582"/>
      <c r="AK990" s="582"/>
      <c r="AL990" s="582"/>
      <c r="AM990" s="68"/>
      <c r="AN990" s="80"/>
      <c r="AO990" s="84"/>
      <c r="AP990" s="36"/>
    </row>
    <row r="991" spans="2:42" ht="13.5" customHeight="1" x14ac:dyDescent="0.25">
      <c r="B991" s="520"/>
      <c r="D991" s="68"/>
      <c r="E991" s="68"/>
      <c r="F991" s="68"/>
      <c r="G991" s="68"/>
      <c r="H991" s="88"/>
      <c r="I991" s="68"/>
      <c r="J991" s="68"/>
      <c r="K991" s="68"/>
      <c r="L991" s="88"/>
      <c r="M991" s="68"/>
      <c r="N991" s="68"/>
      <c r="O991" s="68"/>
      <c r="P991" s="328"/>
      <c r="Q991" s="329"/>
      <c r="R991" s="329"/>
      <c r="S991" s="68"/>
      <c r="T991" s="68"/>
      <c r="U991" s="68"/>
      <c r="V991" s="357"/>
      <c r="W991" s="328"/>
      <c r="X991" s="68"/>
      <c r="Y991" s="68"/>
      <c r="Z991" s="68"/>
      <c r="AA991" s="371"/>
      <c r="AB991" s="68"/>
      <c r="AC991" s="68"/>
      <c r="AD991" s="371"/>
      <c r="AE991" s="68"/>
      <c r="AF991" s="80"/>
      <c r="AG991" s="99"/>
      <c r="AH991" s="84"/>
      <c r="AI991" s="582"/>
      <c r="AJ991" s="582"/>
      <c r="AK991" s="582"/>
      <c r="AL991" s="582"/>
      <c r="AM991" s="68"/>
      <c r="AN991" s="80"/>
      <c r="AO991" s="84"/>
      <c r="AP991" s="36"/>
    </row>
    <row r="992" spans="2:42" ht="13.5" customHeight="1" x14ac:dyDescent="0.25">
      <c r="B992" s="520"/>
      <c r="D992" s="68"/>
      <c r="E992" s="68"/>
      <c r="F992" s="68"/>
      <c r="G992" s="68"/>
      <c r="H992" s="88"/>
      <c r="I992" s="68"/>
      <c r="J992" s="68"/>
      <c r="K992" s="68"/>
      <c r="L992" s="88"/>
      <c r="M992" s="68"/>
      <c r="N992" s="68"/>
      <c r="O992" s="68"/>
      <c r="P992" s="328"/>
      <c r="Q992" s="329"/>
      <c r="R992" s="329"/>
      <c r="S992" s="68"/>
      <c r="T992" s="68"/>
      <c r="U992" s="68"/>
      <c r="V992" s="357"/>
      <c r="W992" s="328"/>
      <c r="X992" s="68"/>
      <c r="Y992" s="68"/>
      <c r="Z992" s="68"/>
      <c r="AA992" s="371"/>
      <c r="AB992" s="68"/>
      <c r="AC992" s="68"/>
      <c r="AD992" s="371"/>
      <c r="AE992" s="68"/>
      <c r="AF992" s="80"/>
      <c r="AG992" s="99"/>
      <c r="AH992" s="84"/>
      <c r="AI992" s="582"/>
      <c r="AJ992" s="582"/>
      <c r="AK992" s="582"/>
      <c r="AL992" s="582"/>
      <c r="AM992" s="68"/>
      <c r="AN992" s="80"/>
      <c r="AO992" s="84"/>
      <c r="AP992" s="36"/>
    </row>
    <row r="993" spans="2:42" ht="13.5" customHeight="1" x14ac:dyDescent="0.25">
      <c r="B993" s="520"/>
      <c r="D993" s="68"/>
      <c r="E993" s="68"/>
      <c r="F993" s="68"/>
      <c r="G993" s="68"/>
      <c r="H993" s="88"/>
      <c r="I993" s="68"/>
      <c r="J993" s="68"/>
      <c r="K993" s="68"/>
      <c r="L993" s="88"/>
      <c r="M993" s="68"/>
      <c r="N993" s="68"/>
      <c r="O993" s="68"/>
      <c r="P993" s="328"/>
      <c r="Q993" s="329"/>
      <c r="R993" s="329"/>
      <c r="S993" s="68"/>
      <c r="T993" s="68"/>
      <c r="U993" s="68"/>
      <c r="V993" s="357"/>
      <c r="W993" s="328"/>
      <c r="X993" s="68"/>
      <c r="Y993" s="68"/>
      <c r="Z993" s="68"/>
      <c r="AA993" s="371"/>
      <c r="AB993" s="68"/>
      <c r="AC993" s="68"/>
      <c r="AD993" s="371"/>
      <c r="AE993" s="68"/>
      <c r="AF993" s="80"/>
      <c r="AG993" s="99"/>
      <c r="AH993" s="84"/>
      <c r="AI993" s="582"/>
      <c r="AJ993" s="582"/>
      <c r="AK993" s="582"/>
      <c r="AL993" s="582"/>
      <c r="AM993" s="68"/>
      <c r="AN993" s="80"/>
      <c r="AO993" s="84"/>
      <c r="AP993" s="36"/>
    </row>
    <row r="994" spans="2:42" ht="13.5" customHeight="1" x14ac:dyDescent="0.25">
      <c r="B994" s="520"/>
      <c r="D994" s="68"/>
      <c r="E994" s="68"/>
      <c r="F994" s="68"/>
      <c r="G994" s="68"/>
      <c r="H994" s="88"/>
      <c r="I994" s="68"/>
      <c r="J994" s="68"/>
      <c r="K994" s="68"/>
      <c r="L994" s="88"/>
      <c r="M994" s="68"/>
      <c r="N994" s="68"/>
      <c r="O994" s="68"/>
      <c r="P994" s="328"/>
      <c r="Q994" s="329"/>
      <c r="R994" s="329"/>
      <c r="S994" s="68"/>
      <c r="T994" s="68"/>
      <c r="U994" s="68"/>
      <c r="V994" s="357"/>
      <c r="W994" s="328"/>
      <c r="X994" s="68"/>
      <c r="Y994" s="68"/>
      <c r="Z994" s="68"/>
      <c r="AA994" s="371"/>
      <c r="AB994" s="68"/>
      <c r="AC994" s="68"/>
      <c r="AD994" s="371"/>
      <c r="AE994" s="68"/>
      <c r="AF994" s="80"/>
      <c r="AG994" s="99"/>
      <c r="AH994" s="84"/>
      <c r="AI994" s="582"/>
      <c r="AJ994" s="582"/>
      <c r="AK994" s="582"/>
      <c r="AL994" s="582"/>
      <c r="AM994" s="68"/>
      <c r="AN994" s="80"/>
      <c r="AO994" s="84"/>
      <c r="AP994" s="36"/>
    </row>
    <row r="995" spans="2:42" ht="13.5" customHeight="1" x14ac:dyDescent="0.25">
      <c r="B995" s="520"/>
      <c r="D995" s="68"/>
      <c r="E995" s="68"/>
      <c r="F995" s="68"/>
      <c r="G995" s="68"/>
      <c r="H995" s="88"/>
      <c r="I995" s="68"/>
      <c r="J995" s="68"/>
      <c r="K995" s="68"/>
      <c r="L995" s="88"/>
      <c r="M995" s="68"/>
      <c r="N995" s="68"/>
      <c r="O995" s="68"/>
      <c r="P995" s="328"/>
      <c r="Q995" s="329"/>
      <c r="R995" s="329"/>
      <c r="S995" s="68"/>
      <c r="T995" s="68"/>
      <c r="U995" s="68"/>
      <c r="V995" s="357"/>
      <c r="W995" s="328"/>
      <c r="X995" s="68"/>
      <c r="Y995" s="68"/>
      <c r="Z995" s="68"/>
      <c r="AA995" s="371"/>
      <c r="AB995" s="68"/>
      <c r="AC995" s="68"/>
      <c r="AD995" s="371"/>
      <c r="AE995" s="68"/>
      <c r="AF995" s="80"/>
      <c r="AG995" s="99"/>
      <c r="AH995" s="84"/>
      <c r="AI995" s="582"/>
      <c r="AJ995" s="582"/>
      <c r="AK995" s="582"/>
      <c r="AL995" s="582"/>
      <c r="AM995" s="68"/>
      <c r="AN995" s="80"/>
      <c r="AO995" s="84"/>
      <c r="AP995" s="36"/>
    </row>
    <row r="996" spans="2:42" ht="13.5" customHeight="1" x14ac:dyDescent="0.25">
      <c r="B996" s="520"/>
      <c r="D996" s="68"/>
      <c r="E996" s="68"/>
      <c r="F996" s="68"/>
      <c r="G996" s="68"/>
      <c r="H996" s="88"/>
      <c r="I996" s="68"/>
      <c r="J996" s="68"/>
      <c r="K996" s="68"/>
      <c r="L996" s="88"/>
      <c r="M996" s="68"/>
      <c r="N996" s="68"/>
      <c r="O996" s="68"/>
      <c r="P996" s="328"/>
      <c r="Q996" s="329"/>
      <c r="R996" s="329"/>
      <c r="S996" s="68"/>
      <c r="T996" s="68"/>
      <c r="U996" s="68"/>
      <c r="V996" s="357"/>
      <c r="W996" s="328"/>
      <c r="X996" s="68"/>
      <c r="Y996" s="68"/>
      <c r="Z996" s="68"/>
      <c r="AA996" s="371"/>
      <c r="AB996" s="68"/>
      <c r="AC996" s="68"/>
      <c r="AD996" s="371"/>
      <c r="AE996" s="68"/>
      <c r="AF996" s="80"/>
      <c r="AG996" s="99"/>
      <c r="AH996" s="84"/>
      <c r="AI996" s="582"/>
      <c r="AJ996" s="582"/>
      <c r="AK996" s="582"/>
      <c r="AL996" s="582"/>
      <c r="AM996" s="68"/>
      <c r="AN996" s="80"/>
      <c r="AO996" s="84"/>
      <c r="AP996" s="36"/>
    </row>
    <row r="997" spans="2:42" ht="13.5" customHeight="1" x14ac:dyDescent="0.25">
      <c r="B997" s="520"/>
      <c r="D997" s="68"/>
      <c r="E997" s="68"/>
      <c r="F997" s="68"/>
      <c r="G997" s="68"/>
      <c r="H997" s="88"/>
      <c r="I997" s="68"/>
      <c r="J997" s="68"/>
      <c r="K997" s="68"/>
      <c r="L997" s="88"/>
      <c r="M997" s="68"/>
      <c r="N997" s="68"/>
      <c r="O997" s="68"/>
      <c r="P997" s="328"/>
      <c r="Q997" s="329"/>
      <c r="R997" s="329"/>
      <c r="S997" s="68"/>
      <c r="T997" s="68"/>
      <c r="U997" s="68"/>
      <c r="V997" s="357"/>
      <c r="W997" s="328"/>
      <c r="X997" s="68"/>
      <c r="Y997" s="68"/>
      <c r="Z997" s="68"/>
      <c r="AA997" s="371"/>
      <c r="AB997" s="68"/>
      <c r="AC997" s="68"/>
      <c r="AD997" s="371"/>
      <c r="AE997" s="68"/>
      <c r="AF997" s="80"/>
      <c r="AG997" s="99"/>
      <c r="AH997" s="84"/>
      <c r="AI997" s="582"/>
      <c r="AJ997" s="582"/>
      <c r="AK997" s="582"/>
      <c r="AL997" s="582"/>
      <c r="AM997" s="68"/>
      <c r="AN997" s="80"/>
      <c r="AO997" s="84"/>
      <c r="AP997" s="36"/>
    </row>
    <row r="998" spans="2:42" ht="13.5" customHeight="1" x14ac:dyDescent="0.25">
      <c r="B998" s="520"/>
      <c r="D998" s="68"/>
      <c r="E998" s="68"/>
      <c r="F998" s="68"/>
      <c r="G998" s="68"/>
      <c r="H998" s="88"/>
      <c r="I998" s="68"/>
      <c r="J998" s="68"/>
      <c r="K998" s="68"/>
      <c r="L998" s="88"/>
      <c r="M998" s="68"/>
      <c r="N998" s="68"/>
      <c r="O998" s="68"/>
      <c r="P998" s="328"/>
      <c r="Q998" s="329"/>
      <c r="R998" s="329"/>
      <c r="S998" s="68"/>
      <c r="T998" s="68"/>
      <c r="U998" s="68"/>
      <c r="V998" s="357"/>
      <c r="W998" s="328"/>
      <c r="X998" s="68"/>
      <c r="Y998" s="68"/>
      <c r="Z998" s="68"/>
      <c r="AA998" s="371"/>
      <c r="AB998" s="68"/>
      <c r="AC998" s="68"/>
      <c r="AD998" s="371"/>
      <c r="AE998" s="68"/>
      <c r="AF998" s="80"/>
      <c r="AG998" s="99"/>
      <c r="AH998" s="84"/>
      <c r="AI998" s="582"/>
      <c r="AJ998" s="582"/>
      <c r="AK998" s="582"/>
      <c r="AL998" s="582"/>
      <c r="AM998" s="68"/>
      <c r="AN998" s="80"/>
      <c r="AO998" s="84"/>
      <c r="AP998" s="36"/>
    </row>
    <row r="999" spans="2:42" ht="13.5" customHeight="1" x14ac:dyDescent="0.25">
      <c r="B999" s="520"/>
      <c r="D999" s="68"/>
      <c r="E999" s="68"/>
      <c r="F999" s="68"/>
      <c r="G999" s="68"/>
      <c r="H999" s="88"/>
      <c r="I999" s="68"/>
      <c r="J999" s="68"/>
      <c r="K999" s="68"/>
      <c r="L999" s="88"/>
      <c r="M999" s="68"/>
      <c r="N999" s="68"/>
      <c r="O999" s="68"/>
      <c r="P999" s="328"/>
      <c r="Q999" s="329"/>
      <c r="R999" s="329"/>
      <c r="S999" s="68"/>
      <c r="T999" s="68"/>
      <c r="U999" s="68"/>
      <c r="V999" s="357"/>
      <c r="W999" s="328"/>
      <c r="X999" s="68"/>
      <c r="Y999" s="68"/>
      <c r="Z999" s="68"/>
      <c r="AA999" s="371"/>
      <c r="AB999" s="68"/>
      <c r="AC999" s="68"/>
      <c r="AD999" s="371"/>
      <c r="AE999" s="68"/>
      <c r="AF999" s="80"/>
      <c r="AG999" s="99"/>
      <c r="AH999" s="84"/>
      <c r="AI999" s="582"/>
      <c r="AJ999" s="582"/>
      <c r="AK999" s="582"/>
      <c r="AL999" s="582"/>
      <c r="AM999" s="68"/>
      <c r="AN999" s="80"/>
      <c r="AO999" s="84"/>
      <c r="AP999" s="36"/>
    </row>
    <row r="1000" spans="2:42" ht="13.5" customHeight="1" x14ac:dyDescent="0.25">
      <c r="B1000" s="520"/>
      <c r="D1000" s="68"/>
      <c r="E1000" s="68"/>
      <c r="F1000" s="68"/>
      <c r="G1000" s="68"/>
      <c r="H1000" s="88"/>
      <c r="I1000" s="68"/>
      <c r="J1000" s="68"/>
      <c r="K1000" s="68"/>
      <c r="L1000" s="88"/>
      <c r="M1000" s="68"/>
      <c r="N1000" s="68"/>
      <c r="O1000" s="68"/>
      <c r="P1000" s="328"/>
      <c r="Q1000" s="329"/>
      <c r="R1000" s="329"/>
      <c r="S1000" s="68"/>
      <c r="T1000" s="68"/>
      <c r="U1000" s="68"/>
      <c r="V1000" s="357"/>
      <c r="W1000" s="328"/>
      <c r="X1000" s="68"/>
      <c r="Y1000" s="68"/>
      <c r="Z1000" s="68"/>
      <c r="AA1000" s="371"/>
      <c r="AB1000" s="68"/>
      <c r="AC1000" s="68"/>
      <c r="AD1000" s="371"/>
      <c r="AE1000" s="68"/>
      <c r="AF1000" s="80"/>
      <c r="AG1000" s="99"/>
      <c r="AH1000" s="84"/>
      <c r="AI1000" s="582"/>
      <c r="AJ1000" s="582"/>
      <c r="AK1000" s="582"/>
      <c r="AL1000" s="582"/>
      <c r="AM1000" s="68"/>
      <c r="AN1000" s="80"/>
      <c r="AO1000" s="84"/>
      <c r="AP1000" s="36"/>
    </row>
    <row r="1001" spans="2:42" ht="13.5" customHeight="1" x14ac:dyDescent="0.25">
      <c r="B1001" s="520"/>
      <c r="D1001" s="68"/>
      <c r="E1001" s="68"/>
      <c r="F1001" s="68"/>
      <c r="G1001" s="68"/>
      <c r="H1001" s="88"/>
      <c r="I1001" s="68"/>
      <c r="J1001" s="68"/>
      <c r="K1001" s="68"/>
      <c r="L1001" s="88"/>
      <c r="M1001" s="68"/>
      <c r="N1001" s="68"/>
      <c r="O1001" s="68"/>
      <c r="P1001" s="328"/>
      <c r="Q1001" s="329"/>
      <c r="R1001" s="329"/>
      <c r="S1001" s="68"/>
      <c r="T1001" s="68"/>
      <c r="U1001" s="68"/>
      <c r="V1001" s="357"/>
      <c r="W1001" s="328"/>
      <c r="X1001" s="68"/>
      <c r="Y1001" s="68"/>
      <c r="Z1001" s="68"/>
      <c r="AA1001" s="371"/>
      <c r="AB1001" s="68"/>
      <c r="AC1001" s="68"/>
      <c r="AD1001" s="371"/>
      <c r="AE1001" s="68"/>
      <c r="AF1001" s="80"/>
      <c r="AG1001" s="99"/>
      <c r="AH1001" s="84"/>
      <c r="AI1001" s="582"/>
      <c r="AJ1001" s="582"/>
      <c r="AK1001" s="582"/>
      <c r="AL1001" s="582"/>
      <c r="AM1001" s="68"/>
      <c r="AN1001" s="80"/>
      <c r="AO1001" s="84"/>
      <c r="AP1001" s="36"/>
    </row>
    <row r="1002" spans="2:42" ht="13.5" customHeight="1" x14ac:dyDescent="0.25">
      <c r="B1002" s="520"/>
      <c r="D1002" s="68"/>
      <c r="E1002" s="68"/>
      <c r="F1002" s="68"/>
      <c r="G1002" s="68"/>
      <c r="H1002" s="88"/>
      <c r="I1002" s="68"/>
      <c r="J1002" s="68"/>
      <c r="K1002" s="68"/>
      <c r="L1002" s="88"/>
      <c r="M1002" s="68"/>
      <c r="N1002" s="68"/>
      <c r="O1002" s="68"/>
      <c r="P1002" s="328"/>
      <c r="Q1002" s="329"/>
      <c r="R1002" s="329"/>
      <c r="S1002" s="68"/>
      <c r="T1002" s="68"/>
      <c r="U1002" s="68"/>
      <c r="V1002" s="357"/>
      <c r="W1002" s="328"/>
      <c r="X1002" s="68"/>
      <c r="Y1002" s="68"/>
      <c r="Z1002" s="68"/>
      <c r="AA1002" s="371"/>
      <c r="AB1002" s="68"/>
      <c r="AC1002" s="68"/>
      <c r="AD1002" s="371"/>
      <c r="AE1002" s="68"/>
      <c r="AF1002" s="80"/>
      <c r="AG1002" s="99"/>
      <c r="AH1002" s="84"/>
      <c r="AI1002" s="582"/>
      <c r="AJ1002" s="582"/>
      <c r="AK1002" s="582"/>
      <c r="AL1002" s="582"/>
      <c r="AM1002" s="68"/>
      <c r="AN1002" s="80"/>
      <c r="AO1002" s="84"/>
      <c r="AP1002" s="36"/>
    </row>
    <row r="1003" spans="2:42" ht="13.5" customHeight="1" x14ac:dyDescent="0.25">
      <c r="B1003" s="520"/>
      <c r="D1003" s="68"/>
      <c r="E1003" s="68"/>
      <c r="F1003" s="68"/>
      <c r="G1003" s="68"/>
      <c r="H1003" s="88"/>
      <c r="I1003" s="68"/>
      <c r="J1003" s="68"/>
      <c r="K1003" s="68"/>
      <c r="L1003" s="88"/>
      <c r="M1003" s="68"/>
      <c r="N1003" s="68"/>
      <c r="O1003" s="68"/>
      <c r="P1003" s="328"/>
      <c r="Q1003" s="329"/>
      <c r="R1003" s="329"/>
      <c r="S1003" s="68"/>
      <c r="T1003" s="68"/>
      <c r="U1003" s="68"/>
      <c r="V1003" s="357"/>
      <c r="W1003" s="328"/>
      <c r="X1003" s="68"/>
      <c r="Y1003" s="68"/>
      <c r="Z1003" s="68"/>
      <c r="AA1003" s="371"/>
      <c r="AB1003" s="68"/>
      <c r="AC1003" s="68"/>
      <c r="AD1003" s="371"/>
      <c r="AE1003" s="68"/>
      <c r="AF1003" s="80"/>
      <c r="AG1003" s="99"/>
      <c r="AH1003" s="84"/>
      <c r="AI1003" s="582"/>
      <c r="AJ1003" s="582"/>
      <c r="AK1003" s="582"/>
      <c r="AL1003" s="582"/>
      <c r="AM1003" s="68"/>
      <c r="AN1003" s="80"/>
      <c r="AO1003" s="84"/>
      <c r="AP1003" s="36"/>
    </row>
    <row r="1004" spans="2:42" ht="13.5" customHeight="1" x14ac:dyDescent="0.25">
      <c r="B1004" s="520"/>
      <c r="D1004" s="68"/>
      <c r="E1004" s="68"/>
      <c r="F1004" s="68"/>
      <c r="G1004" s="68"/>
      <c r="H1004" s="88"/>
      <c r="I1004" s="68"/>
      <c r="J1004" s="68"/>
      <c r="K1004" s="68"/>
      <c r="L1004" s="88"/>
      <c r="M1004" s="68"/>
      <c r="N1004" s="68"/>
      <c r="O1004" s="68"/>
      <c r="P1004" s="328"/>
      <c r="Q1004" s="329"/>
      <c r="R1004" s="329"/>
      <c r="S1004" s="68"/>
      <c r="T1004" s="68"/>
      <c r="U1004" s="68"/>
      <c r="V1004" s="357"/>
      <c r="W1004" s="328"/>
      <c r="X1004" s="68"/>
      <c r="Y1004" s="68"/>
      <c r="Z1004" s="68"/>
      <c r="AA1004" s="371"/>
      <c r="AB1004" s="68"/>
      <c r="AC1004" s="68"/>
      <c r="AD1004" s="371"/>
      <c r="AE1004" s="68"/>
      <c r="AF1004" s="80"/>
      <c r="AG1004" s="99"/>
      <c r="AH1004" s="84"/>
      <c r="AI1004" s="582"/>
      <c r="AJ1004" s="582"/>
      <c r="AK1004" s="582"/>
      <c r="AL1004" s="582"/>
      <c r="AM1004" s="68"/>
      <c r="AN1004" s="80"/>
      <c r="AO1004" s="84"/>
      <c r="AP1004" s="36"/>
    </row>
    <row r="1005" spans="2:42" ht="13.5" customHeight="1" x14ac:dyDescent="0.25">
      <c r="B1005" s="520"/>
      <c r="D1005" s="68"/>
      <c r="E1005" s="68"/>
      <c r="F1005" s="68"/>
      <c r="G1005" s="68"/>
      <c r="H1005" s="88"/>
      <c r="I1005" s="68"/>
      <c r="J1005" s="68"/>
      <c r="K1005" s="68"/>
      <c r="L1005" s="88"/>
      <c r="M1005" s="68"/>
      <c r="N1005" s="68"/>
      <c r="O1005" s="68"/>
      <c r="P1005" s="328"/>
      <c r="Q1005" s="329"/>
      <c r="R1005" s="329"/>
      <c r="S1005" s="68"/>
      <c r="T1005" s="68"/>
      <c r="U1005" s="68"/>
      <c r="V1005" s="357"/>
      <c r="W1005" s="328"/>
      <c r="X1005" s="68"/>
      <c r="Y1005" s="68"/>
      <c r="Z1005" s="68"/>
      <c r="AA1005" s="371"/>
      <c r="AB1005" s="68"/>
      <c r="AC1005" s="68"/>
      <c r="AD1005" s="371"/>
      <c r="AE1005" s="68"/>
      <c r="AF1005" s="80"/>
      <c r="AG1005" s="99"/>
      <c r="AH1005" s="84"/>
      <c r="AI1005" s="582"/>
      <c r="AJ1005" s="582"/>
      <c r="AK1005" s="582"/>
      <c r="AL1005" s="582"/>
      <c r="AM1005" s="68"/>
      <c r="AN1005" s="80"/>
      <c r="AO1005" s="84"/>
      <c r="AP1005" s="36"/>
    </row>
    <row r="1006" spans="2:42" ht="13.5" customHeight="1" x14ac:dyDescent="0.25">
      <c r="B1006" s="520"/>
      <c r="D1006" s="68"/>
      <c r="E1006" s="68"/>
      <c r="F1006" s="68"/>
      <c r="G1006" s="68"/>
      <c r="H1006" s="88"/>
      <c r="I1006" s="68"/>
      <c r="J1006" s="68"/>
      <c r="K1006" s="68"/>
      <c r="L1006" s="88"/>
      <c r="M1006" s="68"/>
      <c r="N1006" s="68"/>
      <c r="O1006" s="68"/>
      <c r="P1006" s="328"/>
      <c r="Q1006" s="329"/>
      <c r="R1006" s="329"/>
      <c r="S1006" s="68"/>
      <c r="T1006" s="68"/>
      <c r="U1006" s="68"/>
      <c r="V1006" s="357"/>
      <c r="W1006" s="328"/>
      <c r="X1006" s="68"/>
      <c r="Y1006" s="68"/>
      <c r="Z1006" s="68"/>
      <c r="AA1006" s="371"/>
      <c r="AB1006" s="68"/>
      <c r="AC1006" s="68"/>
      <c r="AD1006" s="371"/>
      <c r="AE1006" s="68"/>
      <c r="AF1006" s="80"/>
      <c r="AG1006" s="99"/>
      <c r="AH1006" s="84"/>
      <c r="AI1006" s="582"/>
      <c r="AJ1006" s="582"/>
      <c r="AK1006" s="582"/>
      <c r="AL1006" s="582"/>
      <c r="AM1006" s="68"/>
      <c r="AN1006" s="80"/>
      <c r="AO1006" s="84"/>
      <c r="AP1006" s="36"/>
    </row>
    <row r="1007" spans="2:42" ht="13.5" customHeight="1" x14ac:dyDescent="0.25">
      <c r="B1007" s="520"/>
      <c r="D1007" s="68"/>
      <c r="E1007" s="68"/>
      <c r="F1007" s="68"/>
      <c r="G1007" s="68"/>
      <c r="H1007" s="88"/>
      <c r="I1007" s="68"/>
      <c r="J1007" s="68"/>
      <c r="K1007" s="68"/>
      <c r="L1007" s="88"/>
      <c r="M1007" s="68"/>
      <c r="N1007" s="68"/>
      <c r="O1007" s="68"/>
      <c r="P1007" s="328"/>
      <c r="Q1007" s="329"/>
      <c r="R1007" s="329"/>
      <c r="S1007" s="68"/>
      <c r="T1007" s="68"/>
      <c r="U1007" s="68"/>
      <c r="V1007" s="357"/>
      <c r="W1007" s="328"/>
      <c r="X1007" s="68"/>
      <c r="Y1007" s="68"/>
      <c r="Z1007" s="68"/>
      <c r="AA1007" s="371"/>
      <c r="AB1007" s="68"/>
      <c r="AC1007" s="68"/>
      <c r="AD1007" s="371"/>
      <c r="AE1007" s="68"/>
      <c r="AF1007" s="80"/>
      <c r="AG1007" s="99"/>
      <c r="AH1007" s="84"/>
      <c r="AI1007" s="582"/>
      <c r="AJ1007" s="582"/>
      <c r="AK1007" s="582"/>
      <c r="AL1007" s="582"/>
      <c r="AM1007" s="68"/>
      <c r="AN1007" s="80"/>
      <c r="AO1007" s="84"/>
      <c r="AP1007" s="36"/>
    </row>
    <row r="1008" spans="2:42" ht="13.5" customHeight="1" x14ac:dyDescent="0.25">
      <c r="B1008" s="520"/>
      <c r="D1008" s="68"/>
      <c r="E1008" s="68"/>
      <c r="F1008" s="68"/>
      <c r="G1008" s="68"/>
      <c r="H1008" s="88"/>
      <c r="I1008" s="68"/>
      <c r="J1008" s="68"/>
      <c r="K1008" s="68"/>
      <c r="L1008" s="88"/>
      <c r="M1008" s="68"/>
      <c r="N1008" s="68"/>
      <c r="O1008" s="68"/>
      <c r="P1008" s="328"/>
      <c r="Q1008" s="329"/>
      <c r="R1008" s="329"/>
      <c r="S1008" s="68"/>
      <c r="T1008" s="68"/>
      <c r="U1008" s="68"/>
      <c r="V1008" s="357"/>
      <c r="W1008" s="328"/>
      <c r="X1008" s="68"/>
      <c r="Y1008" s="68"/>
      <c r="Z1008" s="68"/>
      <c r="AA1008" s="371"/>
      <c r="AB1008" s="68"/>
      <c r="AC1008" s="68"/>
      <c r="AD1008" s="371"/>
      <c r="AE1008" s="68"/>
      <c r="AF1008" s="80"/>
      <c r="AG1008" s="99"/>
      <c r="AH1008" s="84"/>
      <c r="AI1008" s="582"/>
      <c r="AJ1008" s="582"/>
      <c r="AK1008" s="582"/>
      <c r="AL1008" s="582"/>
      <c r="AM1008" s="68"/>
      <c r="AN1008" s="80"/>
      <c r="AO1008" s="84"/>
      <c r="AP1008" s="36"/>
    </row>
    <row r="1009" spans="2:42" ht="13.5" customHeight="1" x14ac:dyDescent="0.25">
      <c r="B1009" s="520"/>
      <c r="D1009" s="68"/>
      <c r="E1009" s="68"/>
      <c r="F1009" s="68"/>
      <c r="G1009" s="68"/>
      <c r="H1009" s="88"/>
      <c r="I1009" s="68"/>
      <c r="J1009" s="68"/>
      <c r="K1009" s="68"/>
      <c r="L1009" s="88"/>
      <c r="M1009" s="68"/>
      <c r="N1009" s="68"/>
      <c r="O1009" s="68"/>
      <c r="P1009" s="328"/>
      <c r="Q1009" s="329"/>
      <c r="R1009" s="329"/>
      <c r="S1009" s="68"/>
      <c r="T1009" s="68"/>
      <c r="U1009" s="68"/>
      <c r="V1009" s="357"/>
      <c r="W1009" s="328"/>
      <c r="X1009" s="68"/>
      <c r="Y1009" s="68"/>
      <c r="Z1009" s="68"/>
      <c r="AA1009" s="371"/>
      <c r="AB1009" s="68"/>
      <c r="AC1009" s="68"/>
      <c r="AD1009" s="371"/>
      <c r="AE1009" s="68"/>
      <c r="AF1009" s="80"/>
      <c r="AG1009" s="99"/>
      <c r="AH1009" s="84"/>
      <c r="AI1009" s="582"/>
      <c r="AJ1009" s="582"/>
      <c r="AK1009" s="582"/>
      <c r="AL1009" s="582"/>
      <c r="AM1009" s="68"/>
      <c r="AN1009" s="80"/>
      <c r="AO1009" s="84"/>
      <c r="AP1009" s="36"/>
    </row>
    <row r="1010" spans="2:42" ht="13.5" customHeight="1" x14ac:dyDescent="0.25">
      <c r="B1010" s="520"/>
      <c r="D1010" s="68"/>
      <c r="E1010" s="68"/>
      <c r="F1010" s="68"/>
      <c r="G1010" s="68"/>
      <c r="H1010" s="88"/>
      <c r="I1010" s="68"/>
      <c r="J1010" s="68"/>
      <c r="K1010" s="68"/>
      <c r="L1010" s="88"/>
      <c r="M1010" s="68"/>
      <c r="N1010" s="68"/>
      <c r="O1010" s="68"/>
      <c r="P1010" s="328"/>
      <c r="Q1010" s="329"/>
      <c r="R1010" s="329"/>
      <c r="S1010" s="68"/>
      <c r="T1010" s="68"/>
      <c r="U1010" s="68"/>
      <c r="V1010" s="357"/>
      <c r="W1010" s="328"/>
      <c r="X1010" s="68"/>
      <c r="Y1010" s="68"/>
      <c r="Z1010" s="68"/>
      <c r="AA1010" s="371"/>
      <c r="AB1010" s="68"/>
      <c r="AC1010" s="68"/>
      <c r="AD1010" s="371"/>
      <c r="AE1010" s="68"/>
      <c r="AF1010" s="80"/>
      <c r="AG1010" s="99"/>
      <c r="AH1010" s="84"/>
      <c r="AI1010" s="582"/>
      <c r="AJ1010" s="582"/>
      <c r="AK1010" s="582"/>
      <c r="AL1010" s="582"/>
      <c r="AM1010" s="68"/>
      <c r="AN1010" s="80"/>
      <c r="AO1010" s="84"/>
      <c r="AP1010" s="36"/>
    </row>
    <row r="1011" spans="2:42" ht="13.5" customHeight="1" x14ac:dyDescent="0.25">
      <c r="B1011" s="520"/>
      <c r="D1011" s="68"/>
      <c r="E1011" s="68"/>
      <c r="F1011" s="68"/>
      <c r="G1011" s="68"/>
      <c r="H1011" s="88"/>
      <c r="I1011" s="68"/>
      <c r="J1011" s="68"/>
      <c r="K1011" s="68"/>
      <c r="L1011" s="88"/>
      <c r="M1011" s="68"/>
      <c r="N1011" s="68"/>
      <c r="O1011" s="68"/>
      <c r="P1011" s="328"/>
      <c r="Q1011" s="329"/>
      <c r="R1011" s="329"/>
      <c r="S1011" s="68"/>
      <c r="T1011" s="68"/>
      <c r="U1011" s="68"/>
      <c r="V1011" s="357"/>
      <c r="W1011" s="328"/>
      <c r="X1011" s="68"/>
      <c r="Y1011" s="68"/>
      <c r="Z1011" s="68"/>
      <c r="AA1011" s="371"/>
      <c r="AB1011" s="68"/>
      <c r="AC1011" s="68"/>
      <c r="AD1011" s="371"/>
      <c r="AE1011" s="68"/>
      <c r="AF1011" s="80"/>
      <c r="AG1011" s="99"/>
      <c r="AH1011" s="84"/>
      <c r="AI1011" s="582"/>
      <c r="AJ1011" s="582"/>
      <c r="AK1011" s="582"/>
      <c r="AL1011" s="582"/>
      <c r="AM1011" s="68"/>
      <c r="AN1011" s="80"/>
      <c r="AO1011" s="84"/>
      <c r="AP1011" s="36"/>
    </row>
    <row r="1012" spans="2:42" ht="13.5" customHeight="1" x14ac:dyDescent="0.25">
      <c r="B1012" s="520"/>
      <c r="D1012" s="68"/>
      <c r="E1012" s="68"/>
      <c r="F1012" s="68"/>
      <c r="G1012" s="68"/>
      <c r="H1012" s="88"/>
      <c r="I1012" s="68"/>
      <c r="J1012" s="68"/>
      <c r="K1012" s="68"/>
      <c r="L1012" s="88"/>
      <c r="M1012" s="68"/>
      <c r="N1012" s="68"/>
      <c r="O1012" s="68"/>
      <c r="P1012" s="328"/>
      <c r="Q1012" s="329"/>
      <c r="R1012" s="329"/>
      <c r="S1012" s="68"/>
      <c r="T1012" s="68"/>
      <c r="U1012" s="68"/>
      <c r="V1012" s="357"/>
      <c r="W1012" s="328"/>
      <c r="X1012" s="68"/>
      <c r="Y1012" s="68"/>
      <c r="Z1012" s="68"/>
      <c r="AA1012" s="371"/>
      <c r="AB1012" s="68"/>
      <c r="AC1012" s="68"/>
      <c r="AD1012" s="371"/>
      <c r="AE1012" s="68"/>
      <c r="AF1012" s="80"/>
      <c r="AG1012" s="99"/>
      <c r="AH1012" s="84"/>
      <c r="AI1012" s="582"/>
      <c r="AJ1012" s="582"/>
      <c r="AK1012" s="582"/>
      <c r="AL1012" s="582"/>
      <c r="AM1012" s="68"/>
      <c r="AN1012" s="80"/>
      <c r="AO1012" s="84"/>
      <c r="AP1012" s="36"/>
    </row>
    <row r="1013" spans="2:42" ht="13.5" customHeight="1" x14ac:dyDescent="0.25">
      <c r="B1013" s="520"/>
      <c r="D1013" s="68"/>
      <c r="E1013" s="68"/>
      <c r="F1013" s="68"/>
      <c r="G1013" s="68"/>
      <c r="H1013" s="88"/>
      <c r="I1013" s="68"/>
      <c r="J1013" s="68"/>
      <c r="K1013" s="68"/>
      <c r="L1013" s="88"/>
      <c r="M1013" s="68"/>
      <c r="N1013" s="68"/>
      <c r="O1013" s="68"/>
      <c r="P1013" s="328"/>
      <c r="Q1013" s="329"/>
      <c r="R1013" s="329"/>
      <c r="S1013" s="68"/>
      <c r="T1013" s="68"/>
      <c r="U1013" s="68"/>
      <c r="V1013" s="357"/>
      <c r="W1013" s="328"/>
      <c r="X1013" s="68"/>
      <c r="Y1013" s="68"/>
      <c r="Z1013" s="68"/>
      <c r="AA1013" s="371"/>
      <c r="AB1013" s="68"/>
      <c r="AC1013" s="68"/>
      <c r="AD1013" s="371"/>
      <c r="AE1013" s="68"/>
      <c r="AF1013" s="80"/>
      <c r="AG1013" s="99"/>
      <c r="AH1013" s="84"/>
      <c r="AI1013" s="582"/>
      <c r="AJ1013" s="582"/>
      <c r="AK1013" s="582"/>
      <c r="AL1013" s="582"/>
      <c r="AM1013" s="68"/>
      <c r="AN1013" s="80"/>
      <c r="AO1013" s="84"/>
      <c r="AP1013" s="4"/>
    </row>
    <row r="1014" spans="2:42" ht="13.5" customHeight="1" x14ac:dyDescent="0.25">
      <c r="B1014" s="520"/>
      <c r="D1014" s="68"/>
      <c r="E1014" s="68"/>
      <c r="F1014" s="68"/>
      <c r="G1014" s="68"/>
      <c r="H1014" s="88"/>
      <c r="I1014" s="68"/>
      <c r="J1014" s="68"/>
      <c r="K1014" s="68"/>
      <c r="L1014" s="88"/>
      <c r="M1014" s="68"/>
      <c r="N1014" s="68"/>
      <c r="O1014" s="68"/>
      <c r="P1014" s="328"/>
      <c r="Q1014" s="329"/>
      <c r="R1014" s="329"/>
      <c r="S1014" s="68"/>
      <c r="T1014" s="68"/>
      <c r="U1014" s="68"/>
      <c r="V1014" s="357"/>
      <c r="W1014" s="328"/>
      <c r="X1014" s="68"/>
      <c r="Y1014" s="68"/>
      <c r="Z1014" s="68"/>
      <c r="AA1014" s="371"/>
      <c r="AB1014" s="68"/>
      <c r="AC1014" s="68"/>
      <c r="AD1014" s="371"/>
      <c r="AE1014" s="68"/>
      <c r="AF1014" s="80"/>
      <c r="AG1014" s="99"/>
      <c r="AH1014" s="84"/>
      <c r="AI1014" s="582"/>
      <c r="AJ1014" s="582"/>
      <c r="AK1014" s="582"/>
      <c r="AL1014" s="582"/>
      <c r="AM1014" s="68"/>
      <c r="AN1014" s="80"/>
      <c r="AO1014" s="84"/>
      <c r="AP1014" s="4"/>
    </row>
    <row r="1015" spans="2:42" ht="13.5" customHeight="1" x14ac:dyDescent="0.25">
      <c r="B1015" s="520"/>
      <c r="D1015" s="68"/>
      <c r="E1015" s="68"/>
      <c r="F1015" s="68"/>
      <c r="G1015" s="68"/>
      <c r="H1015" s="88"/>
      <c r="I1015" s="68"/>
      <c r="J1015" s="68"/>
      <c r="K1015" s="68"/>
      <c r="L1015" s="88"/>
      <c r="M1015" s="68"/>
      <c r="N1015" s="68"/>
      <c r="O1015" s="68"/>
      <c r="P1015" s="328"/>
      <c r="Q1015" s="329"/>
      <c r="R1015" s="329"/>
      <c r="S1015" s="68"/>
      <c r="T1015" s="68"/>
      <c r="U1015" s="68"/>
      <c r="V1015" s="357"/>
      <c r="W1015" s="328"/>
      <c r="X1015" s="68"/>
      <c r="Y1015" s="68"/>
      <c r="Z1015" s="68"/>
      <c r="AA1015" s="371"/>
      <c r="AB1015" s="68"/>
      <c r="AC1015" s="68"/>
      <c r="AD1015" s="371"/>
      <c r="AE1015" s="68"/>
      <c r="AF1015" s="80"/>
      <c r="AG1015" s="99"/>
      <c r="AH1015" s="84"/>
      <c r="AI1015" s="582"/>
      <c r="AJ1015" s="582"/>
      <c r="AK1015" s="582"/>
      <c r="AL1015" s="582"/>
      <c r="AM1015" s="68"/>
      <c r="AN1015" s="80"/>
      <c r="AO1015" s="84"/>
      <c r="AP1015" s="4"/>
    </row>
    <row r="1016" spans="2:42" ht="13.5" customHeight="1" x14ac:dyDescent="0.25">
      <c r="B1016" s="520"/>
      <c r="D1016" s="68"/>
      <c r="E1016" s="68"/>
      <c r="F1016" s="68"/>
      <c r="G1016" s="68"/>
      <c r="H1016" s="88"/>
      <c r="I1016" s="68"/>
      <c r="J1016" s="68"/>
      <c r="K1016" s="68"/>
      <c r="L1016" s="88"/>
      <c r="M1016" s="68"/>
      <c r="N1016" s="68"/>
      <c r="O1016" s="68"/>
      <c r="P1016" s="328"/>
      <c r="Q1016" s="329"/>
      <c r="R1016" s="329"/>
      <c r="S1016" s="68"/>
      <c r="T1016" s="68"/>
      <c r="U1016" s="68"/>
      <c r="V1016" s="357"/>
      <c r="W1016" s="328"/>
      <c r="X1016" s="68"/>
      <c r="Y1016" s="68"/>
      <c r="Z1016" s="68"/>
      <c r="AA1016" s="371"/>
      <c r="AB1016" s="68"/>
      <c r="AC1016" s="68"/>
      <c r="AD1016" s="371"/>
      <c r="AE1016" s="68"/>
      <c r="AF1016" s="80"/>
      <c r="AG1016" s="99"/>
      <c r="AH1016" s="84"/>
      <c r="AI1016" s="582"/>
      <c r="AJ1016" s="582"/>
      <c r="AK1016" s="582"/>
      <c r="AL1016" s="582"/>
      <c r="AM1016" s="68"/>
      <c r="AN1016" s="80"/>
      <c r="AO1016" s="84"/>
      <c r="AP1016" s="4"/>
    </row>
    <row r="1017" spans="2:42" ht="13.5" customHeight="1" x14ac:dyDescent="0.25">
      <c r="B1017" s="520"/>
      <c r="D1017" s="68"/>
      <c r="E1017" s="68"/>
      <c r="F1017" s="68"/>
      <c r="G1017" s="68"/>
      <c r="H1017" s="88"/>
      <c r="I1017" s="68"/>
      <c r="J1017" s="68"/>
      <c r="K1017" s="68"/>
      <c r="L1017" s="88"/>
      <c r="M1017" s="68"/>
      <c r="N1017" s="68"/>
      <c r="O1017" s="68"/>
      <c r="P1017" s="328"/>
      <c r="Q1017" s="329"/>
      <c r="R1017" s="329"/>
      <c r="S1017" s="68"/>
      <c r="T1017" s="68"/>
      <c r="U1017" s="68"/>
      <c r="V1017" s="357"/>
      <c r="W1017" s="328"/>
      <c r="X1017" s="68"/>
      <c r="Y1017" s="68"/>
      <c r="Z1017" s="68"/>
      <c r="AA1017" s="371"/>
      <c r="AB1017" s="68"/>
      <c r="AC1017" s="68"/>
      <c r="AD1017" s="371"/>
      <c r="AE1017" s="68"/>
      <c r="AF1017" s="80"/>
      <c r="AG1017" s="99"/>
      <c r="AH1017" s="84"/>
      <c r="AI1017" s="582"/>
      <c r="AJ1017" s="582"/>
      <c r="AK1017" s="582"/>
      <c r="AL1017" s="582"/>
      <c r="AM1017" s="68"/>
      <c r="AN1017" s="80"/>
      <c r="AO1017" s="84"/>
      <c r="AP1017" s="4"/>
    </row>
    <row r="1018" spans="2:42" ht="13.5" customHeight="1" x14ac:dyDescent="0.25">
      <c r="B1018" s="520"/>
      <c r="D1018" s="68"/>
      <c r="E1018" s="68"/>
      <c r="F1018" s="68"/>
      <c r="G1018" s="68"/>
      <c r="H1018" s="88"/>
      <c r="I1018" s="68"/>
      <c r="J1018" s="68"/>
      <c r="K1018" s="68"/>
      <c r="L1018" s="88"/>
      <c r="M1018" s="68"/>
      <c r="N1018" s="68"/>
      <c r="O1018" s="68"/>
      <c r="P1018" s="328"/>
      <c r="Q1018" s="329"/>
      <c r="R1018" s="329"/>
      <c r="S1018" s="68"/>
      <c r="T1018" s="68"/>
      <c r="U1018" s="68"/>
      <c r="V1018" s="357"/>
      <c r="W1018" s="328"/>
      <c r="X1018" s="68"/>
      <c r="Y1018" s="68"/>
      <c r="Z1018" s="68"/>
      <c r="AA1018" s="371"/>
      <c r="AB1018" s="68"/>
      <c r="AC1018" s="68"/>
      <c r="AD1018" s="371"/>
      <c r="AE1018" s="68"/>
      <c r="AF1018" s="80"/>
      <c r="AG1018" s="99"/>
      <c r="AH1018" s="84"/>
      <c r="AI1018" s="582"/>
      <c r="AJ1018" s="582"/>
      <c r="AK1018" s="582"/>
      <c r="AL1018" s="582"/>
      <c r="AM1018" s="68"/>
      <c r="AN1018" s="80"/>
      <c r="AO1018" s="84"/>
      <c r="AP1018" s="4"/>
    </row>
    <row r="1019" spans="2:42" ht="13.5" customHeight="1" x14ac:dyDescent="0.25">
      <c r="B1019" s="520"/>
      <c r="D1019" s="68"/>
      <c r="E1019" s="68"/>
      <c r="F1019" s="68"/>
      <c r="G1019" s="68"/>
      <c r="H1019" s="88"/>
      <c r="I1019" s="68"/>
      <c r="J1019" s="68"/>
      <c r="K1019" s="68"/>
      <c r="L1019" s="88"/>
      <c r="M1019" s="68"/>
      <c r="N1019" s="68"/>
      <c r="O1019" s="68"/>
      <c r="P1019" s="328"/>
      <c r="Q1019" s="329"/>
      <c r="R1019" s="329"/>
      <c r="S1019" s="68"/>
      <c r="T1019" s="68"/>
      <c r="U1019" s="68"/>
      <c r="V1019" s="357"/>
      <c r="W1019" s="328"/>
      <c r="X1019" s="68"/>
      <c r="Y1019" s="68"/>
      <c r="Z1019" s="68"/>
      <c r="AA1019" s="371"/>
      <c r="AB1019" s="68"/>
      <c r="AC1019" s="68"/>
      <c r="AD1019" s="371"/>
      <c r="AE1019" s="68"/>
      <c r="AF1019" s="80"/>
      <c r="AG1019" s="99"/>
      <c r="AH1019" s="84"/>
      <c r="AI1019" s="582"/>
      <c r="AJ1019" s="582"/>
      <c r="AK1019" s="582"/>
      <c r="AL1019" s="582"/>
      <c r="AM1019" s="68"/>
      <c r="AN1019" s="80"/>
      <c r="AO1019" s="84"/>
      <c r="AP1019" s="4"/>
    </row>
    <row r="1020" spans="2:42" ht="13.5" customHeight="1" x14ac:dyDescent="0.25">
      <c r="B1020" s="520"/>
      <c r="D1020" s="68"/>
      <c r="E1020" s="68"/>
      <c r="F1020" s="68"/>
      <c r="G1020" s="68"/>
      <c r="H1020" s="88"/>
      <c r="I1020" s="68"/>
      <c r="J1020" s="68"/>
      <c r="K1020" s="68"/>
      <c r="L1020" s="88"/>
      <c r="M1020" s="68"/>
      <c r="N1020" s="68"/>
      <c r="O1020" s="68"/>
      <c r="P1020" s="328"/>
      <c r="Q1020" s="329"/>
      <c r="R1020" s="329"/>
      <c r="S1020" s="68"/>
      <c r="T1020" s="68"/>
      <c r="U1020" s="68"/>
      <c r="V1020" s="357"/>
      <c r="W1020" s="328"/>
      <c r="X1020" s="68"/>
      <c r="Y1020" s="68"/>
      <c r="Z1020" s="68"/>
      <c r="AA1020" s="371"/>
      <c r="AB1020" s="68"/>
      <c r="AC1020" s="68"/>
      <c r="AD1020" s="371"/>
      <c r="AE1020" s="68"/>
      <c r="AF1020" s="80"/>
      <c r="AG1020" s="99"/>
      <c r="AH1020" s="84"/>
      <c r="AI1020" s="582"/>
      <c r="AJ1020" s="582"/>
      <c r="AK1020" s="582"/>
      <c r="AL1020" s="582"/>
      <c r="AM1020" s="68"/>
      <c r="AN1020" s="80"/>
      <c r="AO1020" s="84"/>
      <c r="AP1020" s="4"/>
    </row>
    <row r="1021" spans="2:42" ht="13.5" customHeight="1" x14ac:dyDescent="0.25">
      <c r="B1021" s="520"/>
      <c r="D1021" s="68"/>
      <c r="E1021" s="68"/>
      <c r="F1021" s="68"/>
      <c r="G1021" s="68"/>
      <c r="H1021" s="88"/>
      <c r="I1021" s="68"/>
      <c r="J1021" s="68"/>
      <c r="K1021" s="68"/>
      <c r="L1021" s="88"/>
      <c r="M1021" s="68"/>
      <c r="N1021" s="68"/>
      <c r="O1021" s="68"/>
      <c r="P1021" s="328"/>
      <c r="Q1021" s="329"/>
      <c r="R1021" s="329"/>
      <c r="S1021" s="68"/>
      <c r="T1021" s="68"/>
      <c r="U1021" s="68"/>
      <c r="V1021" s="357"/>
      <c r="W1021" s="328"/>
      <c r="X1021" s="68"/>
      <c r="Y1021" s="68"/>
      <c r="Z1021" s="68"/>
      <c r="AA1021" s="371"/>
      <c r="AB1021" s="68"/>
      <c r="AC1021" s="68"/>
      <c r="AD1021" s="371"/>
      <c r="AE1021" s="68"/>
      <c r="AF1021" s="80"/>
      <c r="AG1021" s="99"/>
      <c r="AH1021" s="84"/>
      <c r="AI1021" s="582"/>
      <c r="AJ1021" s="582"/>
      <c r="AK1021" s="582"/>
      <c r="AL1021" s="582"/>
      <c r="AM1021" s="68"/>
      <c r="AN1021" s="80"/>
      <c r="AO1021" s="84"/>
      <c r="AP1021" s="4"/>
    </row>
    <row r="1022" spans="2:42" ht="13.5" customHeight="1" x14ac:dyDescent="0.25">
      <c r="B1022" s="520"/>
      <c r="D1022" s="68"/>
      <c r="E1022" s="68"/>
      <c r="F1022" s="68"/>
      <c r="G1022" s="68"/>
      <c r="H1022" s="88"/>
      <c r="I1022" s="68"/>
      <c r="J1022" s="68"/>
      <c r="K1022" s="68"/>
      <c r="L1022" s="88"/>
      <c r="M1022" s="68"/>
      <c r="N1022" s="68"/>
      <c r="O1022" s="68"/>
      <c r="P1022" s="328"/>
      <c r="Q1022" s="329"/>
      <c r="R1022" s="329"/>
      <c r="S1022" s="68"/>
      <c r="T1022" s="68"/>
      <c r="U1022" s="68"/>
      <c r="V1022" s="357"/>
      <c r="W1022" s="328"/>
      <c r="X1022" s="68"/>
      <c r="Y1022" s="68"/>
      <c r="Z1022" s="68"/>
      <c r="AA1022" s="371"/>
      <c r="AB1022" s="68"/>
      <c r="AC1022" s="68"/>
      <c r="AD1022" s="371"/>
      <c r="AE1022" s="68"/>
      <c r="AF1022" s="80"/>
      <c r="AG1022" s="99"/>
      <c r="AH1022" s="84"/>
      <c r="AI1022" s="582"/>
      <c r="AJ1022" s="582"/>
      <c r="AK1022" s="582"/>
      <c r="AL1022" s="582"/>
      <c r="AM1022" s="68"/>
      <c r="AN1022" s="80"/>
      <c r="AO1022" s="84"/>
      <c r="AP1022" s="4"/>
    </row>
    <row r="1023" spans="2:42" ht="13.5" customHeight="1" x14ac:dyDescent="0.25">
      <c r="B1023" s="520"/>
      <c r="D1023" s="68"/>
      <c r="E1023" s="68"/>
      <c r="F1023" s="68"/>
      <c r="G1023" s="68"/>
      <c r="H1023" s="88"/>
      <c r="I1023" s="68"/>
      <c r="J1023" s="68"/>
      <c r="K1023" s="68"/>
      <c r="L1023" s="88"/>
      <c r="M1023" s="68"/>
      <c r="N1023" s="68"/>
      <c r="O1023" s="68"/>
      <c r="P1023" s="328"/>
      <c r="Q1023" s="329"/>
      <c r="R1023" s="329"/>
      <c r="S1023" s="68"/>
      <c r="T1023" s="68"/>
      <c r="U1023" s="68"/>
      <c r="V1023" s="357"/>
      <c r="W1023" s="328"/>
      <c r="X1023" s="68"/>
      <c r="Y1023" s="68"/>
      <c r="Z1023" s="68"/>
      <c r="AA1023" s="371"/>
      <c r="AB1023" s="68"/>
      <c r="AC1023" s="68"/>
      <c r="AD1023" s="371"/>
      <c r="AE1023" s="68"/>
      <c r="AF1023" s="80"/>
      <c r="AG1023" s="99"/>
      <c r="AH1023" s="84"/>
      <c r="AI1023" s="582"/>
      <c r="AJ1023" s="582"/>
      <c r="AK1023" s="582"/>
      <c r="AL1023" s="582"/>
      <c r="AM1023" s="68"/>
      <c r="AN1023" s="80"/>
      <c r="AO1023" s="84"/>
      <c r="AP1023" s="4"/>
    </row>
    <row r="1024" spans="2:42" ht="13.5" customHeight="1" x14ac:dyDescent="0.25">
      <c r="B1024" s="520"/>
      <c r="D1024" s="68"/>
      <c r="E1024" s="68"/>
      <c r="F1024" s="68"/>
      <c r="G1024" s="68"/>
      <c r="H1024" s="88"/>
      <c r="I1024" s="68"/>
      <c r="J1024" s="68"/>
      <c r="K1024" s="68"/>
      <c r="L1024" s="88"/>
      <c r="M1024" s="68"/>
      <c r="N1024" s="68"/>
      <c r="O1024" s="68"/>
      <c r="P1024" s="328"/>
      <c r="Q1024" s="329"/>
      <c r="R1024" s="329"/>
      <c r="S1024" s="68"/>
      <c r="T1024" s="68"/>
      <c r="U1024" s="68"/>
      <c r="V1024" s="357"/>
      <c r="W1024" s="328"/>
      <c r="X1024" s="68"/>
      <c r="Y1024" s="68"/>
      <c r="Z1024" s="68"/>
      <c r="AA1024" s="371"/>
      <c r="AB1024" s="68"/>
      <c r="AC1024" s="68"/>
      <c r="AD1024" s="371"/>
      <c r="AE1024" s="68"/>
      <c r="AF1024" s="80"/>
      <c r="AG1024" s="99"/>
      <c r="AH1024" s="84"/>
      <c r="AI1024" s="582"/>
      <c r="AJ1024" s="582"/>
      <c r="AK1024" s="582"/>
      <c r="AL1024" s="582"/>
      <c r="AM1024" s="68"/>
      <c r="AN1024" s="80"/>
      <c r="AO1024" s="84"/>
      <c r="AP1024" s="4"/>
    </row>
    <row r="1025" spans="2:42" ht="13.5" customHeight="1" x14ac:dyDescent="0.25">
      <c r="B1025" s="520"/>
      <c r="D1025" s="68"/>
      <c r="E1025" s="68"/>
      <c r="F1025" s="68"/>
      <c r="G1025" s="68"/>
      <c r="H1025" s="88"/>
      <c r="I1025" s="68"/>
      <c r="J1025" s="68"/>
      <c r="K1025" s="68"/>
      <c r="L1025" s="88"/>
      <c r="M1025" s="68"/>
      <c r="N1025" s="68"/>
      <c r="O1025" s="68"/>
      <c r="P1025" s="328"/>
      <c r="Q1025" s="329"/>
      <c r="R1025" s="329"/>
      <c r="S1025" s="68"/>
      <c r="T1025" s="68"/>
      <c r="U1025" s="68"/>
      <c r="V1025" s="357"/>
      <c r="W1025" s="328"/>
      <c r="X1025" s="68"/>
      <c r="Y1025" s="68"/>
      <c r="Z1025" s="68"/>
      <c r="AA1025" s="371"/>
      <c r="AB1025" s="68"/>
      <c r="AC1025" s="68"/>
      <c r="AD1025" s="371"/>
      <c r="AE1025" s="68"/>
      <c r="AF1025" s="80"/>
      <c r="AG1025" s="99"/>
      <c r="AH1025" s="84"/>
      <c r="AI1025" s="582"/>
      <c r="AJ1025" s="582"/>
      <c r="AK1025" s="582"/>
      <c r="AL1025" s="582"/>
      <c r="AM1025" s="68"/>
      <c r="AN1025" s="80"/>
      <c r="AO1025" s="84"/>
      <c r="AP1025" s="4"/>
    </row>
    <row r="1026" spans="2:42" ht="13.5" customHeight="1" x14ac:dyDescent="0.25">
      <c r="B1026" s="520"/>
      <c r="D1026" s="68"/>
      <c r="E1026" s="68"/>
      <c r="F1026" s="68"/>
      <c r="G1026" s="68"/>
      <c r="H1026" s="88"/>
      <c r="I1026" s="68"/>
      <c r="J1026" s="68"/>
      <c r="K1026" s="68"/>
      <c r="L1026" s="88"/>
      <c r="M1026" s="68"/>
      <c r="N1026" s="68"/>
      <c r="O1026" s="68"/>
      <c r="P1026" s="328"/>
      <c r="Q1026" s="329"/>
      <c r="R1026" s="329"/>
      <c r="S1026" s="68"/>
      <c r="T1026" s="68"/>
      <c r="U1026" s="68"/>
      <c r="V1026" s="357"/>
      <c r="W1026" s="328"/>
      <c r="X1026" s="68"/>
      <c r="Y1026" s="68"/>
      <c r="Z1026" s="68"/>
      <c r="AA1026" s="371"/>
      <c r="AB1026" s="68"/>
      <c r="AC1026" s="68"/>
      <c r="AD1026" s="371"/>
      <c r="AE1026" s="68"/>
      <c r="AF1026" s="80"/>
      <c r="AG1026" s="99"/>
      <c r="AH1026" s="84"/>
      <c r="AI1026" s="582"/>
      <c r="AJ1026" s="582"/>
      <c r="AK1026" s="582"/>
      <c r="AL1026" s="582"/>
      <c r="AM1026" s="68"/>
      <c r="AN1026" s="80"/>
      <c r="AO1026" s="84"/>
      <c r="AP1026" s="4"/>
    </row>
    <row r="1027" spans="2:42" ht="13.5" customHeight="1" x14ac:dyDescent="0.25">
      <c r="B1027" s="520"/>
      <c r="D1027" s="68"/>
      <c r="E1027" s="68"/>
      <c r="F1027" s="68"/>
      <c r="G1027" s="68"/>
      <c r="H1027" s="88"/>
      <c r="I1027" s="68"/>
      <c r="J1027" s="68"/>
      <c r="K1027" s="68"/>
      <c r="L1027" s="88"/>
      <c r="M1027" s="68"/>
      <c r="N1027" s="68"/>
      <c r="O1027" s="68"/>
      <c r="P1027" s="328"/>
      <c r="Q1027" s="329"/>
      <c r="R1027" s="329"/>
      <c r="S1027" s="68"/>
      <c r="T1027" s="68"/>
      <c r="U1027" s="68"/>
      <c r="V1027" s="357"/>
      <c r="W1027" s="328"/>
      <c r="X1027" s="68"/>
      <c r="Y1027" s="68"/>
      <c r="Z1027" s="68"/>
      <c r="AA1027" s="371"/>
      <c r="AB1027" s="68"/>
      <c r="AC1027" s="68"/>
      <c r="AD1027" s="371"/>
      <c r="AE1027" s="68"/>
      <c r="AF1027" s="80"/>
      <c r="AG1027" s="99"/>
      <c r="AH1027" s="84"/>
      <c r="AI1027" s="582"/>
      <c r="AJ1027" s="582"/>
      <c r="AK1027" s="582"/>
      <c r="AL1027" s="582"/>
      <c r="AM1027" s="68"/>
      <c r="AN1027" s="80"/>
      <c r="AO1027" s="84"/>
      <c r="AP1027" s="4"/>
    </row>
    <row r="1028" spans="2:42" ht="13.5" customHeight="1" x14ac:dyDescent="0.25">
      <c r="B1028" s="520"/>
      <c r="D1028" s="68"/>
      <c r="E1028" s="68"/>
      <c r="F1028" s="68"/>
      <c r="G1028" s="68"/>
      <c r="H1028" s="88"/>
      <c r="I1028" s="68"/>
      <c r="J1028" s="68"/>
      <c r="K1028" s="68"/>
      <c r="L1028" s="88"/>
      <c r="M1028" s="68"/>
      <c r="N1028" s="68"/>
      <c r="O1028" s="68"/>
      <c r="P1028" s="328"/>
      <c r="Q1028" s="329"/>
      <c r="R1028" s="329"/>
      <c r="S1028" s="68"/>
      <c r="T1028" s="68"/>
      <c r="U1028" s="68"/>
      <c r="V1028" s="357"/>
      <c r="W1028" s="328"/>
      <c r="X1028" s="68"/>
      <c r="Y1028" s="68"/>
      <c r="Z1028" s="68"/>
      <c r="AA1028" s="371"/>
      <c r="AB1028" s="68"/>
      <c r="AC1028" s="68"/>
      <c r="AD1028" s="371"/>
      <c r="AE1028" s="68"/>
      <c r="AF1028" s="80"/>
      <c r="AG1028" s="99"/>
      <c r="AH1028" s="84"/>
      <c r="AI1028" s="582"/>
      <c r="AJ1028" s="582"/>
      <c r="AK1028" s="582"/>
      <c r="AL1028" s="582"/>
      <c r="AM1028" s="68"/>
      <c r="AN1028" s="80"/>
      <c r="AO1028" s="84"/>
      <c r="AP1028" s="4"/>
    </row>
    <row r="1029" spans="2:42" ht="13.5" customHeight="1" x14ac:dyDescent="0.25">
      <c r="B1029" s="520"/>
      <c r="D1029" s="68"/>
      <c r="E1029" s="68"/>
      <c r="F1029" s="68"/>
      <c r="G1029" s="68"/>
      <c r="H1029" s="88"/>
      <c r="I1029" s="68"/>
      <c r="J1029" s="68"/>
      <c r="K1029" s="68"/>
      <c r="L1029" s="88"/>
      <c r="M1029" s="68"/>
      <c r="N1029" s="68"/>
      <c r="O1029" s="68"/>
      <c r="P1029" s="328"/>
      <c r="Q1029" s="329"/>
      <c r="R1029" s="329"/>
      <c r="S1029" s="68"/>
      <c r="T1029" s="68"/>
      <c r="U1029" s="68"/>
      <c r="V1029" s="357"/>
      <c r="W1029" s="328"/>
      <c r="X1029" s="68"/>
      <c r="Y1029" s="68"/>
      <c r="Z1029" s="68"/>
      <c r="AA1029" s="371"/>
      <c r="AB1029" s="68"/>
      <c r="AC1029" s="68"/>
      <c r="AD1029" s="371"/>
      <c r="AE1029" s="68"/>
      <c r="AF1029" s="80"/>
      <c r="AG1029" s="99"/>
      <c r="AH1029" s="84"/>
      <c r="AI1029" s="582"/>
      <c r="AJ1029" s="582"/>
      <c r="AK1029" s="582"/>
      <c r="AL1029" s="582"/>
      <c r="AM1029" s="68"/>
      <c r="AN1029" s="80"/>
      <c r="AO1029" s="84"/>
      <c r="AP1029" s="4"/>
    </row>
    <row r="1030" spans="2:42" ht="13.5" customHeight="1" x14ac:dyDescent="0.25">
      <c r="B1030" s="520"/>
      <c r="D1030" s="68"/>
      <c r="E1030" s="68"/>
      <c r="F1030" s="68"/>
      <c r="G1030" s="68"/>
      <c r="H1030" s="88"/>
      <c r="I1030" s="68"/>
      <c r="J1030" s="68"/>
      <c r="K1030" s="68"/>
      <c r="L1030" s="88"/>
      <c r="M1030" s="68"/>
      <c r="N1030" s="68"/>
      <c r="O1030" s="68"/>
      <c r="P1030" s="328"/>
      <c r="Q1030" s="329"/>
      <c r="R1030" s="329"/>
      <c r="S1030" s="68"/>
      <c r="T1030" s="68"/>
      <c r="U1030" s="68"/>
      <c r="V1030" s="357"/>
      <c r="W1030" s="328"/>
      <c r="X1030" s="68"/>
      <c r="Y1030" s="68"/>
      <c r="Z1030" s="68"/>
      <c r="AA1030" s="371"/>
      <c r="AB1030" s="68"/>
      <c r="AC1030" s="68"/>
      <c r="AD1030" s="371"/>
      <c r="AE1030" s="68"/>
      <c r="AF1030" s="80"/>
      <c r="AG1030" s="99"/>
      <c r="AH1030" s="84"/>
      <c r="AI1030" s="582"/>
      <c r="AJ1030" s="582"/>
      <c r="AK1030" s="582"/>
      <c r="AL1030" s="582"/>
      <c r="AM1030" s="68"/>
      <c r="AN1030" s="80"/>
      <c r="AO1030" s="84"/>
      <c r="AP1030" s="4"/>
    </row>
    <row r="1031" spans="2:42" ht="13.5" customHeight="1" x14ac:dyDescent="0.25">
      <c r="B1031" s="520"/>
      <c r="D1031" s="68"/>
      <c r="E1031" s="68"/>
      <c r="F1031" s="68"/>
      <c r="G1031" s="68"/>
      <c r="H1031" s="88"/>
      <c r="I1031" s="68"/>
      <c r="J1031" s="68"/>
      <c r="K1031" s="68"/>
      <c r="L1031" s="88"/>
      <c r="M1031" s="68"/>
      <c r="N1031" s="68"/>
      <c r="O1031" s="68"/>
      <c r="P1031" s="328"/>
      <c r="Q1031" s="329"/>
      <c r="R1031" s="329"/>
      <c r="S1031" s="68"/>
      <c r="T1031" s="68"/>
      <c r="U1031" s="68"/>
      <c r="V1031" s="357"/>
      <c r="W1031" s="328"/>
      <c r="X1031" s="68"/>
      <c r="Y1031" s="68"/>
      <c r="Z1031" s="68"/>
      <c r="AA1031" s="371"/>
      <c r="AB1031" s="68"/>
      <c r="AC1031" s="68"/>
      <c r="AD1031" s="371"/>
      <c r="AE1031" s="68"/>
      <c r="AF1031" s="80"/>
      <c r="AG1031" s="99"/>
      <c r="AH1031" s="84"/>
      <c r="AI1031" s="582"/>
      <c r="AJ1031" s="582"/>
      <c r="AK1031" s="582"/>
      <c r="AL1031" s="582"/>
      <c r="AM1031" s="68"/>
      <c r="AN1031" s="80"/>
      <c r="AO1031" s="84"/>
      <c r="AP1031" s="4"/>
    </row>
    <row r="1032" spans="2:42" ht="13.5" customHeight="1" x14ac:dyDescent="0.25">
      <c r="B1032" s="520"/>
      <c r="D1032" s="68"/>
      <c r="E1032" s="68"/>
      <c r="F1032" s="68"/>
      <c r="G1032" s="68"/>
      <c r="H1032" s="88"/>
      <c r="I1032" s="68"/>
      <c r="J1032" s="68"/>
      <c r="K1032" s="68"/>
      <c r="L1032" s="88"/>
      <c r="M1032" s="68"/>
      <c r="N1032" s="68"/>
      <c r="O1032" s="68"/>
      <c r="P1032" s="328"/>
      <c r="Q1032" s="329"/>
      <c r="R1032" s="329"/>
      <c r="S1032" s="68"/>
      <c r="T1032" s="68"/>
      <c r="U1032" s="68"/>
      <c r="V1032" s="357"/>
      <c r="W1032" s="328"/>
      <c r="X1032" s="68"/>
      <c r="Y1032" s="68"/>
      <c r="Z1032" s="68"/>
      <c r="AA1032" s="371"/>
      <c r="AB1032" s="68"/>
      <c r="AC1032" s="68"/>
      <c r="AD1032" s="371"/>
      <c r="AE1032" s="68"/>
      <c r="AF1032" s="80"/>
      <c r="AG1032" s="99"/>
      <c r="AH1032" s="84"/>
      <c r="AI1032" s="582"/>
      <c r="AJ1032" s="582"/>
      <c r="AK1032" s="582"/>
      <c r="AL1032" s="582"/>
      <c r="AM1032" s="68"/>
      <c r="AN1032" s="80"/>
      <c r="AO1032" s="84"/>
      <c r="AP1032" s="4"/>
    </row>
    <row r="1033" spans="2:42" ht="13.5" customHeight="1" x14ac:dyDescent="0.25">
      <c r="B1033" s="520"/>
      <c r="D1033" s="68"/>
      <c r="E1033" s="68"/>
      <c r="F1033" s="68"/>
      <c r="G1033" s="68"/>
      <c r="H1033" s="88"/>
      <c r="I1033" s="68"/>
      <c r="J1033" s="68"/>
      <c r="K1033" s="68"/>
      <c r="L1033" s="88"/>
      <c r="M1033" s="68"/>
      <c r="N1033" s="68"/>
      <c r="O1033" s="68"/>
      <c r="P1033" s="328"/>
      <c r="Q1033" s="329"/>
      <c r="R1033" s="329"/>
      <c r="S1033" s="68"/>
      <c r="T1033" s="68"/>
      <c r="U1033" s="68"/>
      <c r="V1033" s="357"/>
      <c r="W1033" s="328"/>
      <c r="X1033" s="68"/>
      <c r="Y1033" s="68"/>
      <c r="Z1033" s="68"/>
      <c r="AA1033" s="371"/>
      <c r="AB1033" s="68"/>
      <c r="AC1033" s="68"/>
      <c r="AD1033" s="371"/>
      <c r="AE1033" s="68"/>
      <c r="AF1033" s="80"/>
      <c r="AG1033" s="99"/>
      <c r="AH1033" s="84"/>
      <c r="AI1033" s="582"/>
      <c r="AJ1033" s="582"/>
      <c r="AK1033" s="582"/>
      <c r="AL1033" s="582"/>
      <c r="AM1033" s="68"/>
      <c r="AN1033" s="80"/>
      <c r="AO1033" s="84"/>
      <c r="AP1033" s="4"/>
    </row>
    <row r="1034" spans="2:42" ht="13.5" customHeight="1" x14ac:dyDescent="0.25">
      <c r="B1034" s="520"/>
      <c r="D1034" s="68"/>
      <c r="E1034" s="68"/>
      <c r="F1034" s="68"/>
      <c r="G1034" s="68"/>
      <c r="H1034" s="88"/>
      <c r="I1034" s="68"/>
      <c r="J1034" s="68"/>
      <c r="K1034" s="68"/>
      <c r="L1034" s="88"/>
      <c r="M1034" s="68"/>
      <c r="N1034" s="68"/>
      <c r="O1034" s="68"/>
      <c r="P1034" s="328"/>
      <c r="Q1034" s="329"/>
      <c r="R1034" s="329"/>
      <c r="S1034" s="68"/>
      <c r="T1034" s="68"/>
      <c r="U1034" s="68"/>
      <c r="V1034" s="357"/>
      <c r="W1034" s="328"/>
      <c r="X1034" s="68"/>
      <c r="Y1034" s="68"/>
      <c r="Z1034" s="68"/>
      <c r="AA1034" s="371"/>
      <c r="AB1034" s="68"/>
      <c r="AC1034" s="68"/>
      <c r="AD1034" s="371"/>
      <c r="AE1034" s="68"/>
      <c r="AF1034" s="80"/>
      <c r="AG1034" s="99"/>
      <c r="AH1034" s="84"/>
      <c r="AI1034" s="582"/>
      <c r="AJ1034" s="582"/>
      <c r="AK1034" s="582"/>
      <c r="AL1034" s="582"/>
      <c r="AM1034" s="68"/>
      <c r="AN1034" s="80"/>
      <c r="AO1034" s="84"/>
      <c r="AP1034" s="4"/>
    </row>
    <row r="1035" spans="2:42" ht="13.5" customHeight="1" x14ac:dyDescent="0.25">
      <c r="B1035" s="520"/>
      <c r="D1035" s="68"/>
      <c r="E1035" s="68"/>
      <c r="F1035" s="68"/>
      <c r="G1035" s="68"/>
      <c r="H1035" s="88"/>
      <c r="I1035" s="68"/>
      <c r="J1035" s="68"/>
      <c r="K1035" s="68"/>
      <c r="L1035" s="88"/>
      <c r="M1035" s="68"/>
      <c r="N1035" s="68"/>
      <c r="O1035" s="68"/>
      <c r="P1035" s="328"/>
      <c r="Q1035" s="329"/>
      <c r="R1035" s="329"/>
      <c r="S1035" s="68"/>
      <c r="T1035" s="68"/>
      <c r="U1035" s="68"/>
      <c r="V1035" s="357"/>
      <c r="W1035" s="328"/>
      <c r="X1035" s="68"/>
      <c r="Y1035" s="68"/>
      <c r="Z1035" s="68"/>
      <c r="AA1035" s="371"/>
      <c r="AB1035" s="68"/>
      <c r="AC1035" s="68"/>
      <c r="AD1035" s="371"/>
      <c r="AE1035" s="68"/>
      <c r="AF1035" s="80"/>
      <c r="AG1035" s="99"/>
      <c r="AH1035" s="84"/>
      <c r="AI1035" s="582"/>
      <c r="AJ1035" s="582"/>
      <c r="AK1035" s="582"/>
      <c r="AL1035" s="582"/>
      <c r="AM1035" s="68"/>
      <c r="AN1035" s="80"/>
      <c r="AO1035" s="84"/>
      <c r="AP1035" s="4"/>
    </row>
    <row r="1036" spans="2:42" ht="13.5" customHeight="1" x14ac:dyDescent="0.25">
      <c r="B1036" s="520"/>
      <c r="D1036" s="68"/>
      <c r="E1036" s="68"/>
      <c r="F1036" s="68"/>
      <c r="G1036" s="68"/>
      <c r="H1036" s="88"/>
      <c r="I1036" s="68"/>
      <c r="J1036" s="68"/>
      <c r="K1036" s="68"/>
      <c r="L1036" s="88"/>
      <c r="M1036" s="68"/>
      <c r="N1036" s="68"/>
      <c r="O1036" s="68"/>
      <c r="P1036" s="328"/>
      <c r="Q1036" s="329"/>
      <c r="R1036" s="329"/>
      <c r="S1036" s="68"/>
      <c r="T1036" s="68"/>
      <c r="U1036" s="68"/>
      <c r="V1036" s="357"/>
      <c r="W1036" s="328"/>
      <c r="X1036" s="68"/>
      <c r="Y1036" s="68"/>
      <c r="Z1036" s="68"/>
      <c r="AA1036" s="371"/>
      <c r="AB1036" s="68"/>
      <c r="AC1036" s="68"/>
      <c r="AD1036" s="371"/>
      <c r="AE1036" s="68"/>
      <c r="AF1036" s="80"/>
      <c r="AG1036" s="99"/>
      <c r="AH1036" s="84"/>
      <c r="AI1036" s="582"/>
      <c r="AJ1036" s="582"/>
      <c r="AK1036" s="582"/>
      <c r="AL1036" s="582"/>
      <c r="AM1036" s="68"/>
      <c r="AN1036" s="80"/>
      <c r="AO1036" s="84"/>
      <c r="AP1036" s="4"/>
    </row>
    <row r="1037" spans="2:42" ht="13.5" customHeight="1" x14ac:dyDescent="0.25">
      <c r="B1037" s="520"/>
      <c r="D1037" s="68"/>
      <c r="E1037" s="68"/>
      <c r="F1037" s="68"/>
      <c r="G1037" s="68"/>
      <c r="H1037" s="88"/>
      <c r="I1037" s="68"/>
      <c r="J1037" s="68"/>
      <c r="K1037" s="68"/>
      <c r="L1037" s="88"/>
      <c r="M1037" s="68"/>
      <c r="N1037" s="68"/>
      <c r="O1037" s="68"/>
      <c r="P1037" s="328"/>
      <c r="Q1037" s="329"/>
      <c r="R1037" s="329"/>
      <c r="S1037" s="68"/>
      <c r="T1037" s="68"/>
      <c r="U1037" s="68"/>
      <c r="V1037" s="357"/>
      <c r="W1037" s="328"/>
      <c r="X1037" s="68"/>
      <c r="Y1037" s="68"/>
      <c r="Z1037" s="68"/>
      <c r="AA1037" s="371"/>
      <c r="AB1037" s="68"/>
      <c r="AC1037" s="68"/>
      <c r="AD1037" s="371"/>
      <c r="AE1037" s="68"/>
      <c r="AF1037" s="80"/>
      <c r="AG1037" s="99"/>
      <c r="AH1037" s="84"/>
      <c r="AI1037" s="582"/>
      <c r="AJ1037" s="582"/>
      <c r="AK1037" s="582"/>
      <c r="AL1037" s="582"/>
      <c r="AM1037" s="68"/>
      <c r="AN1037" s="80"/>
      <c r="AO1037" s="84"/>
      <c r="AP1037" s="4"/>
    </row>
    <row r="1038" spans="2:42" ht="13.5" customHeight="1" x14ac:dyDescent="0.25">
      <c r="B1038" s="520"/>
      <c r="D1038" s="68"/>
      <c r="E1038" s="68"/>
      <c r="F1038" s="68"/>
      <c r="G1038" s="68"/>
      <c r="H1038" s="88"/>
      <c r="I1038" s="68"/>
      <c r="J1038" s="68"/>
      <c r="K1038" s="68"/>
      <c r="L1038" s="88"/>
      <c r="M1038" s="68"/>
      <c r="N1038" s="68"/>
      <c r="O1038" s="68"/>
      <c r="P1038" s="328"/>
      <c r="Q1038" s="329"/>
      <c r="R1038" s="329"/>
      <c r="S1038" s="68"/>
      <c r="T1038" s="68"/>
      <c r="U1038" s="68"/>
      <c r="V1038" s="357"/>
      <c r="W1038" s="328"/>
      <c r="X1038" s="68"/>
      <c r="Y1038" s="68"/>
      <c r="Z1038" s="68"/>
      <c r="AA1038" s="371"/>
      <c r="AB1038" s="68"/>
      <c r="AC1038" s="68"/>
      <c r="AD1038" s="371"/>
      <c r="AE1038" s="68"/>
      <c r="AF1038" s="80"/>
      <c r="AG1038" s="99"/>
      <c r="AH1038" s="84"/>
      <c r="AI1038" s="582"/>
      <c r="AJ1038" s="582"/>
      <c r="AK1038" s="582"/>
      <c r="AL1038" s="582"/>
      <c r="AM1038" s="68"/>
      <c r="AN1038" s="80"/>
      <c r="AO1038" s="84"/>
      <c r="AP1038" s="4"/>
    </row>
    <row r="1039" spans="2:42" ht="13.5" customHeight="1" x14ac:dyDescent="0.25">
      <c r="B1039" s="520"/>
      <c r="D1039" s="68"/>
      <c r="E1039" s="68"/>
      <c r="F1039" s="68"/>
      <c r="G1039" s="68"/>
      <c r="H1039" s="88"/>
      <c r="I1039" s="68"/>
      <c r="J1039" s="68"/>
      <c r="K1039" s="68"/>
      <c r="L1039" s="88"/>
      <c r="M1039" s="68"/>
      <c r="N1039" s="68"/>
      <c r="O1039" s="68"/>
      <c r="P1039" s="328"/>
      <c r="Q1039" s="329"/>
      <c r="R1039" s="329"/>
      <c r="S1039" s="68"/>
      <c r="T1039" s="68"/>
      <c r="U1039" s="68"/>
      <c r="V1039" s="357"/>
      <c r="W1039" s="328"/>
      <c r="X1039" s="68"/>
      <c r="Y1039" s="68"/>
      <c r="Z1039" s="68"/>
      <c r="AA1039" s="371"/>
      <c r="AB1039" s="68"/>
      <c r="AC1039" s="68"/>
      <c r="AD1039" s="371"/>
      <c r="AE1039" s="68"/>
      <c r="AF1039" s="80"/>
      <c r="AG1039" s="99"/>
      <c r="AH1039" s="84"/>
      <c r="AI1039" s="582"/>
      <c r="AJ1039" s="582"/>
      <c r="AK1039" s="582"/>
      <c r="AL1039" s="582"/>
      <c r="AM1039" s="68"/>
      <c r="AN1039" s="80"/>
      <c r="AO1039" s="84"/>
      <c r="AP1039" s="4"/>
    </row>
    <row r="1040" spans="2:42" ht="13.5" customHeight="1" x14ac:dyDescent="0.25">
      <c r="B1040" s="520"/>
      <c r="D1040" s="68"/>
      <c r="E1040" s="68"/>
      <c r="F1040" s="68"/>
      <c r="G1040" s="68"/>
      <c r="H1040" s="88"/>
      <c r="I1040" s="68"/>
      <c r="J1040" s="68"/>
      <c r="K1040" s="68"/>
      <c r="L1040" s="88"/>
      <c r="M1040" s="68"/>
      <c r="N1040" s="68"/>
      <c r="O1040" s="68"/>
      <c r="P1040" s="328"/>
      <c r="Q1040" s="329"/>
      <c r="R1040" s="329"/>
      <c r="S1040" s="68"/>
      <c r="T1040" s="68"/>
      <c r="U1040" s="68"/>
      <c r="V1040" s="357"/>
      <c r="W1040" s="328"/>
      <c r="X1040" s="68"/>
      <c r="Y1040" s="68"/>
      <c r="Z1040" s="68"/>
      <c r="AA1040" s="371"/>
      <c r="AB1040" s="68"/>
      <c r="AC1040" s="68"/>
      <c r="AD1040" s="371"/>
      <c r="AE1040" s="68"/>
      <c r="AF1040" s="80"/>
      <c r="AG1040" s="99"/>
      <c r="AH1040" s="84"/>
      <c r="AI1040" s="582"/>
      <c r="AJ1040" s="582"/>
      <c r="AK1040" s="582"/>
      <c r="AL1040" s="582"/>
      <c r="AM1040" s="68"/>
      <c r="AN1040" s="80"/>
      <c r="AO1040" s="84"/>
      <c r="AP1040" s="4"/>
    </row>
    <row r="1041" spans="2:42" ht="13.5" customHeight="1" x14ac:dyDescent="0.25">
      <c r="B1041" s="520"/>
      <c r="D1041" s="68"/>
      <c r="E1041" s="68"/>
      <c r="F1041" s="68"/>
      <c r="G1041" s="68"/>
      <c r="H1041" s="88"/>
      <c r="I1041" s="68"/>
      <c r="J1041" s="68"/>
      <c r="K1041" s="68"/>
      <c r="L1041" s="88"/>
      <c r="M1041" s="68"/>
      <c r="N1041" s="68"/>
      <c r="O1041" s="68"/>
      <c r="P1041" s="328"/>
      <c r="Q1041" s="329"/>
      <c r="R1041" s="329"/>
      <c r="S1041" s="68"/>
      <c r="T1041" s="68"/>
      <c r="U1041" s="68"/>
      <c r="V1041" s="357"/>
      <c r="W1041" s="328"/>
      <c r="X1041" s="68"/>
      <c r="Y1041" s="68"/>
      <c r="Z1041" s="68"/>
      <c r="AA1041" s="371"/>
      <c r="AB1041" s="68"/>
      <c r="AC1041" s="68"/>
      <c r="AD1041" s="371"/>
      <c r="AE1041" s="68"/>
      <c r="AF1041" s="80"/>
      <c r="AG1041" s="99"/>
      <c r="AH1041" s="84"/>
      <c r="AI1041" s="582"/>
      <c r="AJ1041" s="582"/>
      <c r="AK1041" s="582"/>
      <c r="AL1041" s="582"/>
      <c r="AM1041" s="68"/>
      <c r="AN1041" s="80"/>
      <c r="AO1041" s="84"/>
      <c r="AP1041" s="4"/>
    </row>
    <row r="1042" spans="2:42" ht="13.5" customHeight="1" x14ac:dyDescent="0.25">
      <c r="B1042" s="520"/>
      <c r="D1042" s="68"/>
      <c r="E1042" s="68"/>
      <c r="F1042" s="68"/>
      <c r="G1042" s="68"/>
      <c r="H1042" s="88"/>
      <c r="I1042" s="68"/>
      <c r="J1042" s="68"/>
      <c r="K1042" s="68"/>
      <c r="L1042" s="88"/>
      <c r="M1042" s="68"/>
      <c r="N1042" s="68"/>
      <c r="O1042" s="68"/>
      <c r="P1042" s="328"/>
      <c r="Q1042" s="329"/>
      <c r="R1042" s="329"/>
      <c r="S1042" s="68"/>
      <c r="T1042" s="68"/>
      <c r="U1042" s="68"/>
      <c r="V1042" s="357"/>
      <c r="W1042" s="328"/>
      <c r="X1042" s="68"/>
      <c r="Y1042" s="68"/>
      <c r="Z1042" s="68"/>
      <c r="AA1042" s="371"/>
      <c r="AB1042" s="68"/>
      <c r="AC1042" s="68"/>
      <c r="AD1042" s="371"/>
      <c r="AE1042" s="68"/>
      <c r="AF1042" s="80"/>
      <c r="AG1042" s="99"/>
      <c r="AH1042" s="84"/>
      <c r="AI1042" s="582"/>
      <c r="AJ1042" s="582"/>
      <c r="AK1042" s="582"/>
      <c r="AL1042" s="582"/>
      <c r="AM1042" s="68"/>
      <c r="AN1042" s="80"/>
      <c r="AO1042" s="84"/>
      <c r="AP1042" s="4"/>
    </row>
    <row r="1043" spans="2:42" ht="13.5" customHeight="1" x14ac:dyDescent="0.25">
      <c r="B1043" s="520"/>
      <c r="D1043" s="68"/>
      <c r="E1043" s="68"/>
      <c r="F1043" s="68"/>
      <c r="G1043" s="68"/>
      <c r="H1043" s="88"/>
      <c r="I1043" s="68"/>
      <c r="J1043" s="68"/>
      <c r="K1043" s="68"/>
      <c r="L1043" s="88"/>
      <c r="M1043" s="68"/>
      <c r="N1043" s="68"/>
      <c r="O1043" s="68"/>
      <c r="P1043" s="328"/>
      <c r="Q1043" s="329"/>
      <c r="R1043" s="329"/>
      <c r="S1043" s="68"/>
      <c r="T1043" s="68"/>
      <c r="U1043" s="68"/>
      <c r="V1043" s="357"/>
      <c r="W1043" s="328"/>
      <c r="X1043" s="68"/>
      <c r="Y1043" s="68"/>
      <c r="Z1043" s="68"/>
      <c r="AA1043" s="371"/>
      <c r="AB1043" s="68"/>
      <c r="AC1043" s="68"/>
      <c r="AD1043" s="371"/>
      <c r="AE1043" s="68"/>
      <c r="AF1043" s="80"/>
      <c r="AG1043" s="99"/>
      <c r="AH1043" s="84"/>
      <c r="AI1043" s="582"/>
      <c r="AJ1043" s="582"/>
      <c r="AK1043" s="582"/>
      <c r="AL1043" s="582"/>
      <c r="AM1043" s="68"/>
      <c r="AN1043" s="80"/>
      <c r="AO1043" s="84"/>
      <c r="AP1043" s="4"/>
    </row>
    <row r="1044" spans="2:42" ht="13.5" customHeight="1" x14ac:dyDescent="0.25">
      <c r="B1044" s="520"/>
      <c r="D1044" s="68"/>
      <c r="E1044" s="68"/>
      <c r="F1044" s="68"/>
      <c r="G1044" s="68"/>
      <c r="H1044" s="88"/>
      <c r="I1044" s="68"/>
      <c r="J1044" s="68"/>
      <c r="K1044" s="68"/>
      <c r="L1044" s="88"/>
      <c r="M1044" s="68"/>
      <c r="N1044" s="68"/>
      <c r="O1044" s="68"/>
      <c r="P1044" s="328"/>
      <c r="Q1044" s="329"/>
      <c r="R1044" s="329"/>
      <c r="S1044" s="68"/>
      <c r="T1044" s="68"/>
      <c r="U1044" s="68"/>
      <c r="V1044" s="357"/>
      <c r="W1044" s="328"/>
      <c r="X1044" s="68"/>
      <c r="Y1044" s="68"/>
      <c r="Z1044" s="68"/>
      <c r="AA1044" s="371"/>
      <c r="AB1044" s="68"/>
      <c r="AC1044" s="68"/>
      <c r="AD1044" s="371"/>
      <c r="AE1044" s="68"/>
      <c r="AF1044" s="80"/>
      <c r="AG1044" s="99"/>
      <c r="AH1044" s="84"/>
      <c r="AI1044" s="582"/>
      <c r="AJ1044" s="582"/>
      <c r="AK1044" s="582"/>
      <c r="AL1044" s="582"/>
      <c r="AM1044" s="68"/>
      <c r="AN1044" s="80"/>
      <c r="AO1044" s="84"/>
      <c r="AP1044" s="4"/>
    </row>
    <row r="1045" spans="2:42" ht="13.5" customHeight="1" x14ac:dyDescent="0.25">
      <c r="B1045" s="520"/>
      <c r="D1045" s="68"/>
      <c r="E1045" s="68"/>
      <c r="F1045" s="68"/>
      <c r="G1045" s="68"/>
      <c r="H1045" s="88"/>
      <c r="I1045" s="68"/>
      <c r="J1045" s="68"/>
      <c r="K1045" s="68"/>
      <c r="L1045" s="88"/>
      <c r="M1045" s="68"/>
      <c r="N1045" s="68"/>
      <c r="O1045" s="68"/>
      <c r="P1045" s="328"/>
      <c r="Q1045" s="329"/>
      <c r="R1045" s="329"/>
      <c r="S1045" s="68"/>
      <c r="T1045" s="68"/>
      <c r="U1045" s="68"/>
      <c r="V1045" s="357"/>
      <c r="W1045" s="328"/>
      <c r="X1045" s="68"/>
      <c r="Y1045" s="68"/>
      <c r="Z1045" s="68"/>
      <c r="AA1045" s="371"/>
      <c r="AB1045" s="68"/>
      <c r="AC1045" s="68"/>
      <c r="AD1045" s="371"/>
      <c r="AE1045" s="68"/>
      <c r="AF1045" s="80"/>
      <c r="AG1045" s="99"/>
      <c r="AH1045" s="84"/>
      <c r="AI1045" s="582"/>
      <c r="AJ1045" s="582"/>
      <c r="AK1045" s="582"/>
      <c r="AL1045" s="582"/>
      <c r="AM1045" s="68"/>
      <c r="AN1045" s="80"/>
      <c r="AO1045" s="84"/>
      <c r="AP1045" s="4"/>
    </row>
    <row r="1046" spans="2:42" ht="13.5" customHeight="1" x14ac:dyDescent="0.25">
      <c r="B1046" s="520"/>
      <c r="D1046" s="68"/>
      <c r="E1046" s="68"/>
      <c r="F1046" s="68"/>
      <c r="G1046" s="68"/>
      <c r="H1046" s="88"/>
      <c r="I1046" s="68"/>
      <c r="J1046" s="68"/>
      <c r="K1046" s="68"/>
      <c r="L1046" s="88"/>
      <c r="M1046" s="68"/>
      <c r="N1046" s="68"/>
      <c r="O1046" s="68"/>
      <c r="P1046" s="328"/>
      <c r="Q1046" s="329"/>
      <c r="R1046" s="329"/>
      <c r="S1046" s="68"/>
      <c r="T1046" s="68"/>
      <c r="U1046" s="68"/>
      <c r="V1046" s="357"/>
      <c r="W1046" s="328"/>
      <c r="X1046" s="68"/>
      <c r="Y1046" s="68"/>
      <c r="Z1046" s="68"/>
      <c r="AA1046" s="371"/>
      <c r="AB1046" s="68"/>
      <c r="AC1046" s="68"/>
      <c r="AD1046" s="371"/>
      <c r="AE1046" s="68"/>
      <c r="AF1046" s="80"/>
      <c r="AG1046" s="99"/>
      <c r="AH1046" s="84"/>
      <c r="AI1046" s="582"/>
      <c r="AJ1046" s="582"/>
      <c r="AK1046" s="582"/>
      <c r="AL1046" s="582"/>
      <c r="AM1046" s="68"/>
      <c r="AN1046" s="80"/>
      <c r="AO1046" s="84"/>
      <c r="AP1046" s="4"/>
    </row>
    <row r="1047" spans="2:42" ht="13.5" customHeight="1" x14ac:dyDescent="0.25">
      <c r="B1047" s="520"/>
      <c r="D1047" s="68"/>
      <c r="E1047" s="68"/>
      <c r="F1047" s="68"/>
      <c r="G1047" s="68"/>
      <c r="H1047" s="88"/>
      <c r="I1047" s="68"/>
      <c r="J1047" s="68"/>
      <c r="K1047" s="68"/>
      <c r="L1047" s="88"/>
      <c r="M1047" s="68"/>
      <c r="N1047" s="68"/>
      <c r="O1047" s="68"/>
      <c r="P1047" s="328"/>
      <c r="Q1047" s="329"/>
      <c r="R1047" s="329"/>
      <c r="S1047" s="68"/>
      <c r="T1047" s="68"/>
      <c r="U1047" s="68"/>
      <c r="V1047" s="357"/>
      <c r="W1047" s="328"/>
      <c r="X1047" s="68"/>
      <c r="Y1047" s="68"/>
      <c r="Z1047" s="68"/>
      <c r="AA1047" s="371"/>
      <c r="AB1047" s="68"/>
      <c r="AC1047" s="68"/>
      <c r="AD1047" s="371"/>
      <c r="AE1047" s="68"/>
      <c r="AF1047" s="80"/>
      <c r="AG1047" s="99"/>
      <c r="AH1047" s="84"/>
      <c r="AI1047" s="582"/>
      <c r="AJ1047" s="582"/>
      <c r="AK1047" s="582"/>
      <c r="AL1047" s="582"/>
      <c r="AM1047" s="68"/>
      <c r="AN1047" s="80"/>
      <c r="AO1047" s="84"/>
      <c r="AP1047" s="4"/>
    </row>
    <row r="1048" spans="2:42" ht="13.5" customHeight="1" x14ac:dyDescent="0.25">
      <c r="B1048" s="520"/>
      <c r="D1048" s="68"/>
      <c r="E1048" s="68"/>
      <c r="F1048" s="68"/>
      <c r="G1048" s="68"/>
      <c r="H1048" s="88"/>
      <c r="I1048" s="68"/>
      <c r="J1048" s="68"/>
      <c r="K1048" s="68"/>
      <c r="L1048" s="88"/>
      <c r="M1048" s="68"/>
      <c r="N1048" s="68"/>
      <c r="O1048" s="68"/>
      <c r="P1048" s="328"/>
      <c r="Q1048" s="329"/>
      <c r="R1048" s="329"/>
      <c r="S1048" s="68"/>
      <c r="T1048" s="68"/>
      <c r="U1048" s="68"/>
      <c r="V1048" s="357"/>
      <c r="W1048" s="328"/>
      <c r="X1048" s="68"/>
      <c r="Y1048" s="68"/>
      <c r="Z1048" s="68"/>
      <c r="AA1048" s="371"/>
      <c r="AB1048" s="68"/>
      <c r="AC1048" s="68"/>
      <c r="AD1048" s="371"/>
      <c r="AE1048" s="68"/>
      <c r="AF1048" s="80"/>
      <c r="AG1048" s="99"/>
      <c r="AH1048" s="84"/>
      <c r="AI1048" s="582"/>
      <c r="AJ1048" s="582"/>
      <c r="AK1048" s="582"/>
      <c r="AL1048" s="582"/>
      <c r="AM1048" s="68"/>
      <c r="AN1048" s="80"/>
      <c r="AO1048" s="84"/>
      <c r="AP1048" s="4"/>
    </row>
    <row r="1049" spans="2:42" ht="13.5" customHeight="1" x14ac:dyDescent="0.25">
      <c r="B1049" s="520"/>
      <c r="D1049" s="68"/>
      <c r="E1049" s="68"/>
      <c r="F1049" s="68"/>
      <c r="G1049" s="68"/>
      <c r="H1049" s="88"/>
      <c r="I1049" s="68"/>
      <c r="J1049" s="68"/>
      <c r="K1049" s="68"/>
      <c r="L1049" s="88"/>
      <c r="M1049" s="68"/>
      <c r="N1049" s="68"/>
      <c r="O1049" s="68"/>
      <c r="P1049" s="328"/>
      <c r="Q1049" s="329"/>
      <c r="R1049" s="329"/>
      <c r="S1049" s="68"/>
      <c r="T1049" s="68"/>
      <c r="U1049" s="68"/>
      <c r="V1049" s="357"/>
      <c r="W1049" s="328"/>
      <c r="X1049" s="68"/>
      <c r="Y1049" s="68"/>
      <c r="Z1049" s="68"/>
      <c r="AA1049" s="371"/>
      <c r="AB1049" s="68"/>
      <c r="AC1049" s="68"/>
      <c r="AD1049" s="371"/>
      <c r="AE1049" s="68"/>
      <c r="AF1049" s="80"/>
      <c r="AG1049" s="99"/>
      <c r="AH1049" s="84"/>
      <c r="AI1049" s="582"/>
      <c r="AJ1049" s="582"/>
      <c r="AK1049" s="582"/>
      <c r="AL1049" s="582"/>
      <c r="AM1049" s="68"/>
      <c r="AN1049" s="80"/>
      <c r="AO1049" s="84"/>
      <c r="AP1049" s="4"/>
    </row>
    <row r="1050" spans="2:42" ht="13.5" customHeight="1" x14ac:dyDescent="0.25">
      <c r="B1050" s="520"/>
      <c r="D1050" s="68"/>
      <c r="E1050" s="68"/>
      <c r="F1050" s="68"/>
      <c r="G1050" s="68"/>
      <c r="H1050" s="88"/>
      <c r="I1050" s="68"/>
      <c r="J1050" s="68"/>
      <c r="K1050" s="68"/>
      <c r="L1050" s="88"/>
      <c r="M1050" s="68"/>
      <c r="N1050" s="68"/>
      <c r="O1050" s="68"/>
      <c r="P1050" s="328"/>
      <c r="Q1050" s="329"/>
      <c r="R1050" s="329"/>
      <c r="S1050" s="68"/>
      <c r="T1050" s="68"/>
      <c r="U1050" s="68"/>
      <c r="V1050" s="357"/>
      <c r="W1050" s="328"/>
      <c r="X1050" s="68"/>
      <c r="Y1050" s="68"/>
      <c r="Z1050" s="68"/>
      <c r="AA1050" s="371"/>
      <c r="AB1050" s="68"/>
      <c r="AC1050" s="68"/>
      <c r="AD1050" s="371"/>
      <c r="AE1050" s="68"/>
      <c r="AF1050" s="80"/>
      <c r="AG1050" s="99"/>
      <c r="AH1050" s="84"/>
      <c r="AI1050" s="582"/>
      <c r="AJ1050" s="582"/>
      <c r="AK1050" s="582"/>
      <c r="AL1050" s="582"/>
      <c r="AM1050" s="68"/>
      <c r="AN1050" s="80"/>
      <c r="AO1050" s="84"/>
      <c r="AP1050" s="4"/>
    </row>
    <row r="1051" spans="2:42" ht="13.5" customHeight="1" x14ac:dyDescent="0.25">
      <c r="B1051" s="520"/>
      <c r="D1051" s="68"/>
      <c r="E1051" s="68"/>
      <c r="F1051" s="68"/>
      <c r="G1051" s="68"/>
      <c r="H1051" s="88"/>
      <c r="I1051" s="68"/>
      <c r="J1051" s="68"/>
      <c r="K1051" s="68"/>
      <c r="L1051" s="88"/>
      <c r="M1051" s="68"/>
      <c r="N1051" s="68"/>
      <c r="O1051" s="68"/>
      <c r="P1051" s="328"/>
      <c r="Q1051" s="329"/>
      <c r="R1051" s="329"/>
      <c r="S1051" s="68"/>
      <c r="T1051" s="68"/>
      <c r="U1051" s="68"/>
      <c r="V1051" s="357"/>
      <c r="W1051" s="328"/>
      <c r="X1051" s="68"/>
      <c r="Y1051" s="68"/>
      <c r="Z1051" s="68"/>
      <c r="AA1051" s="371"/>
      <c r="AB1051" s="68"/>
      <c r="AC1051" s="68"/>
      <c r="AD1051" s="371"/>
      <c r="AE1051" s="68"/>
      <c r="AF1051" s="80"/>
      <c r="AG1051" s="99"/>
      <c r="AH1051" s="84"/>
      <c r="AI1051" s="582"/>
      <c r="AJ1051" s="582"/>
      <c r="AK1051" s="582"/>
      <c r="AL1051" s="582"/>
      <c r="AM1051" s="68"/>
      <c r="AN1051" s="80"/>
      <c r="AO1051" s="84"/>
      <c r="AP1051" s="4"/>
    </row>
    <row r="1052" spans="2:42" ht="13.5" customHeight="1" x14ac:dyDescent="0.25">
      <c r="B1052" s="520"/>
      <c r="D1052" s="68"/>
      <c r="E1052" s="68"/>
      <c r="F1052" s="68"/>
      <c r="G1052" s="68"/>
      <c r="H1052" s="88"/>
      <c r="I1052" s="68"/>
      <c r="J1052" s="68"/>
      <c r="K1052" s="68"/>
      <c r="L1052" s="88"/>
      <c r="M1052" s="68"/>
      <c r="N1052" s="68"/>
      <c r="O1052" s="68"/>
      <c r="P1052" s="328"/>
      <c r="Q1052" s="329"/>
      <c r="R1052" s="329"/>
      <c r="S1052" s="68"/>
      <c r="T1052" s="68"/>
      <c r="U1052" s="68"/>
      <c r="V1052" s="357"/>
      <c r="W1052" s="328"/>
      <c r="X1052" s="68"/>
      <c r="Y1052" s="68"/>
      <c r="Z1052" s="68"/>
      <c r="AA1052" s="371"/>
      <c r="AB1052" s="68"/>
      <c r="AC1052" s="68"/>
      <c r="AD1052" s="371"/>
      <c r="AE1052" s="68"/>
      <c r="AF1052" s="80"/>
      <c r="AG1052" s="99"/>
      <c r="AH1052" s="84"/>
      <c r="AI1052" s="582"/>
      <c r="AJ1052" s="582"/>
      <c r="AK1052" s="582"/>
      <c r="AL1052" s="582"/>
      <c r="AM1052" s="68"/>
      <c r="AN1052" s="80"/>
      <c r="AO1052" s="84"/>
      <c r="AP1052" s="4"/>
    </row>
    <row r="1053" spans="2:42" ht="13.5" customHeight="1" x14ac:dyDescent="0.25">
      <c r="B1053" s="520"/>
      <c r="D1053" s="68"/>
      <c r="E1053" s="68"/>
      <c r="F1053" s="68"/>
      <c r="G1053" s="68"/>
      <c r="H1053" s="88"/>
      <c r="I1053" s="68"/>
      <c r="J1053" s="68"/>
      <c r="K1053" s="68"/>
      <c r="L1053" s="88"/>
      <c r="M1053" s="68"/>
      <c r="N1053" s="68"/>
      <c r="O1053" s="68"/>
      <c r="P1053" s="328"/>
      <c r="Q1053" s="329"/>
      <c r="R1053" s="329"/>
      <c r="S1053" s="68"/>
      <c r="T1053" s="68"/>
      <c r="U1053" s="68"/>
      <c r="V1053" s="357"/>
      <c r="W1053" s="328"/>
      <c r="X1053" s="68"/>
      <c r="Y1053" s="68"/>
      <c r="Z1053" s="68"/>
      <c r="AA1053" s="371"/>
      <c r="AB1053" s="68"/>
      <c r="AC1053" s="68"/>
      <c r="AD1053" s="371"/>
      <c r="AE1053" s="68"/>
      <c r="AF1053" s="80"/>
      <c r="AG1053" s="99"/>
      <c r="AH1053" s="84"/>
      <c r="AI1053" s="582"/>
      <c r="AJ1053" s="582"/>
      <c r="AK1053" s="582"/>
      <c r="AL1053" s="582"/>
      <c r="AM1053" s="68"/>
      <c r="AN1053" s="80"/>
      <c r="AO1053" s="84"/>
      <c r="AP1053" s="4"/>
    </row>
    <row r="1054" spans="2:42" ht="13.5" customHeight="1" x14ac:dyDescent="0.25">
      <c r="B1054" s="520"/>
      <c r="D1054" s="68"/>
      <c r="E1054" s="68"/>
      <c r="F1054" s="68"/>
      <c r="G1054" s="68"/>
      <c r="H1054" s="88"/>
      <c r="I1054" s="68"/>
      <c r="J1054" s="68"/>
      <c r="K1054" s="68"/>
      <c r="L1054" s="88"/>
      <c r="M1054" s="68"/>
      <c r="N1054" s="68"/>
      <c r="O1054" s="68"/>
      <c r="P1054" s="328"/>
      <c r="Q1054" s="329"/>
      <c r="R1054" s="329"/>
      <c r="S1054" s="68"/>
      <c r="T1054" s="68"/>
      <c r="U1054" s="68"/>
      <c r="V1054" s="357"/>
      <c r="W1054" s="328"/>
      <c r="X1054" s="68"/>
      <c r="Y1054" s="68"/>
      <c r="Z1054" s="68"/>
      <c r="AA1054" s="371"/>
      <c r="AB1054" s="68"/>
      <c r="AC1054" s="68"/>
      <c r="AD1054" s="371"/>
      <c r="AE1054" s="68"/>
      <c r="AF1054" s="80"/>
      <c r="AG1054" s="99"/>
      <c r="AH1054" s="84"/>
      <c r="AI1054" s="582"/>
      <c r="AJ1054" s="582"/>
      <c r="AK1054" s="582"/>
      <c r="AL1054" s="582"/>
      <c r="AM1054" s="68"/>
      <c r="AN1054" s="80"/>
      <c r="AO1054" s="84"/>
      <c r="AP1054" s="4"/>
    </row>
    <row r="1055" spans="2:42" ht="13.5" customHeight="1" x14ac:dyDescent="0.25">
      <c r="B1055" s="520"/>
      <c r="D1055" s="68"/>
      <c r="E1055" s="68"/>
      <c r="F1055" s="68"/>
      <c r="G1055" s="68"/>
      <c r="H1055" s="88"/>
      <c r="I1055" s="68"/>
      <c r="J1055" s="68"/>
      <c r="K1055" s="68"/>
      <c r="L1055" s="88"/>
      <c r="M1055" s="68"/>
      <c r="N1055" s="68"/>
      <c r="O1055" s="68"/>
      <c r="P1055" s="328"/>
      <c r="Q1055" s="329"/>
      <c r="R1055" s="329"/>
      <c r="S1055" s="68"/>
      <c r="T1055" s="68"/>
      <c r="U1055" s="68"/>
      <c r="V1055" s="357"/>
      <c r="W1055" s="328"/>
      <c r="X1055" s="68"/>
      <c r="Y1055" s="68"/>
      <c r="Z1055" s="68"/>
      <c r="AA1055" s="371"/>
      <c r="AB1055" s="68"/>
      <c r="AC1055" s="68"/>
      <c r="AD1055" s="371"/>
      <c r="AE1055" s="68"/>
      <c r="AF1055" s="80"/>
      <c r="AG1055" s="99"/>
      <c r="AH1055" s="84"/>
      <c r="AI1055" s="582"/>
      <c r="AJ1055" s="582"/>
      <c r="AK1055" s="582"/>
      <c r="AL1055" s="582"/>
      <c r="AM1055" s="68"/>
      <c r="AN1055" s="80"/>
      <c r="AO1055" s="84"/>
      <c r="AP1055" s="4"/>
    </row>
    <row r="1056" spans="2:42" ht="13.5" customHeight="1" x14ac:dyDescent="0.25">
      <c r="B1056" s="520"/>
      <c r="D1056" s="68"/>
      <c r="E1056" s="68"/>
      <c r="F1056" s="68"/>
      <c r="G1056" s="68"/>
      <c r="H1056" s="88"/>
      <c r="I1056" s="68"/>
      <c r="J1056" s="68"/>
      <c r="K1056" s="68"/>
      <c r="L1056" s="88"/>
      <c r="M1056" s="68"/>
      <c r="N1056" s="68"/>
      <c r="O1056" s="68"/>
      <c r="P1056" s="328"/>
      <c r="Q1056" s="329"/>
      <c r="R1056" s="329"/>
      <c r="S1056" s="68"/>
      <c r="T1056" s="68"/>
      <c r="U1056" s="68"/>
      <c r="V1056" s="357"/>
      <c r="W1056" s="328"/>
      <c r="X1056" s="68"/>
      <c r="Y1056" s="68"/>
      <c r="Z1056" s="68"/>
      <c r="AA1056" s="371"/>
      <c r="AB1056" s="68"/>
      <c r="AC1056" s="68"/>
      <c r="AD1056" s="371"/>
      <c r="AE1056" s="68"/>
      <c r="AF1056" s="80"/>
      <c r="AG1056" s="99"/>
      <c r="AH1056" s="84"/>
      <c r="AI1056" s="582"/>
      <c r="AJ1056" s="582"/>
      <c r="AK1056" s="582"/>
      <c r="AL1056" s="582"/>
      <c r="AM1056" s="68"/>
      <c r="AN1056" s="80"/>
      <c r="AO1056" s="84"/>
      <c r="AP1056" s="4"/>
    </row>
    <row r="1057" spans="2:42" ht="13.5" customHeight="1" x14ac:dyDescent="0.25">
      <c r="B1057" s="520"/>
      <c r="D1057" s="68"/>
      <c r="E1057" s="68"/>
      <c r="F1057" s="68"/>
      <c r="G1057" s="68"/>
      <c r="H1057" s="88"/>
      <c r="I1057" s="68"/>
      <c r="J1057" s="68"/>
      <c r="K1057" s="68"/>
      <c r="L1057" s="88"/>
      <c r="M1057" s="68"/>
      <c r="N1057" s="68"/>
      <c r="O1057" s="68"/>
      <c r="P1057" s="328"/>
      <c r="Q1057" s="329"/>
      <c r="R1057" s="329"/>
      <c r="S1057" s="68"/>
      <c r="T1057" s="68"/>
      <c r="U1057" s="68"/>
      <c r="V1057" s="357"/>
      <c r="W1057" s="328"/>
      <c r="X1057" s="68"/>
      <c r="Y1057" s="68"/>
      <c r="Z1057" s="68"/>
      <c r="AA1057" s="371"/>
      <c r="AB1057" s="68"/>
      <c r="AC1057" s="68"/>
      <c r="AD1057" s="371"/>
      <c r="AE1057" s="68"/>
      <c r="AF1057" s="80"/>
      <c r="AG1057" s="99"/>
      <c r="AH1057" s="84"/>
      <c r="AI1057" s="582"/>
      <c r="AJ1057" s="582"/>
      <c r="AK1057" s="582"/>
      <c r="AL1057" s="582"/>
      <c r="AM1057" s="68"/>
      <c r="AN1057" s="80"/>
      <c r="AO1057" s="84"/>
      <c r="AP1057" s="4"/>
    </row>
    <row r="1058" spans="2:42" ht="13.5" customHeight="1" x14ac:dyDescent="0.25">
      <c r="B1058" s="520"/>
      <c r="D1058" s="68"/>
      <c r="E1058" s="68"/>
      <c r="F1058" s="68"/>
      <c r="G1058" s="68"/>
      <c r="H1058" s="88"/>
      <c r="I1058" s="68"/>
      <c r="J1058" s="68"/>
      <c r="K1058" s="68"/>
      <c r="L1058" s="88"/>
      <c r="M1058" s="68"/>
      <c r="N1058" s="68"/>
      <c r="O1058" s="68"/>
      <c r="P1058" s="328"/>
      <c r="Q1058" s="329"/>
      <c r="R1058" s="329"/>
      <c r="S1058" s="68"/>
      <c r="T1058" s="68"/>
      <c r="U1058" s="68"/>
      <c r="V1058" s="357"/>
      <c r="W1058" s="328"/>
      <c r="X1058" s="68"/>
      <c r="Y1058" s="68"/>
      <c r="Z1058" s="68"/>
      <c r="AA1058" s="371"/>
      <c r="AB1058" s="68"/>
      <c r="AC1058" s="68"/>
      <c r="AD1058" s="371"/>
      <c r="AE1058" s="68"/>
      <c r="AF1058" s="80"/>
      <c r="AG1058" s="99"/>
      <c r="AH1058" s="84"/>
      <c r="AI1058" s="582"/>
      <c r="AJ1058" s="582"/>
      <c r="AK1058" s="582"/>
      <c r="AL1058" s="582"/>
      <c r="AM1058" s="68"/>
      <c r="AN1058" s="80"/>
      <c r="AO1058" s="84"/>
      <c r="AP1058" s="4"/>
    </row>
    <row r="1059" spans="2:42" ht="13.5" customHeight="1" x14ac:dyDescent="0.25">
      <c r="B1059" s="520"/>
      <c r="D1059" s="68"/>
      <c r="E1059" s="68"/>
      <c r="F1059" s="68"/>
      <c r="G1059" s="68"/>
      <c r="H1059" s="88"/>
      <c r="I1059" s="68"/>
      <c r="J1059" s="68"/>
      <c r="K1059" s="68"/>
      <c r="L1059" s="88"/>
      <c r="M1059" s="68"/>
      <c r="N1059" s="68"/>
      <c r="O1059" s="68"/>
      <c r="P1059" s="328"/>
      <c r="Q1059" s="329"/>
      <c r="R1059" s="329"/>
      <c r="S1059" s="68"/>
      <c r="T1059" s="68"/>
      <c r="U1059" s="68"/>
      <c r="V1059" s="357"/>
      <c r="W1059" s="328"/>
      <c r="X1059" s="68"/>
      <c r="Y1059" s="68"/>
      <c r="Z1059" s="68"/>
      <c r="AA1059" s="371"/>
      <c r="AB1059" s="68"/>
      <c r="AC1059" s="68"/>
      <c r="AD1059" s="371"/>
      <c r="AE1059" s="68"/>
      <c r="AF1059" s="80"/>
      <c r="AG1059" s="99"/>
      <c r="AH1059" s="84"/>
      <c r="AI1059" s="582"/>
      <c r="AJ1059" s="582"/>
      <c r="AK1059" s="582"/>
      <c r="AL1059" s="582"/>
      <c r="AM1059" s="68"/>
      <c r="AN1059" s="80"/>
      <c r="AO1059" s="84"/>
      <c r="AP1059" s="4"/>
    </row>
    <row r="1060" spans="2:42" ht="13.5" customHeight="1" x14ac:dyDescent="0.25">
      <c r="B1060" s="520"/>
      <c r="D1060" s="68"/>
      <c r="E1060" s="68"/>
      <c r="F1060" s="68"/>
      <c r="G1060" s="68"/>
      <c r="H1060" s="88"/>
      <c r="I1060" s="68"/>
      <c r="J1060" s="68"/>
      <c r="K1060" s="68"/>
      <c r="L1060" s="88"/>
      <c r="M1060" s="68"/>
      <c r="N1060" s="68"/>
      <c r="O1060" s="68"/>
      <c r="P1060" s="328"/>
      <c r="Q1060" s="329"/>
      <c r="R1060" s="329"/>
      <c r="S1060" s="68"/>
      <c r="T1060" s="68"/>
      <c r="U1060" s="68"/>
      <c r="V1060" s="357"/>
      <c r="W1060" s="328"/>
      <c r="X1060" s="68"/>
      <c r="Y1060" s="68"/>
      <c r="Z1060" s="68"/>
      <c r="AA1060" s="371"/>
      <c r="AB1060" s="68"/>
      <c r="AC1060" s="68"/>
      <c r="AD1060" s="371"/>
      <c r="AE1060" s="68"/>
      <c r="AF1060" s="80"/>
      <c r="AG1060" s="99"/>
      <c r="AH1060" s="84"/>
      <c r="AI1060" s="582"/>
      <c r="AJ1060" s="582"/>
      <c r="AK1060" s="582"/>
      <c r="AL1060" s="582"/>
      <c r="AM1060" s="68"/>
      <c r="AN1060" s="80"/>
      <c r="AO1060" s="84"/>
      <c r="AP1060" s="4"/>
    </row>
    <row r="1061" spans="2:42" ht="13.5" customHeight="1" x14ac:dyDescent="0.25">
      <c r="B1061" s="520"/>
      <c r="D1061" s="68"/>
      <c r="E1061" s="68"/>
      <c r="F1061" s="68"/>
      <c r="G1061" s="68"/>
      <c r="H1061" s="88"/>
      <c r="I1061" s="68"/>
      <c r="J1061" s="68"/>
      <c r="K1061" s="68"/>
      <c r="L1061" s="88"/>
      <c r="M1061" s="68"/>
      <c r="N1061" s="68"/>
      <c r="O1061" s="68"/>
      <c r="P1061" s="328"/>
      <c r="Q1061" s="329"/>
      <c r="R1061" s="329"/>
      <c r="S1061" s="68"/>
      <c r="T1061" s="68"/>
      <c r="U1061" s="68"/>
      <c r="V1061" s="357"/>
      <c r="W1061" s="328"/>
      <c r="X1061" s="68"/>
      <c r="Y1061" s="68"/>
      <c r="Z1061" s="68"/>
      <c r="AA1061" s="371"/>
      <c r="AB1061" s="68"/>
      <c r="AC1061" s="68"/>
      <c r="AD1061" s="371"/>
      <c r="AE1061" s="68"/>
      <c r="AF1061" s="80"/>
      <c r="AG1061" s="99"/>
      <c r="AH1061" s="84"/>
      <c r="AI1061" s="582"/>
      <c r="AJ1061" s="582"/>
      <c r="AK1061" s="582"/>
      <c r="AL1061" s="582"/>
      <c r="AM1061" s="68"/>
      <c r="AN1061" s="80"/>
      <c r="AO1061" s="84"/>
      <c r="AP1061" s="4"/>
    </row>
    <row r="1062" spans="2:42" ht="13.5" customHeight="1" x14ac:dyDescent="0.25">
      <c r="B1062" s="520"/>
      <c r="D1062" s="68"/>
      <c r="E1062" s="68"/>
      <c r="F1062" s="68"/>
      <c r="G1062" s="68"/>
      <c r="H1062" s="88"/>
      <c r="I1062" s="68"/>
      <c r="J1062" s="68"/>
      <c r="K1062" s="68"/>
      <c r="L1062" s="88"/>
      <c r="M1062" s="68"/>
      <c r="N1062" s="68"/>
      <c r="O1062" s="68"/>
      <c r="P1062" s="328"/>
      <c r="Q1062" s="329"/>
      <c r="R1062" s="329"/>
      <c r="S1062" s="68"/>
      <c r="T1062" s="68"/>
      <c r="U1062" s="68"/>
      <c r="V1062" s="357"/>
      <c r="W1062" s="328"/>
      <c r="X1062" s="68"/>
      <c r="Y1062" s="68"/>
      <c r="Z1062" s="68"/>
      <c r="AA1062" s="371"/>
      <c r="AB1062" s="68"/>
      <c r="AC1062" s="68"/>
      <c r="AD1062" s="371"/>
      <c r="AE1062" s="68"/>
      <c r="AF1062" s="80"/>
      <c r="AG1062" s="99"/>
      <c r="AH1062" s="84"/>
      <c r="AI1062" s="582"/>
      <c r="AJ1062" s="582"/>
      <c r="AK1062" s="582"/>
      <c r="AL1062" s="582"/>
      <c r="AM1062" s="68"/>
      <c r="AN1062" s="80"/>
      <c r="AO1062" s="84"/>
      <c r="AP1062" s="4"/>
    </row>
    <row r="1063" spans="2:42" ht="13.5" customHeight="1" x14ac:dyDescent="0.25">
      <c r="B1063" s="520"/>
      <c r="D1063" s="68"/>
      <c r="E1063" s="68"/>
      <c r="F1063" s="68"/>
      <c r="G1063" s="68"/>
      <c r="H1063" s="88"/>
      <c r="I1063" s="68"/>
      <c r="J1063" s="68"/>
      <c r="K1063" s="68"/>
      <c r="L1063" s="88"/>
      <c r="M1063" s="68"/>
      <c r="N1063" s="68"/>
      <c r="O1063" s="68"/>
      <c r="P1063" s="328"/>
      <c r="Q1063" s="329"/>
      <c r="R1063" s="329"/>
      <c r="S1063" s="68"/>
      <c r="T1063" s="68"/>
      <c r="U1063" s="68"/>
      <c r="V1063" s="357"/>
      <c r="W1063" s="328"/>
      <c r="X1063" s="68"/>
      <c r="Y1063" s="68"/>
      <c r="Z1063" s="68"/>
      <c r="AA1063" s="371"/>
      <c r="AB1063" s="68"/>
      <c r="AC1063" s="68"/>
      <c r="AD1063" s="371"/>
      <c r="AE1063" s="68"/>
      <c r="AF1063" s="80"/>
      <c r="AG1063" s="99"/>
      <c r="AH1063" s="84"/>
      <c r="AI1063" s="582"/>
      <c r="AJ1063" s="582"/>
      <c r="AK1063" s="582"/>
      <c r="AL1063" s="582"/>
      <c r="AM1063" s="68"/>
      <c r="AN1063" s="80"/>
      <c r="AO1063" s="84"/>
      <c r="AP1063" s="4"/>
    </row>
    <row r="1064" spans="2:42" ht="13.5" customHeight="1" x14ac:dyDescent="0.25">
      <c r="B1064" s="520"/>
      <c r="D1064" s="68"/>
      <c r="E1064" s="68"/>
      <c r="F1064" s="68"/>
      <c r="G1064" s="68"/>
      <c r="H1064" s="88"/>
      <c r="I1064" s="68"/>
      <c r="J1064" s="68"/>
      <c r="K1064" s="68"/>
      <c r="L1064" s="88"/>
      <c r="M1064" s="68"/>
      <c r="N1064" s="68"/>
      <c r="O1064" s="68"/>
      <c r="P1064" s="328"/>
      <c r="Q1064" s="329"/>
      <c r="R1064" s="329"/>
      <c r="S1064" s="68"/>
      <c r="T1064" s="68"/>
      <c r="U1064" s="68"/>
      <c r="V1064" s="357"/>
      <c r="W1064" s="328"/>
      <c r="X1064" s="68"/>
      <c r="Y1064" s="68"/>
      <c r="Z1064" s="68"/>
      <c r="AA1064" s="371"/>
      <c r="AB1064" s="68"/>
      <c r="AC1064" s="68"/>
      <c r="AD1064" s="371"/>
      <c r="AE1064" s="68"/>
      <c r="AF1064" s="80"/>
      <c r="AG1064" s="99"/>
      <c r="AH1064" s="84"/>
      <c r="AI1064" s="582"/>
      <c r="AJ1064" s="582"/>
      <c r="AK1064" s="582"/>
      <c r="AL1064" s="582"/>
      <c r="AM1064" s="68"/>
      <c r="AN1064" s="80"/>
      <c r="AO1064" s="84"/>
      <c r="AP1064" s="4"/>
    </row>
    <row r="1065" spans="2:42" ht="13.5" customHeight="1" x14ac:dyDescent="0.25">
      <c r="B1065" s="520"/>
      <c r="D1065" s="68"/>
      <c r="E1065" s="68"/>
      <c r="F1065" s="68"/>
      <c r="G1065" s="68"/>
      <c r="H1065" s="88"/>
      <c r="I1065" s="68"/>
      <c r="J1065" s="68"/>
      <c r="K1065" s="68"/>
      <c r="L1065" s="88"/>
      <c r="M1065" s="68"/>
      <c r="N1065" s="68"/>
      <c r="O1065" s="68"/>
      <c r="P1065" s="328"/>
      <c r="Q1065" s="329"/>
      <c r="R1065" s="329"/>
      <c r="S1065" s="68"/>
      <c r="T1065" s="68"/>
      <c r="U1065" s="68"/>
      <c r="V1065" s="357"/>
      <c r="W1065" s="328"/>
      <c r="X1065" s="68"/>
      <c r="Y1065" s="68"/>
      <c r="Z1065" s="68"/>
      <c r="AA1065" s="371"/>
      <c r="AB1065" s="68"/>
      <c r="AC1065" s="68"/>
      <c r="AD1065" s="371"/>
      <c r="AE1065" s="68"/>
      <c r="AF1065" s="80"/>
      <c r="AG1065" s="99"/>
      <c r="AH1065" s="84"/>
      <c r="AI1065" s="582"/>
      <c r="AJ1065" s="582"/>
      <c r="AK1065" s="582"/>
      <c r="AL1065" s="582"/>
      <c r="AM1065" s="68"/>
      <c r="AN1065" s="80"/>
      <c r="AO1065" s="84"/>
      <c r="AP1065" s="4"/>
    </row>
    <row r="1066" spans="2:42" ht="13.5" customHeight="1" x14ac:dyDescent="0.25">
      <c r="B1066" s="520"/>
      <c r="D1066" s="68"/>
      <c r="E1066" s="68"/>
      <c r="F1066" s="68"/>
      <c r="G1066" s="68"/>
      <c r="H1066" s="88"/>
      <c r="I1066" s="68"/>
      <c r="J1066" s="68"/>
      <c r="K1066" s="68"/>
      <c r="L1066" s="88"/>
      <c r="M1066" s="68"/>
      <c r="N1066" s="68"/>
      <c r="O1066" s="68"/>
      <c r="P1066" s="328"/>
      <c r="Q1066" s="329"/>
      <c r="R1066" s="329"/>
      <c r="S1066" s="68"/>
      <c r="T1066" s="68"/>
      <c r="U1066" s="68"/>
      <c r="V1066" s="357"/>
      <c r="W1066" s="328"/>
      <c r="X1066" s="68"/>
      <c r="Y1066" s="68"/>
      <c r="Z1066" s="68"/>
      <c r="AA1066" s="371"/>
      <c r="AB1066" s="68"/>
      <c r="AC1066" s="68"/>
      <c r="AD1066" s="371"/>
      <c r="AE1066" s="68"/>
      <c r="AF1066" s="80"/>
      <c r="AG1066" s="99"/>
      <c r="AH1066" s="84"/>
      <c r="AI1066" s="582"/>
      <c r="AJ1066" s="582"/>
      <c r="AK1066" s="582"/>
      <c r="AL1066" s="582"/>
      <c r="AM1066" s="68"/>
      <c r="AN1066" s="80"/>
      <c r="AO1066" s="84"/>
      <c r="AP1066" s="4"/>
    </row>
    <row r="1067" spans="2:42" ht="13.5" customHeight="1" x14ac:dyDescent="0.25">
      <c r="B1067" s="520"/>
      <c r="D1067" s="68"/>
      <c r="E1067" s="68"/>
      <c r="F1067" s="68"/>
      <c r="G1067" s="68"/>
      <c r="H1067" s="88"/>
      <c r="I1067" s="68"/>
      <c r="J1067" s="68"/>
      <c r="K1067" s="68"/>
      <c r="L1067" s="88"/>
      <c r="M1067" s="68"/>
      <c r="N1067" s="68"/>
      <c r="O1067" s="68"/>
      <c r="P1067" s="328"/>
      <c r="Q1067" s="329"/>
      <c r="R1067" s="329"/>
      <c r="S1067" s="68"/>
      <c r="T1067" s="68"/>
      <c r="U1067" s="68"/>
      <c r="V1067" s="357"/>
      <c r="W1067" s="328"/>
      <c r="X1067" s="68"/>
      <c r="Y1067" s="68"/>
      <c r="Z1067" s="68"/>
      <c r="AA1067" s="371"/>
      <c r="AB1067" s="68"/>
      <c r="AC1067" s="68"/>
      <c r="AD1067" s="371"/>
      <c r="AE1067" s="68"/>
      <c r="AF1067" s="80"/>
      <c r="AG1067" s="99"/>
      <c r="AH1067" s="84"/>
      <c r="AI1067" s="582"/>
      <c r="AJ1067" s="582"/>
      <c r="AK1067" s="582"/>
      <c r="AL1067" s="582"/>
      <c r="AM1067" s="68"/>
      <c r="AN1067" s="80"/>
      <c r="AO1067" s="84"/>
      <c r="AP1067" s="4"/>
    </row>
    <row r="1068" spans="2:42" ht="13.5" customHeight="1" x14ac:dyDescent="0.25">
      <c r="B1068" s="520"/>
      <c r="D1068" s="68"/>
      <c r="E1068" s="68"/>
      <c r="F1068" s="68"/>
      <c r="G1068" s="68"/>
      <c r="H1068" s="88"/>
      <c r="I1068" s="68"/>
      <c r="J1068" s="68"/>
      <c r="K1068" s="68"/>
      <c r="L1068" s="88"/>
      <c r="M1068" s="68"/>
      <c r="N1068" s="68"/>
      <c r="O1068" s="68"/>
      <c r="P1068" s="328"/>
      <c r="Q1068" s="329"/>
      <c r="R1068" s="329"/>
      <c r="S1068" s="68"/>
      <c r="T1068" s="68"/>
      <c r="U1068" s="68"/>
      <c r="V1068" s="357"/>
      <c r="W1068" s="328"/>
      <c r="X1068" s="68"/>
      <c r="Y1068" s="68"/>
      <c r="Z1068" s="68"/>
      <c r="AA1068" s="371"/>
      <c r="AB1068" s="68"/>
      <c r="AC1068" s="68"/>
      <c r="AD1068" s="371"/>
      <c r="AE1068" s="68"/>
      <c r="AF1068" s="80"/>
      <c r="AG1068" s="99"/>
      <c r="AH1068" s="84"/>
      <c r="AI1068" s="582"/>
      <c r="AJ1068" s="582"/>
      <c r="AK1068" s="582"/>
      <c r="AL1068" s="582"/>
      <c r="AM1068" s="68"/>
      <c r="AN1068" s="80"/>
      <c r="AO1068" s="84"/>
      <c r="AP1068" s="4"/>
    </row>
    <row r="1069" spans="2:42" ht="13.5" customHeight="1" x14ac:dyDescent="0.25">
      <c r="B1069" s="520"/>
      <c r="D1069" s="68"/>
      <c r="E1069" s="68"/>
      <c r="F1069" s="68"/>
      <c r="G1069" s="68"/>
      <c r="H1069" s="88"/>
      <c r="I1069" s="68"/>
      <c r="J1069" s="68"/>
      <c r="K1069" s="68"/>
      <c r="L1069" s="88"/>
      <c r="M1069" s="68"/>
      <c r="N1069" s="68"/>
      <c r="O1069" s="68"/>
      <c r="P1069" s="328"/>
      <c r="Q1069" s="329"/>
      <c r="R1069" s="329"/>
      <c r="S1069" s="68"/>
      <c r="T1069" s="68"/>
      <c r="U1069" s="68"/>
      <c r="V1069" s="357"/>
      <c r="W1069" s="328"/>
      <c r="X1069" s="68"/>
      <c r="Y1069" s="68"/>
      <c r="Z1069" s="68"/>
      <c r="AA1069" s="371"/>
      <c r="AB1069" s="68"/>
      <c r="AC1069" s="68"/>
      <c r="AD1069" s="371"/>
      <c r="AE1069" s="68"/>
      <c r="AF1069" s="80"/>
      <c r="AG1069" s="99"/>
      <c r="AH1069" s="84"/>
      <c r="AI1069" s="582"/>
      <c r="AJ1069" s="582"/>
      <c r="AK1069" s="582"/>
      <c r="AL1069" s="582"/>
      <c r="AM1069" s="68"/>
      <c r="AN1069" s="80"/>
      <c r="AO1069" s="84"/>
      <c r="AP1069" s="4"/>
    </row>
    <row r="1070" spans="2:42" ht="13.5" customHeight="1" x14ac:dyDescent="0.25">
      <c r="B1070" s="520"/>
      <c r="D1070" s="68"/>
      <c r="E1070" s="68"/>
      <c r="F1070" s="68"/>
      <c r="G1070" s="68"/>
      <c r="H1070" s="88"/>
      <c r="I1070" s="68"/>
      <c r="J1070" s="68"/>
      <c r="K1070" s="68"/>
      <c r="L1070" s="88"/>
      <c r="M1070" s="68"/>
      <c r="N1070" s="68"/>
      <c r="O1070" s="68"/>
      <c r="P1070" s="328"/>
      <c r="Q1070" s="329"/>
      <c r="R1070" s="329"/>
      <c r="S1070" s="68"/>
      <c r="T1070" s="68"/>
      <c r="U1070" s="68"/>
      <c r="V1070" s="357"/>
      <c r="W1070" s="328"/>
      <c r="X1070" s="68"/>
      <c r="Y1070" s="68"/>
      <c r="Z1070" s="68"/>
      <c r="AA1070" s="371"/>
      <c r="AB1070" s="68"/>
      <c r="AC1070" s="68"/>
      <c r="AD1070" s="371"/>
      <c r="AE1070" s="68"/>
      <c r="AF1070" s="80"/>
      <c r="AG1070" s="99"/>
      <c r="AH1070" s="84"/>
      <c r="AI1070" s="582"/>
      <c r="AJ1070" s="582"/>
      <c r="AK1070" s="582"/>
      <c r="AL1070" s="582"/>
      <c r="AM1070" s="68"/>
      <c r="AN1070" s="80"/>
      <c r="AO1070" s="84"/>
      <c r="AP1070" s="4"/>
    </row>
    <row r="1071" spans="2:42" ht="13.5" customHeight="1" x14ac:dyDescent="0.25">
      <c r="B1071" s="520"/>
      <c r="D1071" s="68"/>
      <c r="E1071" s="68"/>
      <c r="F1071" s="68"/>
      <c r="G1071" s="68"/>
      <c r="H1071" s="88"/>
      <c r="I1071" s="68"/>
      <c r="J1071" s="68"/>
      <c r="K1071" s="68"/>
      <c r="L1071" s="88"/>
      <c r="M1071" s="68"/>
      <c r="N1071" s="68"/>
      <c r="O1071" s="68"/>
      <c r="P1071" s="328"/>
      <c r="Q1071" s="329"/>
      <c r="R1071" s="329"/>
      <c r="S1071" s="68"/>
      <c r="T1071" s="68"/>
      <c r="U1071" s="68"/>
      <c r="V1071" s="357"/>
      <c r="W1071" s="328"/>
      <c r="X1071" s="68"/>
      <c r="Y1071" s="68"/>
      <c r="Z1071" s="68"/>
      <c r="AA1071" s="371"/>
      <c r="AB1071" s="68"/>
      <c r="AC1071" s="68"/>
      <c r="AD1071" s="371"/>
      <c r="AE1071" s="68"/>
      <c r="AF1071" s="80"/>
      <c r="AG1071" s="99"/>
      <c r="AH1071" s="84"/>
      <c r="AI1071" s="582"/>
      <c r="AJ1071" s="582"/>
      <c r="AK1071" s="582"/>
      <c r="AL1071" s="582"/>
      <c r="AM1071" s="68"/>
      <c r="AN1071" s="80"/>
      <c r="AO1071" s="84"/>
      <c r="AP1071" s="4"/>
    </row>
    <row r="1072" spans="2:42" ht="13.5" customHeight="1" x14ac:dyDescent="0.25">
      <c r="B1072" s="520"/>
      <c r="D1072" s="68"/>
      <c r="E1072" s="68"/>
      <c r="F1072" s="68"/>
      <c r="G1072" s="68"/>
      <c r="H1072" s="88"/>
      <c r="I1072" s="68"/>
      <c r="J1072" s="68"/>
      <c r="K1072" s="68"/>
      <c r="L1072" s="88"/>
      <c r="M1072" s="68"/>
      <c r="N1072" s="68"/>
      <c r="O1072" s="68"/>
      <c r="P1072" s="328"/>
      <c r="Q1072" s="329"/>
      <c r="R1072" s="329"/>
      <c r="S1072" s="68"/>
      <c r="T1072" s="68"/>
      <c r="U1072" s="68"/>
      <c r="V1072" s="357"/>
      <c r="W1072" s="328"/>
      <c r="X1072" s="68"/>
      <c r="Y1072" s="68"/>
      <c r="Z1072" s="68"/>
      <c r="AA1072" s="371"/>
      <c r="AB1072" s="68"/>
      <c r="AC1072" s="68"/>
      <c r="AD1072" s="371"/>
      <c r="AE1072" s="68"/>
      <c r="AF1072" s="80"/>
      <c r="AG1072" s="99"/>
      <c r="AH1072" s="84"/>
      <c r="AI1072" s="582"/>
      <c r="AJ1072" s="582"/>
      <c r="AK1072" s="582"/>
      <c r="AL1072" s="582"/>
      <c r="AM1072" s="68"/>
      <c r="AN1072" s="80"/>
      <c r="AO1072" s="84"/>
      <c r="AP1072" s="4"/>
    </row>
    <row r="1073" spans="2:42" ht="13.5" customHeight="1" x14ac:dyDescent="0.25">
      <c r="B1073" s="520"/>
      <c r="D1073" s="68"/>
      <c r="E1073" s="68"/>
      <c r="F1073" s="68"/>
      <c r="G1073" s="68"/>
      <c r="H1073" s="88"/>
      <c r="I1073" s="68"/>
      <c r="J1073" s="68"/>
      <c r="K1073" s="68"/>
      <c r="L1073" s="88"/>
      <c r="M1073" s="68"/>
      <c r="N1073" s="68"/>
      <c r="O1073" s="68"/>
      <c r="P1073" s="328"/>
      <c r="Q1073" s="329"/>
      <c r="R1073" s="329"/>
      <c r="S1073" s="68"/>
      <c r="T1073" s="68"/>
      <c r="U1073" s="68"/>
      <c r="V1073" s="357"/>
      <c r="W1073" s="328"/>
      <c r="X1073" s="68"/>
      <c r="Y1073" s="68"/>
      <c r="Z1073" s="68"/>
      <c r="AA1073" s="371"/>
      <c r="AB1073" s="68"/>
      <c r="AC1073" s="68"/>
      <c r="AD1073" s="371"/>
      <c r="AE1073" s="68"/>
      <c r="AF1073" s="80"/>
      <c r="AG1073" s="99"/>
      <c r="AH1073" s="84"/>
      <c r="AI1073" s="582"/>
      <c r="AJ1073" s="582"/>
      <c r="AK1073" s="582"/>
      <c r="AL1073" s="582"/>
      <c r="AM1073" s="68"/>
      <c r="AN1073" s="80"/>
      <c r="AO1073" s="84"/>
      <c r="AP1073" s="4"/>
    </row>
    <row r="1074" spans="2:42" ht="13.5" customHeight="1" x14ac:dyDescent="0.25">
      <c r="B1074" s="520"/>
      <c r="D1074" s="68"/>
      <c r="E1074" s="68"/>
      <c r="F1074" s="68"/>
      <c r="G1074" s="68"/>
      <c r="H1074" s="88"/>
      <c r="I1074" s="68"/>
      <c r="J1074" s="68"/>
      <c r="K1074" s="68"/>
      <c r="L1074" s="88"/>
      <c r="M1074" s="68"/>
      <c r="N1074" s="68"/>
      <c r="O1074" s="68"/>
      <c r="P1074" s="328"/>
      <c r="Q1074" s="329"/>
      <c r="R1074" s="329"/>
      <c r="S1074" s="68"/>
      <c r="T1074" s="68"/>
      <c r="U1074" s="68"/>
      <c r="V1074" s="357"/>
      <c r="W1074" s="328"/>
      <c r="X1074" s="68"/>
      <c r="Y1074" s="68"/>
      <c r="Z1074" s="68"/>
      <c r="AA1074" s="371"/>
      <c r="AB1074" s="68"/>
      <c r="AC1074" s="68"/>
      <c r="AD1074" s="371"/>
      <c r="AE1074" s="68"/>
      <c r="AF1074" s="80"/>
      <c r="AG1074" s="99"/>
      <c r="AH1074" s="84"/>
      <c r="AI1074" s="582"/>
      <c r="AJ1074" s="582"/>
      <c r="AK1074" s="582"/>
      <c r="AL1074" s="582"/>
      <c r="AM1074" s="68"/>
      <c r="AN1074" s="80"/>
      <c r="AO1074" s="84"/>
      <c r="AP1074" s="4"/>
    </row>
    <row r="1075" spans="2:42" ht="13.5" customHeight="1" x14ac:dyDescent="0.25">
      <c r="B1075" s="520"/>
      <c r="D1075" s="68"/>
      <c r="E1075" s="68"/>
      <c r="F1075" s="68"/>
      <c r="G1075" s="68"/>
      <c r="H1075" s="88"/>
      <c r="I1075" s="68"/>
      <c r="J1075" s="68"/>
      <c r="K1075" s="68"/>
      <c r="L1075" s="88"/>
      <c r="M1075" s="68"/>
      <c r="N1075" s="68"/>
      <c r="O1075" s="68"/>
      <c r="P1075" s="328"/>
      <c r="Q1075" s="329"/>
      <c r="R1075" s="329"/>
      <c r="S1075" s="68"/>
      <c r="T1075" s="68"/>
      <c r="U1075" s="68"/>
      <c r="V1075" s="357"/>
      <c r="W1075" s="328"/>
      <c r="X1075" s="68"/>
      <c r="Y1075" s="68"/>
      <c r="Z1075" s="68"/>
      <c r="AA1075" s="371"/>
      <c r="AB1075" s="68"/>
      <c r="AC1075" s="68"/>
      <c r="AD1075" s="371"/>
      <c r="AE1075" s="68"/>
      <c r="AF1075" s="80"/>
      <c r="AG1075" s="99"/>
      <c r="AH1075" s="84"/>
      <c r="AI1075" s="582"/>
      <c r="AJ1075" s="582"/>
      <c r="AK1075" s="582"/>
      <c r="AL1075" s="582"/>
      <c r="AM1075" s="68"/>
      <c r="AN1075" s="80"/>
      <c r="AO1075" s="84"/>
      <c r="AP1075" s="4"/>
    </row>
    <row r="1076" spans="2:42" ht="13.5" customHeight="1" x14ac:dyDescent="0.25">
      <c r="B1076" s="520"/>
      <c r="D1076" s="68"/>
      <c r="E1076" s="68"/>
      <c r="F1076" s="68"/>
      <c r="G1076" s="68"/>
      <c r="H1076" s="88"/>
      <c r="I1076" s="68"/>
      <c r="J1076" s="68"/>
      <c r="K1076" s="68"/>
      <c r="L1076" s="88"/>
      <c r="M1076" s="68"/>
      <c r="N1076" s="68"/>
      <c r="O1076" s="68"/>
      <c r="P1076" s="328"/>
      <c r="Q1076" s="329"/>
      <c r="R1076" s="329"/>
      <c r="S1076" s="68"/>
      <c r="T1076" s="68"/>
      <c r="U1076" s="68"/>
      <c r="V1076" s="357"/>
      <c r="W1076" s="328"/>
      <c r="X1076" s="68"/>
      <c r="Y1076" s="68"/>
      <c r="Z1076" s="68"/>
      <c r="AA1076" s="371"/>
      <c r="AB1076" s="68"/>
      <c r="AC1076" s="68"/>
      <c r="AD1076" s="371"/>
      <c r="AE1076" s="68"/>
      <c r="AF1076" s="80"/>
      <c r="AG1076" s="99"/>
      <c r="AH1076" s="84"/>
      <c r="AI1076" s="582"/>
      <c r="AJ1076" s="582"/>
      <c r="AK1076" s="582"/>
      <c r="AL1076" s="582"/>
      <c r="AM1076" s="68"/>
      <c r="AN1076" s="80"/>
      <c r="AO1076" s="84"/>
      <c r="AP1076" s="4"/>
    </row>
    <row r="1077" spans="2:42" ht="13.5" customHeight="1" x14ac:dyDescent="0.25">
      <c r="B1077" s="520"/>
      <c r="D1077" s="68"/>
      <c r="E1077" s="68"/>
      <c r="F1077" s="68"/>
      <c r="G1077" s="68"/>
      <c r="H1077" s="88"/>
      <c r="I1077" s="68"/>
      <c r="J1077" s="68"/>
      <c r="K1077" s="68"/>
      <c r="L1077" s="88"/>
      <c r="M1077" s="68"/>
      <c r="N1077" s="68"/>
      <c r="O1077" s="68"/>
      <c r="P1077" s="328"/>
      <c r="Q1077" s="329"/>
      <c r="R1077" s="329"/>
      <c r="S1077" s="68"/>
      <c r="T1077" s="68"/>
      <c r="U1077" s="68"/>
      <c r="V1077" s="357"/>
      <c r="W1077" s="328"/>
      <c r="X1077" s="68"/>
      <c r="Y1077" s="68"/>
      <c r="Z1077" s="68"/>
      <c r="AA1077" s="371"/>
      <c r="AB1077" s="68"/>
      <c r="AC1077" s="68"/>
      <c r="AD1077" s="371"/>
      <c r="AE1077" s="68"/>
      <c r="AF1077" s="80"/>
      <c r="AG1077" s="99"/>
      <c r="AH1077" s="84"/>
      <c r="AI1077" s="582"/>
      <c r="AJ1077" s="582"/>
      <c r="AK1077" s="582"/>
      <c r="AL1077" s="582"/>
      <c r="AM1077" s="68"/>
      <c r="AN1077" s="80"/>
      <c r="AO1077" s="84"/>
      <c r="AP1077" s="4"/>
    </row>
    <row r="1078" spans="2:42" ht="13.5" customHeight="1" x14ac:dyDescent="0.25">
      <c r="B1078" s="520"/>
      <c r="D1078" s="68"/>
      <c r="E1078" s="68"/>
      <c r="F1078" s="68"/>
      <c r="G1078" s="68"/>
      <c r="H1078" s="88"/>
      <c r="I1078" s="68"/>
      <c r="J1078" s="68"/>
      <c r="K1078" s="68"/>
      <c r="L1078" s="88"/>
      <c r="M1078" s="68"/>
      <c r="N1078" s="68"/>
      <c r="O1078" s="68"/>
      <c r="P1078" s="328"/>
      <c r="Q1078" s="329"/>
      <c r="R1078" s="329"/>
      <c r="S1078" s="68"/>
      <c r="T1078" s="68"/>
      <c r="U1078" s="68"/>
      <c r="V1078" s="357"/>
      <c r="W1078" s="328"/>
      <c r="X1078" s="68"/>
      <c r="Y1078" s="68"/>
      <c r="Z1078" s="68"/>
      <c r="AA1078" s="371"/>
      <c r="AB1078" s="68"/>
      <c r="AC1078" s="68"/>
      <c r="AD1078" s="371"/>
      <c r="AE1078" s="68"/>
      <c r="AF1078" s="80"/>
      <c r="AG1078" s="99"/>
      <c r="AH1078" s="84"/>
      <c r="AI1078" s="582"/>
      <c r="AJ1078" s="582"/>
      <c r="AK1078" s="582"/>
      <c r="AL1078" s="582"/>
      <c r="AM1078" s="68"/>
      <c r="AN1078" s="80"/>
      <c r="AO1078" s="84"/>
      <c r="AP1078" s="4"/>
    </row>
    <row r="1079" spans="2:42" ht="13.5" customHeight="1" x14ac:dyDescent="0.25">
      <c r="B1079" s="520"/>
      <c r="D1079" s="68"/>
      <c r="E1079" s="68"/>
      <c r="F1079" s="68"/>
      <c r="G1079" s="68"/>
      <c r="H1079" s="88"/>
      <c r="I1079" s="68"/>
      <c r="J1079" s="68"/>
      <c r="K1079" s="68"/>
      <c r="L1079" s="88"/>
      <c r="M1079" s="68"/>
      <c r="N1079" s="68"/>
      <c r="O1079" s="68"/>
      <c r="P1079" s="328"/>
      <c r="Q1079" s="329"/>
      <c r="R1079" s="329"/>
      <c r="S1079" s="68"/>
      <c r="T1079" s="68"/>
      <c r="U1079" s="68"/>
      <c r="V1079" s="357"/>
      <c r="W1079" s="328"/>
      <c r="X1079" s="68"/>
      <c r="Y1079" s="68"/>
      <c r="Z1079" s="68"/>
      <c r="AA1079" s="371"/>
      <c r="AB1079" s="68"/>
      <c r="AC1079" s="68"/>
      <c r="AD1079" s="371"/>
      <c r="AE1079" s="68"/>
      <c r="AF1079" s="80"/>
      <c r="AG1079" s="99"/>
      <c r="AH1079" s="84"/>
      <c r="AI1079" s="582"/>
      <c r="AJ1079" s="582"/>
      <c r="AK1079" s="582"/>
      <c r="AL1079" s="582"/>
      <c r="AM1079" s="68"/>
      <c r="AN1079" s="80"/>
      <c r="AO1079" s="84"/>
      <c r="AP1079" s="4"/>
    </row>
    <row r="1080" spans="2:42" ht="13.5" customHeight="1" x14ac:dyDescent="0.25">
      <c r="B1080" s="520"/>
      <c r="D1080" s="68"/>
      <c r="E1080" s="68"/>
      <c r="F1080" s="68"/>
      <c r="G1080" s="68"/>
      <c r="H1080" s="88"/>
      <c r="I1080" s="68"/>
      <c r="J1080" s="68"/>
      <c r="K1080" s="68"/>
      <c r="L1080" s="88"/>
      <c r="M1080" s="68"/>
      <c r="N1080" s="68"/>
      <c r="O1080" s="68"/>
      <c r="P1080" s="328"/>
      <c r="Q1080" s="329"/>
      <c r="R1080" s="329"/>
      <c r="S1080" s="68"/>
      <c r="T1080" s="68"/>
      <c r="U1080" s="68"/>
      <c r="V1080" s="357"/>
      <c r="W1080" s="328"/>
      <c r="X1080" s="68"/>
      <c r="Y1080" s="68"/>
      <c r="Z1080" s="68"/>
      <c r="AA1080" s="371"/>
      <c r="AB1080" s="68"/>
      <c r="AC1080" s="68"/>
      <c r="AD1080" s="371"/>
      <c r="AE1080" s="68"/>
      <c r="AF1080" s="80"/>
      <c r="AG1080" s="99"/>
      <c r="AH1080" s="84"/>
      <c r="AI1080" s="582"/>
      <c r="AJ1080" s="582"/>
      <c r="AK1080" s="582"/>
      <c r="AL1080" s="582"/>
      <c r="AM1080" s="68"/>
      <c r="AN1080" s="80"/>
      <c r="AO1080" s="84"/>
      <c r="AP1080" s="4"/>
    </row>
    <row r="1081" spans="2:42" ht="13.5" customHeight="1" x14ac:dyDescent="0.25">
      <c r="B1081" s="520"/>
      <c r="D1081" s="68"/>
      <c r="E1081" s="68"/>
      <c r="F1081" s="68"/>
      <c r="G1081" s="68"/>
      <c r="H1081" s="88"/>
      <c r="I1081" s="68"/>
      <c r="J1081" s="68"/>
      <c r="K1081" s="68"/>
      <c r="L1081" s="88"/>
      <c r="M1081" s="68"/>
      <c r="N1081" s="68"/>
      <c r="O1081" s="68"/>
      <c r="P1081" s="328"/>
      <c r="Q1081" s="329"/>
      <c r="R1081" s="329"/>
      <c r="S1081" s="68"/>
      <c r="T1081" s="68"/>
      <c r="U1081" s="68"/>
      <c r="V1081" s="357"/>
      <c r="W1081" s="328"/>
      <c r="X1081" s="68"/>
      <c r="Y1081" s="68"/>
      <c r="Z1081" s="68"/>
      <c r="AA1081" s="371"/>
      <c r="AB1081" s="68"/>
      <c r="AC1081" s="68"/>
      <c r="AD1081" s="371"/>
      <c r="AE1081" s="68"/>
      <c r="AF1081" s="80"/>
      <c r="AG1081" s="99"/>
      <c r="AH1081" s="84"/>
      <c r="AI1081" s="582"/>
      <c r="AJ1081" s="582"/>
      <c r="AK1081" s="582"/>
      <c r="AL1081" s="582"/>
      <c r="AM1081" s="68"/>
      <c r="AN1081" s="80"/>
      <c r="AO1081" s="84"/>
      <c r="AP1081" s="4"/>
    </row>
    <row r="1082" spans="2:42" ht="13.5" customHeight="1" x14ac:dyDescent="0.25">
      <c r="B1082" s="520"/>
      <c r="D1082" s="68"/>
      <c r="E1082" s="68"/>
      <c r="F1082" s="68"/>
      <c r="G1082" s="68"/>
      <c r="H1082" s="88"/>
      <c r="I1082" s="68"/>
      <c r="J1082" s="68"/>
      <c r="K1082" s="68"/>
      <c r="L1082" s="88"/>
      <c r="M1082" s="68"/>
      <c r="N1082" s="68"/>
      <c r="O1082" s="68"/>
      <c r="P1082" s="328"/>
      <c r="Q1082" s="329"/>
      <c r="R1082" s="329"/>
      <c r="S1082" s="68"/>
      <c r="T1082" s="68"/>
      <c r="U1082" s="68"/>
      <c r="V1082" s="357"/>
      <c r="W1082" s="328"/>
      <c r="X1082" s="68"/>
      <c r="Y1082" s="68"/>
      <c r="Z1082" s="68"/>
      <c r="AA1082" s="371"/>
      <c r="AB1082" s="68"/>
      <c r="AC1082" s="68"/>
      <c r="AD1082" s="371"/>
      <c r="AE1082" s="68"/>
      <c r="AF1082" s="80"/>
      <c r="AG1082" s="99"/>
      <c r="AH1082" s="84"/>
      <c r="AI1082" s="582"/>
      <c r="AJ1082" s="582"/>
      <c r="AK1082" s="582"/>
      <c r="AL1082" s="582"/>
      <c r="AM1082" s="68"/>
      <c r="AN1082" s="80"/>
      <c r="AO1082" s="84"/>
      <c r="AP1082" s="4"/>
    </row>
    <row r="1083" spans="2:42" ht="13.5" customHeight="1" x14ac:dyDescent="0.25">
      <c r="B1083" s="520"/>
      <c r="D1083" s="68"/>
      <c r="E1083" s="68"/>
      <c r="F1083" s="68"/>
      <c r="G1083" s="68"/>
      <c r="H1083" s="88"/>
      <c r="I1083" s="68"/>
      <c r="J1083" s="68"/>
      <c r="K1083" s="68"/>
      <c r="L1083" s="88"/>
      <c r="M1083" s="68"/>
      <c r="N1083" s="68"/>
      <c r="O1083" s="68"/>
      <c r="P1083" s="328"/>
      <c r="Q1083" s="329"/>
      <c r="R1083" s="329"/>
      <c r="S1083" s="68"/>
      <c r="T1083" s="68"/>
      <c r="U1083" s="68"/>
      <c r="V1083" s="357"/>
      <c r="W1083" s="328"/>
      <c r="X1083" s="68"/>
      <c r="Y1083" s="68"/>
      <c r="Z1083" s="68"/>
      <c r="AA1083" s="371"/>
      <c r="AB1083" s="68"/>
      <c r="AC1083" s="68"/>
      <c r="AD1083" s="371"/>
      <c r="AE1083" s="68"/>
      <c r="AF1083" s="80"/>
      <c r="AG1083" s="99"/>
      <c r="AH1083" s="84"/>
      <c r="AI1083" s="582"/>
      <c r="AJ1083" s="582"/>
      <c r="AK1083" s="582"/>
      <c r="AL1083" s="582"/>
      <c r="AM1083" s="68"/>
      <c r="AN1083" s="80"/>
      <c r="AO1083" s="84"/>
      <c r="AP1083" s="4"/>
    </row>
    <row r="1084" spans="2:42" ht="13.5" customHeight="1" x14ac:dyDescent="0.25">
      <c r="B1084" s="520"/>
      <c r="D1084" s="68"/>
      <c r="E1084" s="68"/>
      <c r="F1084" s="68"/>
      <c r="G1084" s="68"/>
      <c r="H1084" s="88"/>
      <c r="I1084" s="68"/>
      <c r="J1084" s="68"/>
      <c r="K1084" s="68"/>
      <c r="L1084" s="88"/>
      <c r="M1084" s="68"/>
      <c r="N1084" s="68"/>
      <c r="O1084" s="68"/>
      <c r="P1084" s="328"/>
      <c r="Q1084" s="329"/>
      <c r="R1084" s="329"/>
      <c r="S1084" s="68"/>
      <c r="T1084" s="68"/>
      <c r="U1084" s="68"/>
      <c r="V1084" s="357"/>
      <c r="W1084" s="328"/>
      <c r="X1084" s="68"/>
      <c r="Y1084" s="68"/>
      <c r="Z1084" s="68"/>
      <c r="AA1084" s="371"/>
      <c r="AB1084" s="68"/>
      <c r="AC1084" s="68"/>
      <c r="AD1084" s="371"/>
      <c r="AE1084" s="68"/>
      <c r="AF1084" s="80"/>
      <c r="AG1084" s="99"/>
      <c r="AH1084" s="84"/>
      <c r="AI1084" s="582"/>
      <c r="AJ1084" s="582"/>
      <c r="AK1084" s="582"/>
      <c r="AL1084" s="582"/>
      <c r="AM1084" s="68"/>
      <c r="AN1084" s="80"/>
      <c r="AO1084" s="84"/>
      <c r="AP1084" s="4"/>
    </row>
    <row r="1085" spans="2:42" ht="13.5" customHeight="1" x14ac:dyDescent="0.25">
      <c r="B1085" s="520"/>
      <c r="D1085" s="68"/>
      <c r="E1085" s="68"/>
      <c r="F1085" s="68"/>
      <c r="G1085" s="68"/>
      <c r="H1085" s="88"/>
      <c r="I1085" s="68"/>
      <c r="J1085" s="68"/>
      <c r="K1085" s="68"/>
      <c r="L1085" s="88"/>
      <c r="M1085" s="68"/>
      <c r="N1085" s="68"/>
      <c r="O1085" s="68"/>
      <c r="P1085" s="328"/>
      <c r="Q1085" s="329"/>
      <c r="R1085" s="329"/>
      <c r="S1085" s="68"/>
      <c r="T1085" s="68"/>
      <c r="U1085" s="68"/>
      <c r="V1085" s="357"/>
      <c r="W1085" s="328"/>
      <c r="X1085" s="68"/>
      <c r="Y1085" s="68"/>
      <c r="Z1085" s="68"/>
      <c r="AA1085" s="371"/>
      <c r="AB1085" s="68"/>
      <c r="AC1085" s="68"/>
      <c r="AD1085" s="371"/>
      <c r="AE1085" s="68"/>
      <c r="AF1085" s="80"/>
      <c r="AG1085" s="99"/>
      <c r="AH1085" s="84"/>
      <c r="AI1085" s="582"/>
      <c r="AJ1085" s="582"/>
      <c r="AK1085" s="582"/>
      <c r="AL1085" s="582"/>
      <c r="AM1085" s="68"/>
      <c r="AN1085" s="80"/>
      <c r="AO1085" s="84"/>
      <c r="AP1085" s="4"/>
    </row>
    <row r="1086" spans="2:42" ht="13.5" customHeight="1" x14ac:dyDescent="0.25">
      <c r="B1086" s="520"/>
      <c r="D1086" s="68"/>
      <c r="E1086" s="68"/>
      <c r="F1086" s="68"/>
      <c r="G1086" s="68"/>
      <c r="H1086" s="88"/>
      <c r="I1086" s="68"/>
      <c r="J1086" s="68"/>
      <c r="K1086" s="68"/>
      <c r="L1086" s="88"/>
      <c r="M1086" s="68"/>
      <c r="N1086" s="68"/>
      <c r="O1086" s="68"/>
      <c r="P1086" s="328"/>
      <c r="Q1086" s="329"/>
      <c r="R1086" s="329"/>
      <c r="S1086" s="68"/>
      <c r="T1086" s="68"/>
      <c r="U1086" s="68"/>
      <c r="V1086" s="357"/>
      <c r="W1086" s="328"/>
      <c r="X1086" s="68"/>
      <c r="Y1086" s="68"/>
      <c r="Z1086" s="68"/>
      <c r="AA1086" s="371"/>
      <c r="AB1086" s="68"/>
      <c r="AC1086" s="68"/>
      <c r="AD1086" s="371"/>
      <c r="AE1086" s="68"/>
      <c r="AF1086" s="80"/>
      <c r="AG1086" s="99"/>
      <c r="AH1086" s="84"/>
      <c r="AI1086" s="582"/>
      <c r="AJ1086" s="582"/>
      <c r="AK1086" s="582"/>
      <c r="AL1086" s="582"/>
      <c r="AM1086" s="68"/>
      <c r="AN1086" s="80"/>
      <c r="AO1086" s="84"/>
      <c r="AP1086" s="4"/>
    </row>
    <row r="1087" spans="2:42" ht="13.5" customHeight="1" x14ac:dyDescent="0.25">
      <c r="B1087" s="520"/>
      <c r="D1087" s="68"/>
      <c r="E1087" s="68"/>
      <c r="F1087" s="68"/>
      <c r="G1087" s="68"/>
      <c r="H1087" s="88"/>
      <c r="I1087" s="68"/>
      <c r="J1087" s="68"/>
      <c r="K1087" s="68"/>
      <c r="L1087" s="88"/>
      <c r="M1087" s="68"/>
      <c r="N1087" s="68"/>
      <c r="O1087" s="68"/>
      <c r="P1087" s="328"/>
      <c r="Q1087" s="329"/>
      <c r="R1087" s="329"/>
      <c r="S1087" s="68"/>
      <c r="T1087" s="68"/>
      <c r="U1087" s="68"/>
      <c r="V1087" s="357"/>
      <c r="W1087" s="328"/>
      <c r="X1087" s="68"/>
      <c r="Y1087" s="68"/>
      <c r="Z1087" s="68"/>
      <c r="AA1087" s="371"/>
      <c r="AB1087" s="68"/>
      <c r="AC1087" s="68"/>
      <c r="AD1087" s="371"/>
      <c r="AE1087" s="68"/>
      <c r="AF1087" s="80"/>
      <c r="AG1087" s="99"/>
      <c r="AH1087" s="84"/>
      <c r="AI1087" s="582"/>
      <c r="AJ1087" s="582"/>
      <c r="AK1087" s="582"/>
      <c r="AL1087" s="582"/>
      <c r="AM1087" s="68"/>
      <c r="AN1087" s="80"/>
      <c r="AO1087" s="84"/>
      <c r="AP1087" s="4"/>
    </row>
    <row r="1088" spans="2:42" ht="13.5" customHeight="1" x14ac:dyDescent="0.25">
      <c r="B1088" s="520"/>
      <c r="D1088" s="68"/>
      <c r="E1088" s="68"/>
      <c r="F1088" s="68"/>
      <c r="G1088" s="68"/>
      <c r="H1088" s="88"/>
      <c r="I1088" s="68"/>
      <c r="J1088" s="68"/>
      <c r="K1088" s="68"/>
      <c r="L1088" s="88"/>
      <c r="M1088" s="68"/>
      <c r="N1088" s="68"/>
      <c r="O1088" s="68"/>
      <c r="P1088" s="328"/>
      <c r="Q1088" s="329"/>
      <c r="R1088" s="329"/>
      <c r="S1088" s="68"/>
      <c r="T1088" s="68"/>
      <c r="U1088" s="68"/>
      <c r="V1088" s="357"/>
      <c r="W1088" s="328"/>
      <c r="X1088" s="68"/>
      <c r="Y1088" s="68"/>
      <c r="Z1088" s="68"/>
      <c r="AA1088" s="371"/>
      <c r="AB1088" s="68"/>
      <c r="AC1088" s="68"/>
      <c r="AD1088" s="371"/>
      <c r="AE1088" s="68"/>
      <c r="AF1088" s="80"/>
      <c r="AG1088" s="99"/>
      <c r="AH1088" s="84"/>
      <c r="AI1088" s="582"/>
      <c r="AJ1088" s="582"/>
      <c r="AK1088" s="582"/>
      <c r="AL1088" s="582"/>
      <c r="AM1088" s="68"/>
      <c r="AN1088" s="80"/>
      <c r="AO1088" s="84"/>
      <c r="AP1088" s="4"/>
    </row>
    <row r="1089" spans="2:42" ht="13.5" customHeight="1" x14ac:dyDescent="0.25">
      <c r="B1089" s="520"/>
      <c r="D1089" s="68"/>
      <c r="E1089" s="68"/>
      <c r="F1089" s="68"/>
      <c r="G1089" s="68"/>
      <c r="H1089" s="88"/>
      <c r="I1089" s="68"/>
      <c r="J1089" s="68"/>
      <c r="K1089" s="68"/>
      <c r="L1089" s="88"/>
      <c r="M1089" s="68"/>
      <c r="N1089" s="68"/>
      <c r="O1089" s="68"/>
      <c r="P1089" s="328"/>
      <c r="Q1089" s="329"/>
      <c r="R1089" s="329"/>
      <c r="S1089" s="68"/>
      <c r="T1089" s="68"/>
      <c r="U1089" s="68"/>
      <c r="V1089" s="357"/>
      <c r="W1089" s="328"/>
      <c r="X1089" s="68"/>
      <c r="Y1089" s="68"/>
      <c r="Z1089" s="68"/>
      <c r="AA1089" s="371"/>
      <c r="AB1089" s="68"/>
      <c r="AC1089" s="68"/>
      <c r="AD1089" s="371"/>
      <c r="AE1089" s="68"/>
      <c r="AF1089" s="80"/>
      <c r="AG1089" s="99"/>
      <c r="AH1089" s="84"/>
      <c r="AI1089" s="582"/>
      <c r="AJ1089" s="582"/>
      <c r="AK1089" s="582"/>
      <c r="AL1089" s="582"/>
      <c r="AM1089" s="68"/>
      <c r="AN1089" s="80"/>
      <c r="AO1089" s="84"/>
      <c r="AP1089" s="4"/>
    </row>
    <row r="1090" spans="2:42" ht="13.5" customHeight="1" x14ac:dyDescent="0.25">
      <c r="B1090" s="520"/>
      <c r="D1090" s="68"/>
      <c r="E1090" s="68"/>
      <c r="F1090" s="68"/>
      <c r="G1090" s="68"/>
      <c r="H1090" s="88"/>
      <c r="I1090" s="68"/>
      <c r="J1090" s="68"/>
      <c r="K1090" s="68"/>
      <c r="L1090" s="88"/>
      <c r="M1090" s="68"/>
      <c r="N1090" s="68"/>
      <c r="O1090" s="68"/>
      <c r="P1090" s="328"/>
      <c r="Q1090" s="329"/>
      <c r="R1090" s="329"/>
      <c r="S1090" s="68"/>
      <c r="T1090" s="68"/>
      <c r="U1090" s="68"/>
      <c r="V1090" s="357"/>
      <c r="W1090" s="328"/>
      <c r="X1090" s="68"/>
      <c r="Y1090" s="68"/>
      <c r="Z1090" s="68"/>
      <c r="AA1090" s="371"/>
      <c r="AB1090" s="68"/>
      <c r="AC1090" s="68"/>
      <c r="AD1090" s="371"/>
      <c r="AE1090" s="68"/>
      <c r="AF1090" s="80"/>
      <c r="AG1090" s="99"/>
      <c r="AH1090" s="84"/>
      <c r="AI1090" s="582"/>
      <c r="AJ1090" s="582"/>
      <c r="AK1090" s="582"/>
      <c r="AL1090" s="582"/>
      <c r="AM1090" s="68"/>
      <c r="AN1090" s="80"/>
      <c r="AO1090" s="84"/>
      <c r="AP1090" s="4"/>
    </row>
    <row r="1091" spans="2:42" ht="13.5" customHeight="1" x14ac:dyDescent="0.25">
      <c r="B1091" s="520"/>
      <c r="D1091" s="68"/>
      <c r="E1091" s="68"/>
      <c r="F1091" s="68"/>
      <c r="G1091" s="68"/>
      <c r="H1091" s="88"/>
      <c r="I1091" s="68"/>
      <c r="J1091" s="68"/>
      <c r="K1091" s="68"/>
      <c r="L1091" s="88"/>
      <c r="M1091" s="68"/>
      <c r="N1091" s="68"/>
      <c r="O1091" s="68"/>
      <c r="P1091" s="328"/>
      <c r="Q1091" s="329"/>
      <c r="R1091" s="329"/>
      <c r="S1091" s="68"/>
      <c r="T1091" s="68"/>
      <c r="U1091" s="68"/>
      <c r="V1091" s="357"/>
      <c r="W1091" s="328"/>
      <c r="X1091" s="68"/>
      <c r="Y1091" s="68"/>
      <c r="Z1091" s="68"/>
      <c r="AA1091" s="371"/>
      <c r="AB1091" s="68"/>
      <c r="AC1091" s="68"/>
      <c r="AD1091" s="371"/>
      <c r="AE1091" s="68"/>
      <c r="AF1091" s="80"/>
      <c r="AG1091" s="99"/>
      <c r="AH1091" s="84"/>
      <c r="AI1091" s="582"/>
      <c r="AJ1091" s="582"/>
      <c r="AK1091" s="582"/>
      <c r="AL1091" s="582"/>
      <c r="AM1091" s="68"/>
      <c r="AN1091" s="80"/>
      <c r="AO1091" s="84"/>
      <c r="AP1091" s="4"/>
    </row>
    <row r="1092" spans="2:42" ht="13.5" customHeight="1" x14ac:dyDescent="0.25">
      <c r="B1092" s="520"/>
      <c r="D1092" s="68"/>
      <c r="E1092" s="68"/>
      <c r="F1092" s="68"/>
      <c r="G1092" s="68"/>
      <c r="H1092" s="88"/>
      <c r="I1092" s="68"/>
      <c r="J1092" s="68"/>
      <c r="K1092" s="68"/>
      <c r="L1092" s="88"/>
      <c r="M1092" s="68"/>
      <c r="N1092" s="68"/>
      <c r="O1092" s="68"/>
      <c r="P1092" s="328"/>
      <c r="Q1092" s="329"/>
      <c r="R1092" s="329"/>
      <c r="S1092" s="68"/>
      <c r="T1092" s="68"/>
      <c r="U1092" s="68"/>
      <c r="V1092" s="357"/>
      <c r="W1092" s="328"/>
      <c r="X1092" s="68"/>
      <c r="Y1092" s="68"/>
      <c r="Z1092" s="68"/>
      <c r="AA1092" s="371"/>
      <c r="AB1092" s="68"/>
      <c r="AC1092" s="68"/>
      <c r="AD1092" s="371"/>
      <c r="AE1092" s="68"/>
      <c r="AF1092" s="80"/>
      <c r="AG1092" s="99"/>
      <c r="AH1092" s="84"/>
      <c r="AI1092" s="582"/>
      <c r="AJ1092" s="582"/>
      <c r="AK1092" s="582"/>
      <c r="AL1092" s="582"/>
      <c r="AM1092" s="68"/>
      <c r="AN1092" s="80"/>
      <c r="AO1092" s="84"/>
      <c r="AP1092" s="4"/>
    </row>
    <row r="1093" spans="2:42" ht="13.5" customHeight="1" x14ac:dyDescent="0.25">
      <c r="B1093" s="520"/>
      <c r="D1093" s="68"/>
      <c r="E1093" s="68"/>
      <c r="F1093" s="68"/>
      <c r="G1093" s="68"/>
      <c r="H1093" s="88"/>
      <c r="I1093" s="68"/>
      <c r="J1093" s="68"/>
      <c r="K1093" s="68"/>
      <c r="L1093" s="88"/>
      <c r="M1093" s="68"/>
      <c r="N1093" s="68"/>
      <c r="O1093" s="68"/>
      <c r="P1093" s="328"/>
      <c r="Q1093" s="329"/>
      <c r="R1093" s="329"/>
      <c r="S1093" s="68"/>
      <c r="T1093" s="68"/>
      <c r="U1093" s="68"/>
      <c r="V1093" s="357"/>
      <c r="W1093" s="328"/>
      <c r="X1093" s="68"/>
      <c r="Y1093" s="68"/>
      <c r="Z1093" s="68"/>
      <c r="AA1093" s="371"/>
      <c r="AB1093" s="68"/>
      <c r="AC1093" s="68"/>
      <c r="AD1093" s="371"/>
      <c r="AE1093" s="68"/>
      <c r="AF1093" s="80"/>
      <c r="AG1093" s="99"/>
      <c r="AH1093" s="84"/>
      <c r="AI1093" s="582"/>
      <c r="AJ1093" s="582"/>
      <c r="AK1093" s="582"/>
      <c r="AL1093" s="582"/>
      <c r="AM1093" s="68"/>
      <c r="AN1093" s="80"/>
      <c r="AO1093" s="84"/>
      <c r="AP1093" s="4"/>
    </row>
    <row r="1094" spans="2:42" ht="13.5" customHeight="1" x14ac:dyDescent="0.25">
      <c r="B1094" s="520"/>
      <c r="D1094" s="68"/>
      <c r="E1094" s="68"/>
      <c r="F1094" s="68"/>
      <c r="G1094" s="68"/>
      <c r="H1094" s="88"/>
      <c r="I1094" s="68"/>
      <c r="J1094" s="68"/>
      <c r="K1094" s="68"/>
      <c r="L1094" s="88"/>
      <c r="M1094" s="68"/>
      <c r="N1094" s="68"/>
      <c r="O1094" s="68"/>
      <c r="P1094" s="328"/>
      <c r="Q1094" s="329"/>
      <c r="R1094" s="329"/>
      <c r="S1094" s="68"/>
      <c r="T1094" s="68"/>
      <c r="U1094" s="68"/>
      <c r="V1094" s="357"/>
      <c r="W1094" s="328"/>
      <c r="X1094" s="68"/>
      <c r="Y1094" s="68"/>
      <c r="Z1094" s="68"/>
      <c r="AA1094" s="371"/>
      <c r="AB1094" s="68"/>
      <c r="AC1094" s="68"/>
      <c r="AD1094" s="371"/>
      <c r="AE1094" s="68"/>
      <c r="AF1094" s="80"/>
      <c r="AG1094" s="99"/>
      <c r="AH1094" s="84"/>
      <c r="AI1094" s="582"/>
      <c r="AJ1094" s="582"/>
      <c r="AK1094" s="582"/>
      <c r="AL1094" s="582"/>
      <c r="AM1094" s="68"/>
      <c r="AN1094" s="80"/>
      <c r="AO1094" s="84"/>
      <c r="AP1094" s="4"/>
    </row>
    <row r="1095" spans="2:42" ht="13.5" customHeight="1" x14ac:dyDescent="0.25">
      <c r="B1095" s="520"/>
      <c r="D1095" s="68"/>
      <c r="E1095" s="68"/>
      <c r="F1095" s="68"/>
      <c r="G1095" s="68"/>
      <c r="H1095" s="88"/>
      <c r="I1095" s="68"/>
      <c r="J1095" s="68"/>
      <c r="K1095" s="68"/>
      <c r="L1095" s="88"/>
      <c r="M1095" s="68"/>
      <c r="N1095" s="68"/>
      <c r="O1095" s="68"/>
      <c r="P1095" s="328"/>
      <c r="Q1095" s="329"/>
      <c r="R1095" s="329"/>
      <c r="S1095" s="68"/>
      <c r="T1095" s="68"/>
      <c r="U1095" s="68"/>
      <c r="V1095" s="357"/>
      <c r="W1095" s="328"/>
      <c r="X1095" s="68"/>
      <c r="Y1095" s="68"/>
      <c r="Z1095" s="68"/>
      <c r="AA1095" s="371"/>
      <c r="AB1095" s="68"/>
      <c r="AC1095" s="68"/>
      <c r="AD1095" s="371"/>
      <c r="AE1095" s="68"/>
      <c r="AF1095" s="80"/>
      <c r="AG1095" s="99"/>
      <c r="AH1095" s="84"/>
      <c r="AI1095" s="582"/>
      <c r="AJ1095" s="582"/>
      <c r="AK1095" s="582"/>
      <c r="AL1095" s="582"/>
      <c r="AM1095" s="68"/>
      <c r="AN1095" s="80"/>
      <c r="AO1095" s="84"/>
      <c r="AP1095" s="4"/>
    </row>
    <row r="1096" spans="2:42" ht="13.5" customHeight="1" x14ac:dyDescent="0.25">
      <c r="B1096" s="520"/>
      <c r="D1096" s="68"/>
      <c r="E1096" s="68"/>
      <c r="F1096" s="68"/>
      <c r="G1096" s="68"/>
      <c r="H1096" s="88"/>
      <c r="I1096" s="68"/>
      <c r="J1096" s="68"/>
      <c r="K1096" s="68"/>
      <c r="L1096" s="88"/>
      <c r="M1096" s="68"/>
      <c r="N1096" s="68"/>
      <c r="O1096" s="68"/>
      <c r="P1096" s="328"/>
      <c r="Q1096" s="329"/>
      <c r="R1096" s="329"/>
      <c r="S1096" s="68"/>
      <c r="T1096" s="68"/>
      <c r="U1096" s="68"/>
      <c r="V1096" s="357"/>
      <c r="W1096" s="328"/>
      <c r="X1096" s="68"/>
      <c r="Y1096" s="68"/>
      <c r="Z1096" s="68"/>
      <c r="AA1096" s="371"/>
      <c r="AB1096" s="68"/>
      <c r="AC1096" s="68"/>
      <c r="AD1096" s="371"/>
      <c r="AE1096" s="68"/>
      <c r="AF1096" s="80"/>
      <c r="AG1096" s="99"/>
      <c r="AH1096" s="84"/>
      <c r="AI1096" s="582"/>
      <c r="AJ1096" s="582"/>
      <c r="AK1096" s="582"/>
      <c r="AL1096" s="582"/>
      <c r="AM1096" s="68"/>
      <c r="AN1096" s="80"/>
      <c r="AO1096" s="84"/>
      <c r="AP1096" s="4"/>
    </row>
    <row r="1097" spans="2:42" ht="13.5" customHeight="1" x14ac:dyDescent="0.25">
      <c r="B1097" s="520"/>
      <c r="D1097" s="68"/>
      <c r="E1097" s="68"/>
      <c r="F1097" s="68"/>
      <c r="G1097" s="68"/>
      <c r="H1097" s="88"/>
      <c r="I1097" s="68"/>
      <c r="J1097" s="68"/>
      <c r="K1097" s="68"/>
      <c r="L1097" s="88"/>
      <c r="M1097" s="68"/>
      <c r="N1097" s="68"/>
      <c r="O1097" s="68"/>
      <c r="P1097" s="328"/>
      <c r="Q1097" s="329"/>
      <c r="R1097" s="329"/>
      <c r="S1097" s="68"/>
      <c r="T1097" s="68"/>
      <c r="U1097" s="68"/>
      <c r="V1097" s="357"/>
      <c r="W1097" s="328"/>
      <c r="X1097" s="68"/>
      <c r="Y1097" s="68"/>
      <c r="Z1097" s="68"/>
      <c r="AA1097" s="371"/>
      <c r="AB1097" s="68"/>
      <c r="AC1097" s="68"/>
      <c r="AD1097" s="371"/>
      <c r="AE1097" s="68"/>
      <c r="AF1097" s="80"/>
      <c r="AG1097" s="99"/>
      <c r="AH1097" s="84"/>
      <c r="AI1097" s="582"/>
      <c r="AJ1097" s="582"/>
      <c r="AK1097" s="582"/>
      <c r="AL1097" s="582"/>
      <c r="AM1097" s="68"/>
      <c r="AN1097" s="80"/>
      <c r="AO1097" s="84"/>
      <c r="AP1097" s="4"/>
    </row>
    <row r="1098" spans="2:42" ht="13.5" customHeight="1" x14ac:dyDescent="0.25">
      <c r="B1098" s="520"/>
      <c r="D1098" s="68"/>
      <c r="E1098" s="68"/>
      <c r="F1098" s="68"/>
      <c r="G1098" s="68"/>
      <c r="H1098" s="88"/>
      <c r="I1098" s="68"/>
      <c r="J1098" s="68"/>
      <c r="K1098" s="68"/>
      <c r="L1098" s="88"/>
      <c r="M1098" s="68"/>
      <c r="N1098" s="68"/>
      <c r="O1098" s="68"/>
      <c r="P1098" s="328"/>
      <c r="Q1098" s="329"/>
      <c r="R1098" s="329"/>
      <c r="S1098" s="68"/>
      <c r="T1098" s="68"/>
      <c r="U1098" s="68"/>
      <c r="V1098" s="357"/>
      <c r="W1098" s="328"/>
      <c r="X1098" s="68"/>
      <c r="Y1098" s="68"/>
      <c r="Z1098" s="68"/>
      <c r="AA1098" s="371"/>
      <c r="AB1098" s="68"/>
      <c r="AC1098" s="68"/>
      <c r="AD1098" s="371"/>
      <c r="AE1098" s="68"/>
      <c r="AF1098" s="80"/>
      <c r="AG1098" s="99"/>
      <c r="AH1098" s="84"/>
      <c r="AI1098" s="582"/>
      <c r="AJ1098" s="582"/>
      <c r="AK1098" s="582"/>
      <c r="AL1098" s="582"/>
      <c r="AM1098" s="68"/>
      <c r="AN1098" s="80"/>
      <c r="AO1098" s="84"/>
      <c r="AP1098" s="4"/>
    </row>
    <row r="1099" spans="2:42" ht="13.5" customHeight="1" x14ac:dyDescent="0.25">
      <c r="B1099" s="520"/>
      <c r="D1099" s="68"/>
      <c r="E1099" s="68"/>
      <c r="F1099" s="68"/>
      <c r="G1099" s="68"/>
      <c r="H1099" s="88"/>
      <c r="I1099" s="68"/>
      <c r="J1099" s="68"/>
      <c r="K1099" s="68"/>
      <c r="L1099" s="88"/>
      <c r="M1099" s="68"/>
      <c r="N1099" s="68"/>
      <c r="O1099" s="68"/>
      <c r="P1099" s="328"/>
      <c r="Q1099" s="329"/>
      <c r="R1099" s="329"/>
      <c r="S1099" s="68"/>
      <c r="T1099" s="68"/>
      <c r="U1099" s="68"/>
      <c r="V1099" s="357"/>
      <c r="W1099" s="328"/>
      <c r="X1099" s="68"/>
      <c r="Y1099" s="68"/>
      <c r="Z1099" s="68"/>
      <c r="AA1099" s="371"/>
      <c r="AB1099" s="68"/>
      <c r="AC1099" s="68"/>
      <c r="AD1099" s="371"/>
      <c r="AE1099" s="68"/>
      <c r="AF1099" s="80"/>
      <c r="AG1099" s="99"/>
      <c r="AH1099" s="84"/>
      <c r="AI1099" s="582"/>
      <c r="AJ1099" s="582"/>
      <c r="AK1099" s="582"/>
      <c r="AL1099" s="582"/>
      <c r="AM1099" s="68"/>
      <c r="AN1099" s="80"/>
      <c r="AO1099" s="84"/>
      <c r="AP1099" s="4"/>
    </row>
    <row r="1100" spans="2:42" ht="13.5" customHeight="1" x14ac:dyDescent="0.25">
      <c r="B1100" s="520"/>
      <c r="D1100" s="68"/>
      <c r="E1100" s="68"/>
      <c r="F1100" s="68"/>
      <c r="G1100" s="68"/>
      <c r="H1100" s="88"/>
      <c r="I1100" s="68"/>
      <c r="J1100" s="68"/>
      <c r="K1100" s="68"/>
      <c r="L1100" s="88"/>
      <c r="M1100" s="68"/>
      <c r="N1100" s="68"/>
      <c r="O1100" s="68"/>
      <c r="P1100" s="328"/>
      <c r="Q1100" s="329"/>
      <c r="R1100" s="329"/>
      <c r="S1100" s="68"/>
      <c r="T1100" s="68"/>
      <c r="U1100" s="68"/>
      <c r="V1100" s="357"/>
      <c r="W1100" s="328"/>
      <c r="X1100" s="68"/>
      <c r="Y1100" s="68"/>
      <c r="Z1100" s="68"/>
      <c r="AA1100" s="371"/>
      <c r="AB1100" s="68"/>
      <c r="AC1100" s="68"/>
      <c r="AD1100" s="371"/>
      <c r="AE1100" s="68"/>
      <c r="AF1100" s="80"/>
      <c r="AG1100" s="99"/>
      <c r="AH1100" s="84"/>
      <c r="AI1100" s="582"/>
      <c r="AJ1100" s="582"/>
      <c r="AK1100" s="582"/>
      <c r="AL1100" s="582"/>
      <c r="AM1100" s="68"/>
      <c r="AN1100" s="80"/>
      <c r="AO1100" s="84"/>
      <c r="AP1100" s="4"/>
    </row>
    <row r="1101" spans="2:42" ht="13.5" customHeight="1" x14ac:dyDescent="0.25">
      <c r="B1101" s="520"/>
      <c r="D1101" s="68"/>
      <c r="E1101" s="68"/>
      <c r="F1101" s="68"/>
      <c r="G1101" s="68"/>
      <c r="H1101" s="88"/>
      <c r="I1101" s="68"/>
      <c r="J1101" s="68"/>
      <c r="K1101" s="68"/>
      <c r="L1101" s="88"/>
      <c r="M1101" s="68"/>
      <c r="N1101" s="68"/>
      <c r="O1101" s="68"/>
      <c r="P1101" s="328"/>
      <c r="Q1101" s="329"/>
      <c r="R1101" s="329"/>
      <c r="S1101" s="68"/>
      <c r="T1101" s="68"/>
      <c r="U1101" s="68"/>
      <c r="V1101" s="357"/>
      <c r="W1101" s="328"/>
      <c r="X1101" s="68"/>
      <c r="Y1101" s="68"/>
      <c r="Z1101" s="68"/>
      <c r="AA1101" s="371"/>
      <c r="AB1101" s="68"/>
      <c r="AC1101" s="68"/>
      <c r="AD1101" s="371"/>
      <c r="AE1101" s="68"/>
      <c r="AF1101" s="80"/>
      <c r="AG1101" s="99"/>
      <c r="AH1101" s="84"/>
      <c r="AI1101" s="582"/>
      <c r="AJ1101" s="582"/>
      <c r="AK1101" s="582"/>
      <c r="AL1101" s="582"/>
      <c r="AM1101" s="68"/>
      <c r="AN1101" s="80"/>
      <c r="AO1101" s="84"/>
      <c r="AP1101" s="4"/>
    </row>
    <row r="1102" spans="2:42" ht="13.5" customHeight="1" x14ac:dyDescent="0.25">
      <c r="B1102" s="520"/>
      <c r="D1102" s="68"/>
      <c r="E1102" s="68"/>
      <c r="F1102" s="68"/>
      <c r="G1102" s="68"/>
      <c r="H1102" s="88"/>
      <c r="I1102" s="68"/>
      <c r="J1102" s="68"/>
      <c r="K1102" s="68"/>
      <c r="L1102" s="88"/>
      <c r="M1102" s="68"/>
      <c r="N1102" s="68"/>
      <c r="O1102" s="68"/>
      <c r="P1102" s="328"/>
      <c r="Q1102" s="329"/>
      <c r="R1102" s="329"/>
      <c r="S1102" s="68"/>
      <c r="T1102" s="68"/>
      <c r="U1102" s="68"/>
      <c r="V1102" s="357"/>
      <c r="W1102" s="328"/>
      <c r="X1102" s="68"/>
      <c r="Y1102" s="68"/>
      <c r="Z1102" s="68"/>
      <c r="AA1102" s="371"/>
      <c r="AB1102" s="68"/>
      <c r="AC1102" s="68"/>
      <c r="AD1102" s="371"/>
      <c r="AE1102" s="68"/>
      <c r="AF1102" s="80"/>
      <c r="AG1102" s="99"/>
      <c r="AH1102" s="84"/>
      <c r="AI1102" s="582"/>
      <c r="AJ1102" s="582"/>
      <c r="AK1102" s="582"/>
      <c r="AL1102" s="582"/>
      <c r="AM1102" s="68"/>
      <c r="AN1102" s="80"/>
      <c r="AO1102" s="84"/>
      <c r="AP1102" s="4"/>
    </row>
    <row r="1103" spans="2:42" ht="13.5" customHeight="1" x14ac:dyDescent="0.25">
      <c r="B1103" s="520"/>
      <c r="D1103" s="68"/>
      <c r="E1103" s="68"/>
      <c r="F1103" s="68"/>
      <c r="G1103" s="68"/>
      <c r="H1103" s="88"/>
      <c r="I1103" s="68"/>
      <c r="J1103" s="68"/>
      <c r="K1103" s="68"/>
      <c r="L1103" s="88"/>
      <c r="M1103" s="68"/>
      <c r="N1103" s="68"/>
      <c r="O1103" s="68"/>
      <c r="P1103" s="328"/>
      <c r="Q1103" s="329"/>
      <c r="R1103" s="329"/>
      <c r="S1103" s="68"/>
      <c r="T1103" s="68"/>
      <c r="U1103" s="68"/>
      <c r="V1103" s="357"/>
      <c r="W1103" s="328"/>
      <c r="X1103" s="68"/>
      <c r="Y1103" s="68"/>
      <c r="Z1103" s="68"/>
      <c r="AA1103" s="371"/>
      <c r="AB1103" s="68"/>
      <c r="AC1103" s="68"/>
      <c r="AD1103" s="371"/>
      <c r="AE1103" s="68"/>
      <c r="AF1103" s="80"/>
      <c r="AG1103" s="99"/>
      <c r="AH1103" s="84"/>
      <c r="AI1103" s="582"/>
      <c r="AJ1103" s="582"/>
      <c r="AK1103" s="582"/>
      <c r="AL1103" s="582"/>
      <c r="AM1103" s="68"/>
      <c r="AN1103" s="80"/>
      <c r="AO1103" s="84"/>
      <c r="AP1103" s="4"/>
    </row>
    <row r="1104" spans="2:42" ht="13.5" customHeight="1" x14ac:dyDescent="0.25">
      <c r="B1104" s="520"/>
      <c r="D1104" s="68"/>
      <c r="E1104" s="68"/>
      <c r="F1104" s="68"/>
      <c r="G1104" s="68"/>
      <c r="H1104" s="88"/>
      <c r="I1104" s="68"/>
      <c r="J1104" s="68"/>
      <c r="K1104" s="68"/>
      <c r="L1104" s="88"/>
      <c r="M1104" s="68"/>
      <c r="N1104" s="68"/>
      <c r="O1104" s="68"/>
      <c r="P1104" s="328"/>
      <c r="Q1104" s="329"/>
      <c r="R1104" s="329"/>
      <c r="S1104" s="68"/>
      <c r="T1104" s="68"/>
      <c r="U1104" s="68"/>
      <c r="V1104" s="357"/>
      <c r="W1104" s="328"/>
      <c r="X1104" s="68"/>
      <c r="Y1104" s="68"/>
      <c r="Z1104" s="68"/>
      <c r="AA1104" s="371"/>
      <c r="AB1104" s="68"/>
      <c r="AC1104" s="68"/>
      <c r="AD1104" s="371"/>
      <c r="AE1104" s="68"/>
      <c r="AF1104" s="80"/>
      <c r="AG1104" s="99"/>
      <c r="AH1104" s="84"/>
      <c r="AI1104" s="582"/>
      <c r="AJ1104" s="582"/>
      <c r="AK1104" s="582"/>
      <c r="AL1104" s="582"/>
      <c r="AM1104" s="68"/>
      <c r="AN1104" s="80"/>
      <c r="AO1104" s="84"/>
      <c r="AP1104" s="4"/>
    </row>
    <row r="1105" spans="2:42" ht="13.5" customHeight="1" x14ac:dyDescent="0.25">
      <c r="B1105" s="520"/>
      <c r="D1105" s="68"/>
      <c r="E1105" s="68"/>
      <c r="F1105" s="68"/>
      <c r="G1105" s="68"/>
      <c r="H1105" s="88"/>
      <c r="I1105" s="68"/>
      <c r="J1105" s="68"/>
      <c r="K1105" s="68"/>
      <c r="L1105" s="88"/>
      <c r="M1105" s="68"/>
      <c r="N1105" s="68"/>
      <c r="O1105" s="68"/>
      <c r="P1105" s="328"/>
      <c r="Q1105" s="329"/>
      <c r="R1105" s="329"/>
      <c r="S1105" s="68"/>
      <c r="T1105" s="68"/>
      <c r="U1105" s="68"/>
      <c r="V1105" s="357"/>
      <c r="W1105" s="328"/>
      <c r="X1105" s="68"/>
      <c r="Y1105" s="68"/>
      <c r="Z1105" s="68"/>
      <c r="AA1105" s="371"/>
      <c r="AB1105" s="68"/>
      <c r="AC1105" s="68"/>
      <c r="AD1105" s="371"/>
      <c r="AE1105" s="68"/>
      <c r="AF1105" s="80"/>
      <c r="AG1105" s="99"/>
      <c r="AH1105" s="84"/>
      <c r="AI1105" s="582"/>
      <c r="AJ1105" s="582"/>
      <c r="AK1105" s="582"/>
      <c r="AL1105" s="582"/>
      <c r="AM1105" s="68"/>
      <c r="AN1105" s="80"/>
      <c r="AO1105" s="84"/>
      <c r="AP1105" s="4"/>
    </row>
    <row r="1106" spans="2:42" ht="13.5" customHeight="1" x14ac:dyDescent="0.25">
      <c r="B1106" s="520"/>
      <c r="D1106" s="68"/>
      <c r="E1106" s="68"/>
      <c r="F1106" s="68"/>
      <c r="G1106" s="68"/>
      <c r="H1106" s="88"/>
      <c r="I1106" s="68"/>
      <c r="J1106" s="68"/>
      <c r="K1106" s="68"/>
      <c r="L1106" s="88"/>
      <c r="M1106" s="68"/>
      <c r="N1106" s="68"/>
      <c r="O1106" s="68"/>
      <c r="P1106" s="328"/>
      <c r="Q1106" s="329"/>
      <c r="R1106" s="329"/>
      <c r="S1106" s="68"/>
      <c r="T1106" s="68"/>
      <c r="U1106" s="68"/>
      <c r="V1106" s="357"/>
      <c r="W1106" s="328"/>
      <c r="X1106" s="68"/>
      <c r="Y1106" s="68"/>
      <c r="Z1106" s="68"/>
      <c r="AA1106" s="371"/>
      <c r="AB1106" s="68"/>
      <c r="AC1106" s="68"/>
      <c r="AD1106" s="371"/>
      <c r="AE1106" s="68"/>
      <c r="AF1106" s="80"/>
      <c r="AG1106" s="99"/>
      <c r="AH1106" s="84"/>
      <c r="AI1106" s="582"/>
      <c r="AJ1106" s="582"/>
      <c r="AK1106" s="582"/>
      <c r="AL1106" s="582"/>
      <c r="AM1106" s="68"/>
      <c r="AN1106" s="80"/>
      <c r="AO1106" s="84"/>
      <c r="AP1106" s="4"/>
    </row>
    <row r="1107" spans="2:42" ht="13.5" customHeight="1" x14ac:dyDescent="0.25">
      <c r="B1107" s="520"/>
      <c r="D1107" s="68"/>
      <c r="E1107" s="68"/>
      <c r="F1107" s="68"/>
      <c r="G1107" s="68"/>
      <c r="H1107" s="88"/>
      <c r="I1107" s="68"/>
      <c r="J1107" s="68"/>
      <c r="K1107" s="68"/>
      <c r="L1107" s="88"/>
      <c r="M1107" s="68"/>
      <c r="N1107" s="68"/>
      <c r="O1107" s="68"/>
      <c r="P1107" s="328"/>
      <c r="Q1107" s="329"/>
      <c r="R1107" s="329"/>
      <c r="S1107" s="68"/>
      <c r="T1107" s="68"/>
      <c r="U1107" s="68"/>
      <c r="V1107" s="357"/>
      <c r="W1107" s="328"/>
      <c r="X1107" s="68"/>
      <c r="Y1107" s="68"/>
      <c r="Z1107" s="68"/>
      <c r="AA1107" s="371"/>
      <c r="AB1107" s="68"/>
      <c r="AC1107" s="68"/>
      <c r="AD1107" s="371"/>
      <c r="AE1107" s="68"/>
      <c r="AF1107" s="80"/>
      <c r="AG1107" s="99"/>
      <c r="AH1107" s="84"/>
      <c r="AI1107" s="582"/>
      <c r="AJ1107" s="582"/>
      <c r="AK1107" s="582"/>
      <c r="AL1107" s="582"/>
      <c r="AM1107" s="68"/>
      <c r="AN1107" s="80"/>
      <c r="AO1107" s="84"/>
      <c r="AP1107" s="4"/>
    </row>
    <row r="1108" spans="2:42" ht="13.5" customHeight="1" x14ac:dyDescent="0.25">
      <c r="B1108" s="520"/>
      <c r="D1108" s="68"/>
      <c r="E1108" s="68"/>
      <c r="F1108" s="68"/>
      <c r="G1108" s="68"/>
      <c r="H1108" s="88"/>
      <c r="I1108" s="68"/>
      <c r="J1108" s="68"/>
      <c r="K1108" s="68"/>
      <c r="L1108" s="88"/>
      <c r="M1108" s="68"/>
      <c r="N1108" s="68"/>
      <c r="O1108" s="68"/>
      <c r="P1108" s="328"/>
      <c r="Q1108" s="329"/>
      <c r="R1108" s="329"/>
      <c r="S1108" s="68"/>
      <c r="T1108" s="68"/>
      <c r="U1108" s="68"/>
      <c r="V1108" s="357"/>
      <c r="W1108" s="328"/>
      <c r="X1108" s="68"/>
      <c r="Y1108" s="68"/>
      <c r="Z1108" s="68"/>
      <c r="AA1108" s="371"/>
      <c r="AB1108" s="68"/>
      <c r="AC1108" s="68"/>
      <c r="AD1108" s="371"/>
      <c r="AE1108" s="68"/>
      <c r="AF1108" s="80"/>
      <c r="AG1108" s="99"/>
      <c r="AH1108" s="84"/>
      <c r="AI1108" s="582"/>
      <c r="AJ1108" s="582"/>
      <c r="AK1108" s="582"/>
      <c r="AL1108" s="582"/>
      <c r="AM1108" s="68"/>
      <c r="AN1108" s="80"/>
      <c r="AO1108" s="84"/>
      <c r="AP1108" s="4"/>
    </row>
    <row r="1109" spans="2:42" ht="13.5" customHeight="1" x14ac:dyDescent="0.25">
      <c r="B1109" s="520"/>
      <c r="D1109" s="68"/>
      <c r="E1109" s="68"/>
      <c r="F1109" s="68"/>
      <c r="G1109" s="68"/>
      <c r="H1109" s="88"/>
      <c r="I1109" s="68"/>
      <c r="J1109" s="68"/>
      <c r="K1109" s="68"/>
      <c r="L1109" s="88"/>
      <c r="M1109" s="68"/>
      <c r="N1109" s="68"/>
      <c r="O1109" s="68"/>
      <c r="P1109" s="328"/>
      <c r="Q1109" s="329"/>
      <c r="R1109" s="329"/>
      <c r="S1109" s="68"/>
      <c r="T1109" s="68"/>
      <c r="U1109" s="68"/>
      <c r="V1109" s="357"/>
      <c r="W1109" s="328"/>
      <c r="X1109" s="68"/>
      <c r="Y1109" s="68"/>
      <c r="Z1109" s="68"/>
      <c r="AA1109" s="371"/>
      <c r="AB1109" s="68"/>
      <c r="AC1109" s="68"/>
      <c r="AD1109" s="371"/>
      <c r="AE1109" s="68"/>
      <c r="AF1109" s="80"/>
      <c r="AG1109" s="99"/>
      <c r="AH1109" s="84"/>
      <c r="AI1109" s="582"/>
      <c r="AJ1109" s="582"/>
      <c r="AK1109" s="582"/>
      <c r="AL1109" s="582"/>
      <c r="AM1109" s="68"/>
      <c r="AN1109" s="80"/>
      <c r="AO1109" s="84"/>
      <c r="AP1109" s="4"/>
    </row>
    <row r="1110" spans="2:42" ht="13.5" customHeight="1" x14ac:dyDescent="0.25">
      <c r="B1110" s="520"/>
      <c r="D1110" s="68"/>
      <c r="E1110" s="68"/>
      <c r="F1110" s="68"/>
      <c r="G1110" s="68"/>
      <c r="H1110" s="88"/>
      <c r="I1110" s="68"/>
      <c r="J1110" s="68"/>
      <c r="K1110" s="68"/>
      <c r="L1110" s="88"/>
      <c r="M1110" s="68"/>
      <c r="N1110" s="68"/>
      <c r="O1110" s="68"/>
      <c r="P1110" s="328"/>
      <c r="Q1110" s="329"/>
      <c r="R1110" s="329"/>
      <c r="S1110" s="68"/>
      <c r="T1110" s="68"/>
      <c r="U1110" s="68"/>
      <c r="V1110" s="357"/>
      <c r="W1110" s="328"/>
      <c r="X1110" s="68"/>
      <c r="Y1110" s="68"/>
      <c r="Z1110" s="68"/>
      <c r="AA1110" s="371"/>
      <c r="AB1110" s="68"/>
      <c r="AC1110" s="68"/>
      <c r="AD1110" s="371"/>
      <c r="AE1110" s="68"/>
      <c r="AF1110" s="80"/>
      <c r="AG1110" s="99"/>
      <c r="AH1110" s="84"/>
      <c r="AI1110" s="582"/>
      <c r="AJ1110" s="582"/>
      <c r="AK1110" s="582"/>
      <c r="AL1110" s="582"/>
      <c r="AM1110" s="68"/>
      <c r="AN1110" s="80"/>
      <c r="AO1110" s="84"/>
      <c r="AP1110" s="4"/>
    </row>
    <row r="1111" spans="2:42" ht="13.5" customHeight="1" x14ac:dyDescent="0.25">
      <c r="B1111" s="520"/>
      <c r="D1111" s="68"/>
      <c r="E1111" s="68"/>
      <c r="F1111" s="68"/>
      <c r="G1111" s="68"/>
      <c r="H1111" s="88"/>
      <c r="I1111" s="68"/>
      <c r="J1111" s="68"/>
      <c r="K1111" s="68"/>
      <c r="L1111" s="88"/>
      <c r="M1111" s="68"/>
      <c r="N1111" s="68"/>
      <c r="O1111" s="68"/>
      <c r="P1111" s="328"/>
      <c r="Q1111" s="329"/>
      <c r="R1111" s="329"/>
      <c r="S1111" s="68"/>
      <c r="T1111" s="68"/>
      <c r="U1111" s="68"/>
      <c r="V1111" s="357"/>
      <c r="W1111" s="328"/>
      <c r="X1111" s="68"/>
      <c r="Y1111" s="68"/>
      <c r="Z1111" s="68"/>
      <c r="AA1111" s="371"/>
      <c r="AB1111" s="68"/>
      <c r="AC1111" s="68"/>
      <c r="AD1111" s="371"/>
      <c r="AE1111" s="68"/>
      <c r="AF1111" s="80"/>
      <c r="AG1111" s="99"/>
      <c r="AH1111" s="84"/>
      <c r="AI1111" s="582"/>
      <c r="AJ1111" s="582"/>
      <c r="AK1111" s="582"/>
      <c r="AL1111" s="582"/>
      <c r="AM1111" s="68"/>
      <c r="AN1111" s="80"/>
      <c r="AO1111" s="84"/>
      <c r="AP1111" s="4"/>
    </row>
    <row r="1112" spans="2:42" ht="13.5" customHeight="1" x14ac:dyDescent="0.25">
      <c r="B1112" s="520"/>
      <c r="D1112" s="68"/>
      <c r="E1112" s="68"/>
      <c r="F1112" s="68"/>
      <c r="G1112" s="68"/>
      <c r="H1112" s="88"/>
      <c r="I1112" s="68"/>
      <c r="J1112" s="68"/>
      <c r="K1112" s="68"/>
      <c r="L1112" s="88"/>
      <c r="M1112" s="68"/>
      <c r="N1112" s="68"/>
      <c r="O1112" s="68"/>
      <c r="P1112" s="328"/>
      <c r="Q1112" s="329"/>
      <c r="R1112" s="329"/>
      <c r="S1112" s="68"/>
      <c r="T1112" s="68"/>
      <c r="U1112" s="68"/>
      <c r="V1112" s="357"/>
      <c r="W1112" s="328"/>
      <c r="X1112" s="68"/>
      <c r="Y1112" s="68"/>
      <c r="Z1112" s="68"/>
      <c r="AA1112" s="371"/>
      <c r="AB1112" s="68"/>
      <c r="AC1112" s="68"/>
      <c r="AD1112" s="371"/>
      <c r="AE1112" s="68"/>
      <c r="AF1112" s="80"/>
      <c r="AG1112" s="99"/>
      <c r="AH1112" s="84"/>
      <c r="AI1112" s="582"/>
      <c r="AJ1112" s="582"/>
      <c r="AK1112" s="582"/>
      <c r="AL1112" s="582"/>
      <c r="AM1112" s="68"/>
      <c r="AN1112" s="80"/>
      <c r="AO1112" s="84"/>
      <c r="AP1112" s="4"/>
    </row>
    <row r="1113" spans="2:42" ht="13.5" customHeight="1" x14ac:dyDescent="0.25">
      <c r="B1113" s="520"/>
      <c r="D1113" s="68"/>
      <c r="E1113" s="68"/>
      <c r="F1113" s="68"/>
      <c r="G1113" s="68"/>
      <c r="H1113" s="88"/>
      <c r="I1113" s="68"/>
      <c r="J1113" s="68"/>
      <c r="K1113" s="68"/>
      <c r="L1113" s="88"/>
      <c r="M1113" s="68"/>
      <c r="N1113" s="68"/>
      <c r="O1113" s="68"/>
      <c r="P1113" s="328"/>
      <c r="Q1113" s="329"/>
      <c r="R1113" s="329"/>
      <c r="S1113" s="68"/>
      <c r="T1113" s="68"/>
      <c r="U1113" s="68"/>
      <c r="V1113" s="357"/>
      <c r="W1113" s="328"/>
      <c r="X1113" s="68"/>
      <c r="Y1113" s="68"/>
      <c r="Z1113" s="68"/>
      <c r="AA1113" s="371"/>
      <c r="AB1113" s="68"/>
      <c r="AC1113" s="68"/>
      <c r="AD1113" s="371"/>
      <c r="AE1113" s="68"/>
      <c r="AF1113" s="80"/>
      <c r="AG1113" s="99"/>
      <c r="AH1113" s="84"/>
      <c r="AI1113" s="582"/>
      <c r="AJ1113" s="582"/>
      <c r="AK1113" s="582"/>
      <c r="AL1113" s="582"/>
      <c r="AM1113" s="68"/>
      <c r="AN1113" s="80"/>
      <c r="AO1113" s="84"/>
      <c r="AP1113" s="4"/>
    </row>
    <row r="1114" spans="2:42" ht="13.5" customHeight="1" x14ac:dyDescent="0.25">
      <c r="B1114" s="520"/>
      <c r="D1114" s="68"/>
      <c r="E1114" s="68"/>
      <c r="F1114" s="68"/>
      <c r="G1114" s="68"/>
      <c r="H1114" s="88"/>
      <c r="I1114" s="68"/>
      <c r="J1114" s="68"/>
      <c r="K1114" s="68"/>
      <c r="L1114" s="88"/>
      <c r="M1114" s="68"/>
      <c r="N1114" s="68"/>
      <c r="O1114" s="68"/>
      <c r="P1114" s="328"/>
      <c r="Q1114" s="329"/>
      <c r="R1114" s="329"/>
      <c r="S1114" s="68"/>
      <c r="T1114" s="68"/>
      <c r="U1114" s="68"/>
      <c r="V1114" s="357"/>
      <c r="W1114" s="328"/>
      <c r="X1114" s="68"/>
      <c r="Y1114" s="68"/>
      <c r="Z1114" s="68"/>
      <c r="AA1114" s="371"/>
      <c r="AB1114" s="68"/>
      <c r="AC1114" s="68"/>
      <c r="AD1114" s="371"/>
      <c r="AE1114" s="68"/>
      <c r="AF1114" s="80"/>
      <c r="AG1114" s="99"/>
      <c r="AH1114" s="84"/>
      <c r="AI1114" s="582"/>
      <c r="AJ1114" s="582"/>
      <c r="AK1114" s="582"/>
      <c r="AL1114" s="582"/>
      <c r="AM1114" s="68"/>
      <c r="AN1114" s="80"/>
      <c r="AO1114" s="84"/>
      <c r="AP1114" s="4"/>
    </row>
    <row r="1115" spans="2:42" ht="13.5" customHeight="1" x14ac:dyDescent="0.25">
      <c r="B1115" s="520"/>
      <c r="D1115" s="68"/>
      <c r="E1115" s="68"/>
      <c r="F1115" s="68"/>
      <c r="G1115" s="68"/>
      <c r="H1115" s="88"/>
      <c r="I1115" s="68"/>
      <c r="J1115" s="68"/>
      <c r="K1115" s="68"/>
      <c r="L1115" s="88"/>
      <c r="M1115" s="68"/>
      <c r="N1115" s="68"/>
      <c r="O1115" s="68"/>
      <c r="P1115" s="328"/>
      <c r="Q1115" s="329"/>
      <c r="R1115" s="329"/>
      <c r="S1115" s="68"/>
      <c r="T1115" s="68"/>
      <c r="U1115" s="68"/>
      <c r="V1115" s="357"/>
      <c r="W1115" s="328"/>
      <c r="X1115" s="68"/>
      <c r="Y1115" s="68"/>
      <c r="Z1115" s="68"/>
      <c r="AA1115" s="371"/>
      <c r="AB1115" s="68"/>
      <c r="AC1115" s="68"/>
      <c r="AD1115" s="371"/>
      <c r="AE1115" s="68"/>
      <c r="AF1115" s="80"/>
      <c r="AG1115" s="99"/>
      <c r="AH1115" s="84"/>
      <c r="AI1115" s="582"/>
      <c r="AJ1115" s="582"/>
      <c r="AK1115" s="582"/>
      <c r="AL1115" s="582"/>
      <c r="AM1115" s="68"/>
      <c r="AN1115" s="80"/>
      <c r="AO1115" s="84"/>
      <c r="AP1115" s="4"/>
    </row>
    <row r="1116" spans="2:42" ht="13.5" customHeight="1" x14ac:dyDescent="0.25">
      <c r="B1116" s="520"/>
      <c r="D1116" s="68"/>
      <c r="E1116" s="68"/>
      <c r="F1116" s="68"/>
      <c r="G1116" s="68"/>
      <c r="H1116" s="88"/>
      <c r="I1116" s="68"/>
      <c r="J1116" s="68"/>
      <c r="K1116" s="68"/>
      <c r="L1116" s="88"/>
      <c r="M1116" s="68"/>
      <c r="N1116" s="68"/>
      <c r="O1116" s="68"/>
      <c r="P1116" s="328"/>
      <c r="Q1116" s="329"/>
      <c r="R1116" s="329"/>
      <c r="S1116" s="68"/>
      <c r="T1116" s="68"/>
      <c r="U1116" s="68"/>
      <c r="V1116" s="357"/>
      <c r="W1116" s="328"/>
      <c r="X1116" s="68"/>
      <c r="Y1116" s="68"/>
      <c r="Z1116" s="68"/>
      <c r="AA1116" s="371"/>
      <c r="AB1116" s="68"/>
      <c r="AC1116" s="68"/>
      <c r="AD1116" s="371"/>
      <c r="AE1116" s="68"/>
      <c r="AF1116" s="80"/>
      <c r="AG1116" s="99"/>
      <c r="AH1116" s="84"/>
      <c r="AI1116" s="582"/>
      <c r="AJ1116" s="582"/>
      <c r="AK1116" s="582"/>
      <c r="AL1116" s="582"/>
      <c r="AM1116" s="68"/>
      <c r="AN1116" s="80"/>
      <c r="AO1116" s="84"/>
      <c r="AP1116" s="4"/>
    </row>
    <row r="1117" spans="2:42" ht="13.5" customHeight="1" x14ac:dyDescent="0.25">
      <c r="B1117" s="520"/>
      <c r="D1117" s="68"/>
      <c r="E1117" s="68"/>
      <c r="F1117" s="68"/>
      <c r="G1117" s="68"/>
      <c r="H1117" s="88"/>
      <c r="I1117" s="68"/>
      <c r="J1117" s="68"/>
      <c r="K1117" s="68"/>
      <c r="L1117" s="88"/>
      <c r="M1117" s="68"/>
      <c r="N1117" s="68"/>
      <c r="O1117" s="68"/>
      <c r="P1117" s="328"/>
      <c r="Q1117" s="329"/>
      <c r="R1117" s="329"/>
      <c r="S1117" s="68"/>
      <c r="T1117" s="68"/>
      <c r="U1117" s="68"/>
      <c r="V1117" s="357"/>
      <c r="W1117" s="328"/>
      <c r="X1117" s="68"/>
      <c r="Y1117" s="68"/>
      <c r="Z1117" s="68"/>
      <c r="AA1117" s="371"/>
      <c r="AB1117" s="68"/>
      <c r="AC1117" s="68"/>
      <c r="AD1117" s="371"/>
      <c r="AE1117" s="68"/>
      <c r="AF1117" s="80"/>
      <c r="AG1117" s="99"/>
      <c r="AH1117" s="84"/>
      <c r="AI1117" s="582"/>
      <c r="AJ1117" s="582"/>
      <c r="AK1117" s="582"/>
      <c r="AL1117" s="582"/>
      <c r="AM1117" s="68"/>
      <c r="AN1117" s="80"/>
      <c r="AO1117" s="84"/>
      <c r="AP1117" s="4"/>
    </row>
    <row r="1118" spans="2:42" ht="13.5" customHeight="1" x14ac:dyDescent="0.25">
      <c r="B1118" s="520"/>
      <c r="D1118" s="68"/>
      <c r="E1118" s="68"/>
      <c r="F1118" s="68"/>
      <c r="G1118" s="68"/>
      <c r="H1118" s="88"/>
      <c r="I1118" s="68"/>
      <c r="J1118" s="68"/>
      <c r="K1118" s="68"/>
      <c r="L1118" s="88"/>
      <c r="M1118" s="68"/>
      <c r="N1118" s="68"/>
      <c r="O1118" s="68"/>
      <c r="P1118" s="328"/>
      <c r="Q1118" s="329"/>
      <c r="R1118" s="329"/>
      <c r="S1118" s="68"/>
      <c r="T1118" s="68"/>
      <c r="U1118" s="68"/>
      <c r="V1118" s="357"/>
      <c r="W1118" s="328"/>
      <c r="X1118" s="68"/>
      <c r="Y1118" s="68"/>
      <c r="Z1118" s="68"/>
      <c r="AA1118" s="371"/>
      <c r="AB1118" s="68"/>
      <c r="AC1118" s="68"/>
      <c r="AD1118" s="371"/>
      <c r="AE1118" s="68"/>
      <c r="AF1118" s="80"/>
      <c r="AG1118" s="99"/>
      <c r="AH1118" s="84"/>
      <c r="AI1118" s="582"/>
      <c r="AJ1118" s="582"/>
      <c r="AK1118" s="582"/>
      <c r="AL1118" s="582"/>
      <c r="AM1118" s="68"/>
      <c r="AN1118" s="80"/>
      <c r="AO1118" s="84"/>
      <c r="AP1118" s="4"/>
    </row>
    <row r="1119" spans="2:42" ht="13.5" customHeight="1" x14ac:dyDescent="0.25">
      <c r="B1119" s="520"/>
      <c r="D1119" s="68"/>
      <c r="E1119" s="68"/>
      <c r="F1119" s="68"/>
      <c r="G1119" s="68"/>
      <c r="H1119" s="88"/>
      <c r="I1119" s="68"/>
      <c r="J1119" s="68"/>
      <c r="K1119" s="68"/>
      <c r="L1119" s="88"/>
      <c r="M1119" s="68"/>
      <c r="N1119" s="68"/>
      <c r="O1119" s="68"/>
      <c r="P1119" s="328"/>
      <c r="Q1119" s="329"/>
      <c r="R1119" s="329"/>
      <c r="S1119" s="68"/>
      <c r="T1119" s="68"/>
      <c r="U1119" s="68"/>
      <c r="V1119" s="357"/>
      <c r="W1119" s="328"/>
      <c r="X1119" s="68"/>
      <c r="Y1119" s="68"/>
      <c r="Z1119" s="68"/>
      <c r="AA1119" s="371"/>
      <c r="AB1119" s="68"/>
      <c r="AC1119" s="68"/>
      <c r="AD1119" s="371"/>
      <c r="AE1119" s="68"/>
      <c r="AF1119" s="80"/>
      <c r="AG1119" s="99"/>
      <c r="AH1119" s="84"/>
      <c r="AI1119" s="582"/>
      <c r="AJ1119" s="582"/>
      <c r="AK1119" s="582"/>
      <c r="AL1119" s="582"/>
      <c r="AM1119" s="68"/>
      <c r="AN1119" s="80"/>
      <c r="AO1119" s="84"/>
      <c r="AP1119" s="4"/>
    </row>
    <row r="1120" spans="2:42" ht="13.5" customHeight="1" x14ac:dyDescent="0.25">
      <c r="B1120" s="520"/>
      <c r="D1120" s="68"/>
      <c r="E1120" s="68"/>
      <c r="F1120" s="68"/>
      <c r="G1120" s="68"/>
      <c r="H1120" s="88"/>
      <c r="I1120" s="68"/>
      <c r="J1120" s="68"/>
      <c r="K1120" s="68"/>
      <c r="L1120" s="88"/>
      <c r="M1120" s="68"/>
      <c r="N1120" s="68"/>
      <c r="O1120" s="68"/>
      <c r="P1120" s="328"/>
      <c r="Q1120" s="329"/>
      <c r="R1120" s="329"/>
      <c r="S1120" s="68"/>
      <c r="T1120" s="68"/>
      <c r="U1120" s="68"/>
      <c r="V1120" s="357"/>
      <c r="W1120" s="328"/>
      <c r="X1120" s="68"/>
      <c r="Y1120" s="68"/>
      <c r="Z1120" s="68"/>
      <c r="AA1120" s="371"/>
      <c r="AB1120" s="68"/>
      <c r="AC1120" s="68"/>
      <c r="AD1120" s="371"/>
      <c r="AE1120" s="68"/>
      <c r="AF1120" s="80"/>
      <c r="AG1120" s="99"/>
      <c r="AH1120" s="84"/>
      <c r="AI1120" s="582"/>
      <c r="AJ1120" s="582"/>
      <c r="AK1120" s="582"/>
      <c r="AL1120" s="582"/>
      <c r="AM1120" s="68"/>
      <c r="AN1120" s="80"/>
      <c r="AO1120" s="84"/>
      <c r="AP1120" s="4"/>
    </row>
    <row r="1121" spans="2:42" ht="13.5" customHeight="1" x14ac:dyDescent="0.25">
      <c r="B1121" s="520"/>
      <c r="D1121" s="68"/>
      <c r="E1121" s="68"/>
      <c r="F1121" s="68"/>
      <c r="G1121" s="68"/>
      <c r="H1121" s="88"/>
      <c r="I1121" s="68"/>
      <c r="J1121" s="68"/>
      <c r="K1121" s="68"/>
      <c r="L1121" s="88"/>
      <c r="M1121" s="68"/>
      <c r="N1121" s="68"/>
      <c r="O1121" s="68"/>
      <c r="P1121" s="328"/>
      <c r="Q1121" s="329"/>
      <c r="R1121" s="329"/>
      <c r="S1121" s="68"/>
      <c r="T1121" s="68"/>
      <c r="U1121" s="68"/>
      <c r="V1121" s="357"/>
      <c r="W1121" s="328"/>
      <c r="X1121" s="68"/>
      <c r="Y1121" s="68"/>
      <c r="Z1121" s="68"/>
      <c r="AA1121" s="371"/>
      <c r="AB1121" s="68"/>
      <c r="AC1121" s="68"/>
      <c r="AD1121" s="371"/>
      <c r="AE1121" s="68"/>
      <c r="AF1121" s="80"/>
      <c r="AG1121" s="99"/>
      <c r="AH1121" s="84"/>
      <c r="AI1121" s="582"/>
      <c r="AJ1121" s="582"/>
      <c r="AK1121" s="582"/>
      <c r="AL1121" s="582"/>
      <c r="AM1121" s="68"/>
      <c r="AN1121" s="80"/>
      <c r="AO1121" s="84"/>
      <c r="AP1121" s="4"/>
    </row>
    <row r="1122" spans="2:42" ht="13.5" customHeight="1" x14ac:dyDescent="0.25">
      <c r="B1122" s="520"/>
      <c r="D1122" s="68"/>
      <c r="E1122" s="68"/>
      <c r="F1122" s="68"/>
      <c r="G1122" s="68"/>
      <c r="H1122" s="88"/>
      <c r="I1122" s="68"/>
      <c r="J1122" s="68"/>
      <c r="K1122" s="68"/>
      <c r="L1122" s="88"/>
      <c r="M1122" s="68"/>
      <c r="N1122" s="68"/>
      <c r="O1122" s="68"/>
      <c r="P1122" s="328"/>
      <c r="Q1122" s="329"/>
      <c r="R1122" s="329"/>
      <c r="S1122" s="68"/>
      <c r="T1122" s="68"/>
      <c r="U1122" s="68"/>
      <c r="V1122" s="357"/>
      <c r="W1122" s="328"/>
      <c r="X1122" s="68"/>
      <c r="Y1122" s="68"/>
      <c r="Z1122" s="68"/>
      <c r="AA1122" s="371"/>
      <c r="AB1122" s="68"/>
      <c r="AC1122" s="68"/>
      <c r="AD1122" s="371"/>
      <c r="AE1122" s="68"/>
      <c r="AF1122" s="80"/>
      <c r="AG1122" s="99"/>
      <c r="AH1122" s="84"/>
      <c r="AI1122" s="582"/>
      <c r="AJ1122" s="582"/>
      <c r="AK1122" s="582"/>
      <c r="AL1122" s="582"/>
      <c r="AM1122" s="68"/>
      <c r="AN1122" s="80"/>
      <c r="AO1122" s="84"/>
      <c r="AP1122" s="4"/>
    </row>
    <row r="1123" spans="2:42" ht="13.5" customHeight="1" x14ac:dyDescent="0.25">
      <c r="B1123" s="520"/>
      <c r="D1123" s="68"/>
      <c r="E1123" s="68"/>
      <c r="F1123" s="68"/>
      <c r="G1123" s="68"/>
      <c r="H1123" s="88"/>
      <c r="I1123" s="68"/>
      <c r="J1123" s="68"/>
      <c r="K1123" s="68"/>
      <c r="L1123" s="88"/>
      <c r="M1123" s="68"/>
      <c r="N1123" s="68"/>
      <c r="O1123" s="68"/>
      <c r="P1123" s="328"/>
      <c r="Q1123" s="329"/>
      <c r="R1123" s="329"/>
      <c r="S1123" s="68"/>
      <c r="T1123" s="68"/>
      <c r="U1123" s="68"/>
      <c r="V1123" s="357"/>
      <c r="W1123" s="328"/>
      <c r="X1123" s="68"/>
      <c r="Y1123" s="68"/>
      <c r="Z1123" s="68"/>
      <c r="AA1123" s="371"/>
      <c r="AB1123" s="68"/>
      <c r="AC1123" s="68"/>
      <c r="AD1123" s="371"/>
      <c r="AE1123" s="68"/>
      <c r="AF1123" s="80"/>
      <c r="AG1123" s="99"/>
      <c r="AH1123" s="84"/>
      <c r="AI1123" s="582"/>
      <c r="AJ1123" s="582"/>
      <c r="AK1123" s="582"/>
      <c r="AL1123" s="582"/>
      <c r="AM1123" s="68"/>
      <c r="AN1123" s="80"/>
      <c r="AO1123" s="84"/>
      <c r="AP1123" s="4"/>
    </row>
    <row r="1124" spans="2:42" ht="13.5" customHeight="1" x14ac:dyDescent="0.25">
      <c r="B1124" s="520"/>
      <c r="D1124" s="68"/>
      <c r="E1124" s="68"/>
      <c r="F1124" s="68"/>
      <c r="G1124" s="68"/>
      <c r="H1124" s="88"/>
      <c r="I1124" s="68"/>
      <c r="J1124" s="68"/>
      <c r="K1124" s="68"/>
      <c r="L1124" s="88"/>
      <c r="M1124" s="68"/>
      <c r="N1124" s="68"/>
      <c r="O1124" s="68"/>
      <c r="P1124" s="328"/>
      <c r="Q1124" s="329"/>
      <c r="R1124" s="329"/>
      <c r="S1124" s="68"/>
      <c r="T1124" s="68"/>
      <c r="U1124" s="68"/>
      <c r="V1124" s="357"/>
      <c r="W1124" s="328"/>
      <c r="X1124" s="68"/>
      <c r="Y1124" s="68"/>
      <c r="Z1124" s="68"/>
      <c r="AA1124" s="371"/>
      <c r="AB1124" s="68"/>
      <c r="AC1124" s="68"/>
      <c r="AD1124" s="371"/>
      <c r="AE1124" s="68"/>
      <c r="AF1124" s="80"/>
      <c r="AG1124" s="99"/>
      <c r="AH1124" s="84"/>
      <c r="AI1124" s="582"/>
      <c r="AJ1124" s="582"/>
      <c r="AK1124" s="582"/>
      <c r="AL1124" s="582"/>
      <c r="AM1124" s="68"/>
      <c r="AN1124" s="80"/>
      <c r="AO1124" s="84"/>
      <c r="AP1124" s="4"/>
    </row>
    <row r="1125" spans="2:42" ht="13.5" customHeight="1" x14ac:dyDescent="0.25">
      <c r="B1125" s="520"/>
      <c r="D1125" s="68"/>
      <c r="E1125" s="68"/>
      <c r="F1125" s="68"/>
      <c r="G1125" s="68"/>
      <c r="H1125" s="88"/>
      <c r="I1125" s="68"/>
      <c r="J1125" s="68"/>
      <c r="K1125" s="68"/>
      <c r="L1125" s="88"/>
      <c r="M1125" s="68"/>
      <c r="N1125" s="68"/>
      <c r="O1125" s="68"/>
      <c r="P1125" s="328"/>
      <c r="Q1125" s="329"/>
      <c r="R1125" s="329"/>
      <c r="S1125" s="68"/>
      <c r="T1125" s="68"/>
      <c r="U1125" s="68"/>
      <c r="V1125" s="357"/>
      <c r="W1125" s="328"/>
      <c r="X1125" s="68"/>
      <c r="Y1125" s="68"/>
      <c r="Z1125" s="68"/>
      <c r="AA1125" s="371"/>
      <c r="AB1125" s="68"/>
      <c r="AC1125" s="68"/>
      <c r="AD1125" s="371"/>
      <c r="AE1125" s="68"/>
      <c r="AF1125" s="80"/>
      <c r="AG1125" s="99"/>
      <c r="AH1125" s="84"/>
      <c r="AI1125" s="582"/>
      <c r="AJ1125" s="582"/>
      <c r="AK1125" s="582"/>
      <c r="AL1125" s="582"/>
      <c r="AM1125" s="68"/>
      <c r="AN1125" s="80"/>
      <c r="AO1125" s="84"/>
      <c r="AP1125" s="4"/>
    </row>
    <row r="1126" spans="2:42" ht="13.5" customHeight="1" x14ac:dyDescent="0.25">
      <c r="B1126" s="520"/>
      <c r="D1126" s="68"/>
      <c r="E1126" s="68"/>
      <c r="F1126" s="68"/>
      <c r="G1126" s="68"/>
      <c r="H1126" s="88"/>
      <c r="I1126" s="68"/>
      <c r="J1126" s="68"/>
      <c r="K1126" s="68"/>
      <c r="L1126" s="88"/>
      <c r="M1126" s="68"/>
      <c r="N1126" s="68"/>
      <c r="O1126" s="68"/>
      <c r="P1126" s="328"/>
      <c r="Q1126" s="329"/>
      <c r="R1126" s="329"/>
      <c r="S1126" s="68"/>
      <c r="T1126" s="68"/>
      <c r="U1126" s="68"/>
      <c r="V1126" s="357"/>
      <c r="W1126" s="328"/>
      <c r="X1126" s="68"/>
      <c r="Y1126" s="68"/>
      <c r="Z1126" s="68"/>
      <c r="AA1126" s="371"/>
      <c r="AB1126" s="68"/>
      <c r="AC1126" s="68"/>
      <c r="AD1126" s="371"/>
      <c r="AE1126" s="68"/>
      <c r="AF1126" s="80"/>
      <c r="AG1126" s="99"/>
      <c r="AH1126" s="84"/>
      <c r="AI1126" s="582"/>
      <c r="AJ1126" s="582"/>
      <c r="AK1126" s="582"/>
      <c r="AL1126" s="582"/>
      <c r="AM1126" s="68"/>
      <c r="AN1126" s="80"/>
      <c r="AO1126" s="84"/>
      <c r="AP1126" s="4"/>
    </row>
    <row r="1127" spans="2:42" ht="13.5" customHeight="1" x14ac:dyDescent="0.25">
      <c r="B1127" s="520"/>
      <c r="D1127" s="68"/>
      <c r="E1127" s="68"/>
      <c r="F1127" s="68"/>
      <c r="G1127" s="68"/>
      <c r="H1127" s="88"/>
      <c r="I1127" s="68"/>
      <c r="J1127" s="68"/>
      <c r="K1127" s="68"/>
      <c r="L1127" s="88"/>
      <c r="M1127" s="68"/>
      <c r="N1127" s="68"/>
      <c r="O1127" s="68"/>
      <c r="P1127" s="328"/>
      <c r="Q1127" s="329"/>
      <c r="R1127" s="329"/>
      <c r="S1127" s="68"/>
      <c r="T1127" s="68"/>
      <c r="U1127" s="68"/>
      <c r="V1127" s="357"/>
      <c r="W1127" s="328"/>
      <c r="X1127" s="68"/>
      <c r="Y1127" s="68"/>
      <c r="Z1127" s="68"/>
      <c r="AA1127" s="371"/>
      <c r="AB1127" s="68"/>
      <c r="AC1127" s="68"/>
      <c r="AD1127" s="371"/>
      <c r="AE1127" s="68"/>
      <c r="AF1127" s="80"/>
      <c r="AG1127" s="99"/>
      <c r="AH1127" s="84"/>
      <c r="AI1127" s="582"/>
      <c r="AJ1127" s="582"/>
      <c r="AK1127" s="582"/>
      <c r="AL1127" s="582"/>
      <c r="AM1127" s="68"/>
      <c r="AN1127" s="80"/>
      <c r="AO1127" s="84"/>
      <c r="AP1127" s="4"/>
    </row>
    <row r="1128" spans="2:42" ht="13.5" customHeight="1" x14ac:dyDescent="0.25">
      <c r="B1128" s="520"/>
      <c r="D1128" s="68"/>
      <c r="E1128" s="68"/>
      <c r="F1128" s="68"/>
      <c r="G1128" s="68"/>
      <c r="H1128" s="88"/>
      <c r="I1128" s="68"/>
      <c r="J1128" s="68"/>
      <c r="K1128" s="68"/>
      <c r="L1128" s="88"/>
      <c r="M1128" s="68"/>
      <c r="N1128" s="68"/>
      <c r="O1128" s="68"/>
      <c r="P1128" s="328"/>
      <c r="Q1128" s="329"/>
      <c r="R1128" s="329"/>
      <c r="S1128" s="68"/>
      <c r="T1128" s="68"/>
      <c r="U1128" s="68"/>
      <c r="V1128" s="357"/>
      <c r="W1128" s="328"/>
      <c r="X1128" s="68"/>
      <c r="Y1128" s="68"/>
      <c r="Z1128" s="68"/>
      <c r="AA1128" s="371"/>
      <c r="AB1128" s="68"/>
      <c r="AC1128" s="68"/>
      <c r="AD1128" s="371"/>
      <c r="AE1128" s="68"/>
      <c r="AF1128" s="80"/>
      <c r="AG1128" s="99"/>
      <c r="AH1128" s="84"/>
      <c r="AI1128" s="582"/>
      <c r="AJ1128" s="582"/>
      <c r="AK1128" s="582"/>
      <c r="AL1128" s="582"/>
      <c r="AM1128" s="68"/>
      <c r="AN1128" s="80"/>
      <c r="AO1128" s="84"/>
      <c r="AP1128" s="4"/>
    </row>
    <row r="1129" spans="2:42" ht="13.5" customHeight="1" x14ac:dyDescent="0.25">
      <c r="B1129" s="520"/>
      <c r="D1129" s="68"/>
      <c r="E1129" s="68"/>
      <c r="F1129" s="68"/>
      <c r="G1129" s="68"/>
      <c r="H1129" s="88"/>
      <c r="I1129" s="68"/>
      <c r="J1129" s="68"/>
      <c r="K1129" s="68"/>
      <c r="L1129" s="88"/>
      <c r="M1129" s="68"/>
      <c r="N1129" s="68"/>
      <c r="O1129" s="68"/>
      <c r="P1129" s="328"/>
      <c r="Q1129" s="329"/>
      <c r="R1129" s="329"/>
      <c r="S1129" s="68"/>
      <c r="T1129" s="68"/>
      <c r="U1129" s="68"/>
      <c r="V1129" s="357"/>
      <c r="W1129" s="328"/>
      <c r="X1129" s="68"/>
      <c r="Y1129" s="68"/>
      <c r="Z1129" s="68"/>
      <c r="AA1129" s="371"/>
      <c r="AB1129" s="68"/>
      <c r="AC1129" s="68"/>
      <c r="AD1129" s="371"/>
      <c r="AE1129" s="68"/>
      <c r="AF1129" s="80"/>
      <c r="AG1129" s="99"/>
      <c r="AH1129" s="84"/>
      <c r="AI1129" s="582"/>
      <c r="AJ1129" s="582"/>
      <c r="AK1129" s="582"/>
      <c r="AL1129" s="582"/>
      <c r="AM1129" s="68"/>
      <c r="AN1129" s="80"/>
      <c r="AO1129" s="84"/>
      <c r="AP1129" s="4"/>
    </row>
    <row r="1130" spans="2:42" ht="13.5" customHeight="1" x14ac:dyDescent="0.25">
      <c r="B1130" s="520"/>
      <c r="D1130" s="68"/>
      <c r="E1130" s="68"/>
      <c r="F1130" s="68"/>
      <c r="G1130" s="68"/>
      <c r="H1130" s="88"/>
      <c r="I1130" s="68"/>
      <c r="J1130" s="68"/>
      <c r="K1130" s="68"/>
      <c r="L1130" s="88"/>
      <c r="M1130" s="68"/>
      <c r="N1130" s="68"/>
      <c r="O1130" s="68"/>
      <c r="P1130" s="328"/>
      <c r="Q1130" s="329"/>
      <c r="R1130" s="329"/>
      <c r="S1130" s="68"/>
      <c r="T1130" s="68"/>
      <c r="U1130" s="68"/>
      <c r="V1130" s="357"/>
      <c r="W1130" s="328"/>
      <c r="X1130" s="68"/>
      <c r="Y1130" s="68"/>
      <c r="Z1130" s="68"/>
      <c r="AA1130" s="371"/>
      <c r="AB1130" s="68"/>
      <c r="AC1130" s="68"/>
      <c r="AD1130" s="371"/>
      <c r="AE1130" s="68"/>
      <c r="AF1130" s="80"/>
      <c r="AG1130" s="99"/>
      <c r="AH1130" s="84"/>
      <c r="AI1130" s="582"/>
      <c r="AJ1130" s="582"/>
      <c r="AK1130" s="582"/>
      <c r="AL1130" s="582"/>
      <c r="AM1130" s="68"/>
      <c r="AN1130" s="80"/>
      <c r="AO1130" s="84"/>
      <c r="AP1130" s="4"/>
    </row>
    <row r="1131" spans="2:42" ht="13.5" customHeight="1" x14ac:dyDescent="0.25">
      <c r="B1131" s="520"/>
      <c r="D1131" s="68"/>
      <c r="E1131" s="68"/>
      <c r="F1131" s="68"/>
      <c r="G1131" s="68"/>
      <c r="H1131" s="88"/>
      <c r="I1131" s="68"/>
      <c r="J1131" s="68"/>
      <c r="K1131" s="68"/>
      <c r="L1131" s="88"/>
      <c r="M1131" s="68"/>
      <c r="N1131" s="68"/>
      <c r="O1131" s="68"/>
      <c r="P1131" s="328"/>
      <c r="Q1131" s="329"/>
      <c r="R1131" s="329"/>
      <c r="S1131" s="68"/>
      <c r="T1131" s="68"/>
      <c r="U1131" s="68"/>
      <c r="V1131" s="357"/>
      <c r="W1131" s="328"/>
      <c r="X1131" s="68"/>
      <c r="Y1131" s="68"/>
      <c r="Z1131" s="68"/>
      <c r="AA1131" s="371"/>
      <c r="AB1131" s="68"/>
      <c r="AC1131" s="68"/>
      <c r="AD1131" s="371"/>
      <c r="AE1131" s="68"/>
      <c r="AF1131" s="80"/>
      <c r="AG1131" s="99"/>
      <c r="AH1131" s="84"/>
      <c r="AI1131" s="582"/>
      <c r="AJ1131" s="582"/>
      <c r="AK1131" s="582"/>
      <c r="AL1131" s="582"/>
      <c r="AM1131" s="68"/>
      <c r="AN1131" s="80"/>
      <c r="AO1131" s="84"/>
      <c r="AP1131" s="4"/>
    </row>
    <row r="1132" spans="2:42" ht="13.5" customHeight="1" x14ac:dyDescent="0.25">
      <c r="B1132" s="520"/>
      <c r="D1132" s="68"/>
      <c r="E1132" s="68"/>
      <c r="F1132" s="68"/>
      <c r="G1132" s="68"/>
      <c r="H1132" s="88"/>
      <c r="I1132" s="68"/>
      <c r="J1132" s="68"/>
      <c r="K1132" s="68"/>
      <c r="L1132" s="88"/>
      <c r="M1132" s="68"/>
      <c r="N1132" s="68"/>
      <c r="O1132" s="68"/>
      <c r="P1132" s="328"/>
      <c r="Q1132" s="329"/>
      <c r="R1132" s="329"/>
      <c r="S1132" s="68"/>
      <c r="T1132" s="68"/>
      <c r="U1132" s="68"/>
      <c r="V1132" s="357"/>
      <c r="W1132" s="328"/>
      <c r="X1132" s="68"/>
      <c r="Y1132" s="68"/>
      <c r="Z1132" s="68"/>
      <c r="AA1132" s="371"/>
      <c r="AB1132" s="68"/>
      <c r="AC1132" s="68"/>
      <c r="AD1132" s="371"/>
      <c r="AE1132" s="68"/>
      <c r="AF1132" s="80"/>
      <c r="AG1132" s="99"/>
      <c r="AH1132" s="84"/>
      <c r="AI1132" s="582"/>
      <c r="AJ1132" s="582"/>
      <c r="AK1132" s="582"/>
      <c r="AL1132" s="582"/>
      <c r="AM1132" s="68"/>
      <c r="AN1132" s="80"/>
      <c r="AO1132" s="84"/>
      <c r="AP1132" s="4"/>
    </row>
    <row r="1133" spans="2:42" ht="13.5" customHeight="1" x14ac:dyDescent="0.25">
      <c r="B1133" s="520"/>
      <c r="D1133" s="68"/>
      <c r="E1133" s="68"/>
      <c r="F1133" s="68"/>
      <c r="G1133" s="68"/>
      <c r="H1133" s="88"/>
      <c r="I1133" s="68"/>
      <c r="J1133" s="68"/>
      <c r="K1133" s="68"/>
      <c r="L1133" s="88"/>
      <c r="M1133" s="68"/>
      <c r="N1133" s="68"/>
      <c r="O1133" s="68"/>
      <c r="P1133" s="328"/>
      <c r="Q1133" s="329"/>
      <c r="R1133" s="329"/>
      <c r="S1133" s="68"/>
      <c r="T1133" s="68"/>
      <c r="U1133" s="68"/>
      <c r="V1133" s="357"/>
      <c r="W1133" s="328"/>
      <c r="X1133" s="68"/>
      <c r="Y1133" s="68"/>
      <c r="Z1133" s="68"/>
      <c r="AA1133" s="371"/>
      <c r="AB1133" s="68"/>
      <c r="AC1133" s="68"/>
      <c r="AD1133" s="371"/>
      <c r="AE1133" s="68"/>
      <c r="AF1133" s="80"/>
      <c r="AG1133" s="99"/>
      <c r="AH1133" s="84"/>
      <c r="AI1133" s="582"/>
      <c r="AJ1133" s="582"/>
      <c r="AK1133" s="582"/>
      <c r="AL1133" s="582"/>
      <c r="AM1133" s="68"/>
      <c r="AN1133" s="80"/>
      <c r="AO1133" s="84"/>
      <c r="AP1133" s="4"/>
    </row>
    <row r="1134" spans="2:42" ht="13.5" customHeight="1" x14ac:dyDescent="0.25">
      <c r="B1134" s="520"/>
      <c r="D1134" s="68"/>
      <c r="E1134" s="68"/>
      <c r="F1134" s="68"/>
      <c r="G1134" s="68"/>
      <c r="H1134" s="88"/>
      <c r="I1134" s="68"/>
      <c r="J1134" s="68"/>
      <c r="K1134" s="68"/>
      <c r="L1134" s="88"/>
      <c r="M1134" s="68"/>
      <c r="N1134" s="68"/>
      <c r="O1134" s="68"/>
      <c r="P1134" s="328"/>
      <c r="Q1134" s="329"/>
      <c r="R1134" s="329"/>
      <c r="S1134" s="68"/>
      <c r="T1134" s="68"/>
      <c r="U1134" s="68"/>
      <c r="V1134" s="357"/>
      <c r="W1134" s="328"/>
      <c r="X1134" s="68"/>
      <c r="Y1134" s="68"/>
      <c r="Z1134" s="68"/>
      <c r="AA1134" s="371"/>
      <c r="AB1134" s="68"/>
      <c r="AC1134" s="68"/>
      <c r="AD1134" s="371"/>
      <c r="AE1134" s="68"/>
      <c r="AF1134" s="80"/>
      <c r="AG1134" s="99"/>
      <c r="AH1134" s="84"/>
      <c r="AI1134" s="582"/>
      <c r="AJ1134" s="582"/>
      <c r="AK1134" s="582"/>
      <c r="AL1134" s="582"/>
      <c r="AM1134" s="68"/>
      <c r="AN1134" s="80"/>
      <c r="AO1134" s="84"/>
      <c r="AP1134" s="4"/>
    </row>
    <row r="1135" spans="2:42" ht="13.5" customHeight="1" x14ac:dyDescent="0.25">
      <c r="B1135" s="520"/>
      <c r="D1135" s="68"/>
      <c r="E1135" s="68"/>
      <c r="F1135" s="68"/>
      <c r="G1135" s="68"/>
      <c r="H1135" s="88"/>
      <c r="I1135" s="68"/>
      <c r="J1135" s="68"/>
      <c r="K1135" s="68"/>
      <c r="L1135" s="88"/>
      <c r="M1135" s="68"/>
      <c r="N1135" s="68"/>
      <c r="O1135" s="68"/>
      <c r="P1135" s="328"/>
      <c r="Q1135" s="329"/>
      <c r="R1135" s="329"/>
      <c r="S1135" s="68"/>
      <c r="T1135" s="68"/>
      <c r="U1135" s="68"/>
      <c r="V1135" s="357"/>
      <c r="W1135" s="328"/>
      <c r="X1135" s="68"/>
      <c r="Y1135" s="68"/>
      <c r="Z1135" s="68"/>
      <c r="AA1135" s="371"/>
      <c r="AB1135" s="68"/>
      <c r="AC1135" s="68"/>
      <c r="AD1135" s="371"/>
      <c r="AE1135" s="68"/>
      <c r="AF1135" s="80"/>
      <c r="AG1135" s="99"/>
      <c r="AH1135" s="84"/>
      <c r="AI1135" s="582"/>
      <c r="AJ1135" s="582"/>
      <c r="AK1135" s="582"/>
      <c r="AL1135" s="582"/>
      <c r="AM1135" s="68"/>
      <c r="AN1135" s="80"/>
      <c r="AO1135" s="84"/>
      <c r="AP1135" s="4"/>
    </row>
    <row r="1136" spans="2:42" ht="13.5" customHeight="1" x14ac:dyDescent="0.25">
      <c r="B1136" s="520"/>
      <c r="D1136" s="68"/>
      <c r="E1136" s="68"/>
      <c r="F1136" s="68"/>
      <c r="G1136" s="68"/>
      <c r="H1136" s="88"/>
      <c r="I1136" s="68"/>
      <c r="J1136" s="68"/>
      <c r="K1136" s="68"/>
      <c r="L1136" s="88"/>
      <c r="M1136" s="68"/>
      <c r="N1136" s="68"/>
      <c r="O1136" s="68"/>
      <c r="P1136" s="328"/>
      <c r="Q1136" s="329"/>
      <c r="R1136" s="329"/>
      <c r="S1136" s="68"/>
      <c r="T1136" s="68"/>
      <c r="U1136" s="68"/>
      <c r="V1136" s="357"/>
      <c r="W1136" s="328"/>
      <c r="X1136" s="68"/>
      <c r="Y1136" s="68"/>
      <c r="Z1136" s="68"/>
      <c r="AA1136" s="371"/>
      <c r="AB1136" s="68"/>
      <c r="AC1136" s="68"/>
      <c r="AD1136" s="371"/>
      <c r="AE1136" s="68"/>
      <c r="AF1136" s="80"/>
      <c r="AG1136" s="99"/>
      <c r="AH1136" s="84"/>
      <c r="AI1136" s="582"/>
      <c r="AJ1136" s="582"/>
      <c r="AK1136" s="582"/>
      <c r="AL1136" s="582"/>
      <c r="AM1136" s="68"/>
      <c r="AN1136" s="80"/>
      <c r="AO1136" s="84"/>
      <c r="AP1136" s="4"/>
    </row>
    <row r="1137" spans="2:42" ht="13.5" customHeight="1" x14ac:dyDescent="0.25">
      <c r="B1137" s="520"/>
      <c r="D1137" s="68"/>
      <c r="E1137" s="68"/>
      <c r="F1137" s="68"/>
      <c r="G1137" s="68"/>
      <c r="H1137" s="88"/>
      <c r="I1137" s="68"/>
      <c r="J1137" s="68"/>
      <c r="K1137" s="68"/>
      <c r="L1137" s="88"/>
      <c r="M1137" s="68"/>
      <c r="N1137" s="68"/>
      <c r="O1137" s="68"/>
      <c r="P1137" s="328"/>
      <c r="Q1137" s="329"/>
      <c r="R1137" s="329"/>
      <c r="S1137" s="68"/>
      <c r="T1137" s="68"/>
      <c r="U1137" s="68"/>
      <c r="V1137" s="357"/>
      <c r="W1137" s="328"/>
      <c r="X1137" s="68"/>
      <c r="Y1137" s="68"/>
      <c r="Z1137" s="68"/>
      <c r="AA1137" s="371"/>
      <c r="AB1137" s="68"/>
      <c r="AC1137" s="68"/>
      <c r="AD1137" s="371"/>
      <c r="AE1137" s="68"/>
      <c r="AF1137" s="80"/>
      <c r="AG1137" s="99"/>
      <c r="AH1137" s="84"/>
      <c r="AI1137" s="582"/>
      <c r="AJ1137" s="582"/>
      <c r="AK1137" s="582"/>
      <c r="AL1137" s="582"/>
      <c r="AM1137" s="68"/>
      <c r="AN1137" s="80"/>
      <c r="AO1137" s="84"/>
      <c r="AP1137" s="4"/>
    </row>
    <row r="1138" spans="2:42" ht="13.5" customHeight="1" x14ac:dyDescent="0.25">
      <c r="B1138" s="520"/>
      <c r="D1138" s="68"/>
      <c r="E1138" s="68"/>
      <c r="F1138" s="68"/>
      <c r="G1138" s="68"/>
      <c r="H1138" s="88"/>
      <c r="I1138" s="68"/>
      <c r="J1138" s="68"/>
      <c r="K1138" s="68"/>
      <c r="L1138" s="88"/>
      <c r="M1138" s="68"/>
      <c r="N1138" s="68"/>
      <c r="O1138" s="68"/>
      <c r="P1138" s="328"/>
      <c r="Q1138" s="329"/>
      <c r="R1138" s="329"/>
      <c r="S1138" s="68"/>
      <c r="T1138" s="68"/>
      <c r="U1138" s="68"/>
      <c r="V1138" s="357"/>
      <c r="W1138" s="328"/>
      <c r="X1138" s="68"/>
      <c r="Y1138" s="68"/>
      <c r="Z1138" s="68"/>
      <c r="AA1138" s="371"/>
      <c r="AB1138" s="68"/>
      <c r="AC1138" s="68"/>
      <c r="AD1138" s="371"/>
      <c r="AE1138" s="68"/>
      <c r="AF1138" s="80"/>
      <c r="AG1138" s="99"/>
      <c r="AH1138" s="84"/>
      <c r="AI1138" s="582"/>
      <c r="AJ1138" s="582"/>
      <c r="AK1138" s="582"/>
      <c r="AL1138" s="582"/>
      <c r="AM1138" s="68"/>
      <c r="AN1138" s="80"/>
      <c r="AO1138" s="84"/>
      <c r="AP1138" s="4"/>
    </row>
    <row r="1139" spans="2:42" ht="13.5" customHeight="1" x14ac:dyDescent="0.25">
      <c r="B1139" s="520"/>
      <c r="D1139" s="68"/>
      <c r="E1139" s="68"/>
      <c r="F1139" s="68"/>
      <c r="G1139" s="68"/>
      <c r="H1139" s="88"/>
      <c r="I1139" s="68"/>
      <c r="J1139" s="68"/>
      <c r="K1139" s="68"/>
      <c r="L1139" s="88"/>
      <c r="M1139" s="68"/>
      <c r="N1139" s="68"/>
      <c r="O1139" s="68"/>
      <c r="P1139" s="328"/>
      <c r="Q1139" s="329"/>
      <c r="R1139" s="329"/>
      <c r="S1139" s="68"/>
      <c r="T1139" s="68"/>
      <c r="U1139" s="68"/>
      <c r="V1139" s="357"/>
      <c r="W1139" s="328"/>
      <c r="X1139" s="68"/>
      <c r="Y1139" s="68"/>
      <c r="Z1139" s="68"/>
      <c r="AA1139" s="371"/>
      <c r="AB1139" s="68"/>
      <c r="AC1139" s="68"/>
      <c r="AD1139" s="371"/>
      <c r="AE1139" s="68"/>
      <c r="AF1139" s="80"/>
      <c r="AG1139" s="99"/>
      <c r="AH1139" s="84"/>
      <c r="AI1139" s="582"/>
      <c r="AJ1139" s="582"/>
      <c r="AK1139" s="582"/>
      <c r="AL1139" s="582"/>
      <c r="AM1139" s="68"/>
      <c r="AN1139" s="80"/>
      <c r="AO1139" s="84"/>
      <c r="AP1139" s="4"/>
    </row>
    <row r="1140" spans="2:42" ht="13.5" customHeight="1" x14ac:dyDescent="0.25">
      <c r="B1140" s="520"/>
      <c r="D1140" s="68"/>
      <c r="E1140" s="68"/>
      <c r="F1140" s="68"/>
      <c r="G1140" s="68"/>
      <c r="H1140" s="88"/>
      <c r="I1140" s="68"/>
      <c r="J1140" s="68"/>
      <c r="K1140" s="68"/>
      <c r="L1140" s="88"/>
      <c r="M1140" s="68"/>
      <c r="N1140" s="68"/>
      <c r="O1140" s="68"/>
      <c r="P1140" s="328"/>
      <c r="Q1140" s="329"/>
      <c r="R1140" s="329"/>
      <c r="S1140" s="68"/>
      <c r="T1140" s="68"/>
      <c r="U1140" s="68"/>
      <c r="V1140" s="357"/>
      <c r="W1140" s="328"/>
      <c r="X1140" s="68"/>
      <c r="Y1140" s="68"/>
      <c r="Z1140" s="68"/>
      <c r="AA1140" s="371"/>
      <c r="AB1140" s="68"/>
      <c r="AC1140" s="68"/>
      <c r="AD1140" s="371"/>
      <c r="AE1140" s="68"/>
      <c r="AF1140" s="80"/>
      <c r="AG1140" s="99"/>
      <c r="AH1140" s="84"/>
      <c r="AI1140" s="582"/>
      <c r="AJ1140" s="582"/>
      <c r="AK1140" s="582"/>
      <c r="AL1140" s="582"/>
      <c r="AM1140" s="68"/>
      <c r="AN1140" s="80"/>
      <c r="AO1140" s="84"/>
      <c r="AP1140" s="4"/>
    </row>
    <row r="1141" spans="2:42" ht="13.5" customHeight="1" x14ac:dyDescent="0.25">
      <c r="B1141" s="520"/>
      <c r="D1141" s="68"/>
      <c r="E1141" s="68"/>
      <c r="F1141" s="68"/>
      <c r="G1141" s="68"/>
      <c r="H1141" s="88"/>
      <c r="I1141" s="68"/>
      <c r="J1141" s="68"/>
      <c r="K1141" s="68"/>
      <c r="L1141" s="88"/>
      <c r="M1141" s="68"/>
      <c r="N1141" s="68"/>
      <c r="O1141" s="68"/>
      <c r="P1141" s="328"/>
      <c r="Q1141" s="329"/>
      <c r="R1141" s="329"/>
      <c r="S1141" s="68"/>
      <c r="T1141" s="68"/>
      <c r="U1141" s="68"/>
      <c r="V1141" s="357"/>
      <c r="W1141" s="328"/>
      <c r="X1141" s="68"/>
      <c r="Y1141" s="68"/>
      <c r="Z1141" s="68"/>
      <c r="AA1141" s="371"/>
      <c r="AB1141" s="68"/>
      <c r="AC1141" s="68"/>
      <c r="AD1141" s="371"/>
      <c r="AE1141" s="68"/>
      <c r="AF1141" s="80"/>
      <c r="AG1141" s="99"/>
      <c r="AH1141" s="84"/>
      <c r="AI1141" s="582"/>
      <c r="AJ1141" s="582"/>
      <c r="AK1141" s="582"/>
      <c r="AL1141" s="582"/>
      <c r="AM1141" s="68"/>
      <c r="AN1141" s="80"/>
      <c r="AO1141" s="84"/>
      <c r="AP1141" s="4"/>
    </row>
    <row r="1142" spans="2:42" ht="13.5" customHeight="1" x14ac:dyDescent="0.25">
      <c r="B1142" s="520"/>
      <c r="D1142" s="68"/>
      <c r="E1142" s="68"/>
      <c r="F1142" s="68"/>
      <c r="G1142" s="68"/>
      <c r="H1142" s="88"/>
      <c r="I1142" s="68"/>
      <c r="J1142" s="68"/>
      <c r="K1142" s="68"/>
      <c r="L1142" s="88"/>
      <c r="M1142" s="68"/>
      <c r="N1142" s="68"/>
      <c r="O1142" s="68"/>
      <c r="P1142" s="328"/>
      <c r="Q1142" s="329"/>
      <c r="R1142" s="329"/>
      <c r="S1142" s="68"/>
      <c r="T1142" s="68"/>
      <c r="U1142" s="68"/>
      <c r="V1142" s="357"/>
      <c r="W1142" s="328"/>
      <c r="X1142" s="68"/>
      <c r="Y1142" s="68"/>
      <c r="Z1142" s="68"/>
      <c r="AA1142" s="371"/>
      <c r="AB1142" s="68"/>
      <c r="AC1142" s="68"/>
      <c r="AD1142" s="371"/>
      <c r="AE1142" s="68"/>
      <c r="AF1142" s="80"/>
      <c r="AG1142" s="99"/>
      <c r="AH1142" s="84"/>
      <c r="AI1142" s="582"/>
      <c r="AJ1142" s="582"/>
      <c r="AK1142" s="582"/>
      <c r="AL1142" s="582"/>
      <c r="AM1142" s="68"/>
      <c r="AN1142" s="80"/>
      <c r="AO1142" s="84"/>
      <c r="AP1142" s="4"/>
    </row>
    <row r="1143" spans="2:42" ht="13.5" customHeight="1" x14ac:dyDescent="0.25">
      <c r="B1143" s="520"/>
      <c r="D1143" s="68"/>
      <c r="E1143" s="68"/>
      <c r="F1143" s="68"/>
      <c r="G1143" s="68"/>
      <c r="H1143" s="88"/>
      <c r="I1143" s="68"/>
      <c r="J1143" s="68"/>
      <c r="K1143" s="68"/>
      <c r="L1143" s="88"/>
      <c r="M1143" s="68"/>
      <c r="N1143" s="68"/>
      <c r="O1143" s="68"/>
      <c r="P1143" s="328"/>
      <c r="Q1143" s="329"/>
      <c r="R1143" s="329"/>
      <c r="S1143" s="68"/>
      <c r="T1143" s="68"/>
      <c r="U1143" s="68"/>
      <c r="V1143" s="357"/>
      <c r="W1143" s="328"/>
      <c r="X1143" s="68"/>
      <c r="Y1143" s="68"/>
      <c r="Z1143" s="68"/>
      <c r="AA1143" s="371"/>
      <c r="AB1143" s="68"/>
      <c r="AC1143" s="68"/>
      <c r="AD1143" s="371"/>
      <c r="AE1143" s="68"/>
      <c r="AF1143" s="80"/>
      <c r="AG1143" s="99"/>
      <c r="AH1143" s="84"/>
      <c r="AI1143" s="582"/>
      <c r="AJ1143" s="582"/>
      <c r="AK1143" s="582"/>
      <c r="AL1143" s="582"/>
      <c r="AM1143" s="68"/>
      <c r="AN1143" s="80"/>
      <c r="AO1143" s="84"/>
      <c r="AP1143" s="4"/>
    </row>
    <row r="1144" spans="2:42" ht="13.5" customHeight="1" x14ac:dyDescent="0.25">
      <c r="B1144" s="520"/>
      <c r="D1144" s="68"/>
      <c r="E1144" s="68"/>
      <c r="F1144" s="68"/>
      <c r="G1144" s="68"/>
      <c r="H1144" s="88"/>
      <c r="I1144" s="68"/>
      <c r="J1144" s="68"/>
      <c r="K1144" s="68"/>
      <c r="L1144" s="88"/>
      <c r="M1144" s="68"/>
      <c r="N1144" s="68"/>
      <c r="O1144" s="68"/>
      <c r="P1144" s="328"/>
      <c r="Q1144" s="329"/>
      <c r="R1144" s="329"/>
      <c r="S1144" s="68"/>
      <c r="T1144" s="68"/>
      <c r="U1144" s="68"/>
      <c r="V1144" s="357"/>
      <c r="W1144" s="328"/>
      <c r="X1144" s="68"/>
      <c r="Y1144" s="68"/>
      <c r="Z1144" s="68"/>
      <c r="AA1144" s="371"/>
      <c r="AB1144" s="68"/>
      <c r="AC1144" s="68"/>
      <c r="AD1144" s="371"/>
      <c r="AE1144" s="68"/>
      <c r="AF1144" s="80"/>
      <c r="AG1144" s="99"/>
      <c r="AH1144" s="84"/>
      <c r="AI1144" s="582"/>
      <c r="AJ1144" s="582"/>
      <c r="AK1144" s="582"/>
      <c r="AL1144" s="582"/>
      <c r="AM1144" s="68"/>
      <c r="AN1144" s="80"/>
      <c r="AO1144" s="84"/>
      <c r="AP1144" s="4"/>
    </row>
    <row r="1145" spans="2:42" ht="13.5" customHeight="1" x14ac:dyDescent="0.25">
      <c r="B1145" s="520"/>
      <c r="D1145" s="68"/>
      <c r="E1145" s="68"/>
      <c r="F1145" s="68"/>
      <c r="G1145" s="68"/>
      <c r="H1145" s="88"/>
      <c r="I1145" s="68"/>
      <c r="J1145" s="68"/>
      <c r="K1145" s="68"/>
      <c r="L1145" s="88"/>
      <c r="M1145" s="68"/>
      <c r="N1145" s="68"/>
      <c r="O1145" s="68"/>
      <c r="P1145" s="328"/>
      <c r="Q1145" s="329"/>
      <c r="R1145" s="329"/>
      <c r="S1145" s="68"/>
      <c r="T1145" s="68"/>
      <c r="U1145" s="68"/>
      <c r="V1145" s="357"/>
      <c r="W1145" s="328"/>
      <c r="X1145" s="68"/>
      <c r="Y1145" s="68"/>
      <c r="Z1145" s="68"/>
      <c r="AA1145" s="371"/>
      <c r="AB1145" s="68"/>
      <c r="AC1145" s="68"/>
      <c r="AD1145" s="371"/>
      <c r="AE1145" s="68"/>
      <c r="AF1145" s="80"/>
      <c r="AG1145" s="99"/>
      <c r="AH1145" s="84"/>
      <c r="AI1145" s="582"/>
      <c r="AJ1145" s="582"/>
      <c r="AK1145" s="582"/>
      <c r="AL1145" s="582"/>
      <c r="AM1145" s="68"/>
      <c r="AN1145" s="80"/>
      <c r="AO1145" s="84"/>
      <c r="AP1145" s="4"/>
    </row>
    <row r="1146" spans="2:42" ht="13.5" customHeight="1" x14ac:dyDescent="0.25">
      <c r="B1146" s="520"/>
      <c r="D1146" s="68"/>
      <c r="E1146" s="68"/>
      <c r="F1146" s="68"/>
      <c r="G1146" s="68"/>
      <c r="H1146" s="88"/>
      <c r="I1146" s="68"/>
      <c r="J1146" s="68"/>
      <c r="K1146" s="68"/>
      <c r="L1146" s="88"/>
      <c r="M1146" s="68"/>
      <c r="N1146" s="68"/>
      <c r="O1146" s="68"/>
      <c r="P1146" s="328"/>
      <c r="Q1146" s="329"/>
      <c r="R1146" s="329"/>
      <c r="S1146" s="68"/>
      <c r="T1146" s="68"/>
      <c r="U1146" s="68"/>
      <c r="V1146" s="357"/>
      <c r="W1146" s="328"/>
      <c r="X1146" s="68"/>
      <c r="Y1146" s="68"/>
      <c r="Z1146" s="68"/>
      <c r="AA1146" s="371"/>
      <c r="AB1146" s="68"/>
      <c r="AC1146" s="68"/>
      <c r="AD1146" s="371"/>
      <c r="AE1146" s="68"/>
      <c r="AF1146" s="80"/>
      <c r="AG1146" s="99"/>
      <c r="AH1146" s="84"/>
      <c r="AI1146" s="582"/>
      <c r="AJ1146" s="582"/>
      <c r="AK1146" s="582"/>
      <c r="AL1146" s="582"/>
      <c r="AM1146" s="68"/>
      <c r="AN1146" s="80"/>
      <c r="AO1146" s="84"/>
      <c r="AP1146" s="4"/>
    </row>
    <row r="1147" spans="2:42" ht="13.5" customHeight="1" x14ac:dyDescent="0.25">
      <c r="B1147" s="520"/>
      <c r="D1147" s="68"/>
      <c r="E1147" s="68"/>
      <c r="F1147" s="68"/>
      <c r="G1147" s="68"/>
      <c r="H1147" s="88"/>
      <c r="I1147" s="68"/>
      <c r="J1147" s="68"/>
      <c r="K1147" s="68"/>
      <c r="L1147" s="88"/>
      <c r="M1147" s="68"/>
      <c r="N1147" s="68"/>
      <c r="O1147" s="68"/>
      <c r="P1147" s="328"/>
      <c r="Q1147" s="329"/>
      <c r="R1147" s="329"/>
      <c r="S1147" s="68"/>
      <c r="T1147" s="68"/>
      <c r="U1147" s="68"/>
      <c r="V1147" s="357"/>
      <c r="W1147" s="328"/>
      <c r="X1147" s="68"/>
      <c r="Y1147" s="68"/>
      <c r="Z1147" s="68"/>
      <c r="AA1147" s="371"/>
      <c r="AB1147" s="68"/>
      <c r="AC1147" s="68"/>
      <c r="AD1147" s="371"/>
      <c r="AE1147" s="68"/>
      <c r="AF1147" s="80"/>
      <c r="AG1147" s="99"/>
      <c r="AH1147" s="84"/>
      <c r="AI1147" s="582"/>
      <c r="AJ1147" s="582"/>
      <c r="AK1147" s="582"/>
      <c r="AL1147" s="582"/>
      <c r="AM1147" s="68"/>
      <c r="AN1147" s="80"/>
      <c r="AO1147" s="84"/>
      <c r="AP1147" s="4"/>
    </row>
    <row r="1148" spans="2:42" ht="13.5" customHeight="1" x14ac:dyDescent="0.25">
      <c r="B1148" s="520"/>
      <c r="D1148" s="68"/>
      <c r="E1148" s="68"/>
      <c r="F1148" s="68"/>
      <c r="G1148" s="68"/>
      <c r="H1148" s="88"/>
      <c r="I1148" s="68"/>
      <c r="J1148" s="68"/>
      <c r="K1148" s="68"/>
      <c r="L1148" s="88"/>
      <c r="M1148" s="68"/>
      <c r="N1148" s="68"/>
      <c r="O1148" s="68"/>
      <c r="P1148" s="328"/>
      <c r="Q1148" s="329"/>
      <c r="R1148" s="329"/>
      <c r="S1148" s="68"/>
      <c r="T1148" s="68"/>
      <c r="U1148" s="68"/>
      <c r="V1148" s="357"/>
      <c r="W1148" s="328"/>
      <c r="X1148" s="68"/>
      <c r="Y1148" s="68"/>
      <c r="Z1148" s="68"/>
      <c r="AA1148" s="371"/>
      <c r="AB1148" s="68"/>
      <c r="AC1148" s="68"/>
      <c r="AD1148" s="371"/>
      <c r="AE1148" s="68"/>
      <c r="AF1148" s="80"/>
      <c r="AG1148" s="99"/>
      <c r="AH1148" s="84"/>
      <c r="AI1148" s="582"/>
      <c r="AJ1148" s="582"/>
      <c r="AK1148" s="582"/>
      <c r="AL1148" s="582"/>
      <c r="AM1148" s="68"/>
      <c r="AN1148" s="80"/>
      <c r="AO1148" s="84"/>
      <c r="AP1148" s="4"/>
    </row>
    <row r="1149" spans="2:42" ht="13.5" customHeight="1" x14ac:dyDescent="0.25">
      <c r="B1149" s="520"/>
      <c r="D1149" s="68"/>
      <c r="E1149" s="68"/>
      <c r="F1149" s="68"/>
      <c r="G1149" s="68"/>
      <c r="H1149" s="88"/>
      <c r="I1149" s="68"/>
      <c r="J1149" s="68"/>
      <c r="K1149" s="68"/>
      <c r="L1149" s="88"/>
      <c r="M1149" s="68"/>
      <c r="N1149" s="68"/>
      <c r="O1149" s="68"/>
      <c r="P1149" s="328"/>
      <c r="Q1149" s="329"/>
      <c r="R1149" s="329"/>
      <c r="S1149" s="68"/>
      <c r="T1149" s="68"/>
      <c r="U1149" s="68"/>
      <c r="V1149" s="357"/>
      <c r="W1149" s="328"/>
      <c r="X1149" s="68"/>
      <c r="Y1149" s="68"/>
      <c r="Z1149" s="68"/>
      <c r="AA1149" s="371"/>
      <c r="AB1149" s="68"/>
      <c r="AC1149" s="68"/>
      <c r="AD1149" s="371"/>
      <c r="AE1149" s="68"/>
      <c r="AF1149" s="80"/>
      <c r="AG1149" s="99"/>
      <c r="AH1149" s="84"/>
      <c r="AI1149" s="582"/>
      <c r="AJ1149" s="582"/>
      <c r="AK1149" s="582"/>
      <c r="AL1149" s="582"/>
      <c r="AM1149" s="68"/>
      <c r="AN1149" s="80"/>
      <c r="AO1149" s="84"/>
      <c r="AP1149" s="4"/>
    </row>
    <row r="1150" spans="2:42" ht="13.5" customHeight="1" x14ac:dyDescent="0.25">
      <c r="B1150" s="520"/>
      <c r="D1150" s="68"/>
      <c r="E1150" s="68"/>
      <c r="F1150" s="68"/>
      <c r="G1150" s="68"/>
      <c r="H1150" s="88"/>
      <c r="I1150" s="68"/>
      <c r="J1150" s="68"/>
      <c r="K1150" s="68"/>
      <c r="L1150" s="88"/>
      <c r="M1150" s="68"/>
      <c r="N1150" s="68"/>
      <c r="O1150" s="68"/>
      <c r="P1150" s="328"/>
      <c r="Q1150" s="329"/>
      <c r="R1150" s="329"/>
      <c r="S1150" s="68"/>
      <c r="T1150" s="68"/>
      <c r="U1150" s="68"/>
      <c r="V1150" s="357"/>
      <c r="W1150" s="328"/>
      <c r="X1150" s="68"/>
      <c r="Y1150" s="68"/>
      <c r="Z1150" s="68"/>
      <c r="AA1150" s="371"/>
      <c r="AB1150" s="68"/>
      <c r="AC1150" s="68"/>
      <c r="AD1150" s="371"/>
      <c r="AE1150" s="68"/>
      <c r="AF1150" s="80"/>
      <c r="AG1150" s="99"/>
      <c r="AH1150" s="84"/>
      <c r="AI1150" s="582"/>
      <c r="AJ1150" s="582"/>
      <c r="AK1150" s="582"/>
      <c r="AL1150" s="582"/>
      <c r="AM1150" s="68"/>
      <c r="AN1150" s="80"/>
      <c r="AO1150" s="84"/>
      <c r="AP1150" s="4"/>
    </row>
    <row r="1151" spans="2:42" ht="13.5" customHeight="1" x14ac:dyDescent="0.25">
      <c r="B1151" s="520"/>
      <c r="D1151" s="68"/>
      <c r="E1151" s="68"/>
      <c r="F1151" s="68"/>
      <c r="G1151" s="68"/>
      <c r="H1151" s="88"/>
      <c r="I1151" s="68"/>
      <c r="J1151" s="68"/>
      <c r="K1151" s="68"/>
      <c r="L1151" s="88"/>
      <c r="M1151" s="68"/>
      <c r="N1151" s="68"/>
      <c r="O1151" s="68"/>
      <c r="P1151" s="328"/>
      <c r="Q1151" s="329"/>
      <c r="R1151" s="329"/>
      <c r="S1151" s="68"/>
      <c r="T1151" s="68"/>
      <c r="U1151" s="68"/>
      <c r="V1151" s="357"/>
      <c r="W1151" s="328"/>
      <c r="X1151" s="68"/>
      <c r="Y1151" s="68"/>
      <c r="Z1151" s="68"/>
      <c r="AA1151" s="371"/>
      <c r="AB1151" s="68"/>
      <c r="AC1151" s="68"/>
      <c r="AD1151" s="371"/>
      <c r="AE1151" s="68"/>
      <c r="AF1151" s="80"/>
      <c r="AG1151" s="99"/>
      <c r="AH1151" s="84"/>
      <c r="AI1151" s="582"/>
      <c r="AJ1151" s="582"/>
      <c r="AK1151" s="582"/>
      <c r="AL1151" s="582"/>
      <c r="AM1151" s="68"/>
      <c r="AN1151" s="80"/>
      <c r="AO1151" s="84"/>
      <c r="AP1151" s="4"/>
    </row>
    <row r="1152" spans="2:42" ht="13.5" customHeight="1" x14ac:dyDescent="0.25">
      <c r="B1152" s="520"/>
      <c r="D1152" s="68"/>
      <c r="E1152" s="68"/>
      <c r="F1152" s="68"/>
      <c r="G1152" s="68"/>
      <c r="H1152" s="88"/>
      <c r="I1152" s="68"/>
      <c r="J1152" s="68"/>
      <c r="K1152" s="68"/>
      <c r="L1152" s="88"/>
      <c r="M1152" s="68"/>
      <c r="N1152" s="68"/>
      <c r="O1152" s="68"/>
      <c r="P1152" s="328"/>
      <c r="Q1152" s="329"/>
      <c r="R1152" s="329"/>
      <c r="S1152" s="68"/>
      <c r="T1152" s="68"/>
      <c r="U1152" s="68"/>
      <c r="V1152" s="357"/>
      <c r="W1152" s="328"/>
      <c r="X1152" s="68"/>
      <c r="Y1152" s="68"/>
      <c r="Z1152" s="68"/>
      <c r="AA1152" s="371"/>
      <c r="AB1152" s="68"/>
      <c r="AC1152" s="68"/>
      <c r="AD1152" s="371"/>
      <c r="AE1152" s="68"/>
      <c r="AF1152" s="80"/>
      <c r="AG1152" s="99"/>
      <c r="AH1152" s="84"/>
      <c r="AI1152" s="582"/>
      <c r="AJ1152" s="582"/>
      <c r="AK1152" s="582"/>
      <c r="AL1152" s="582"/>
      <c r="AM1152" s="68"/>
      <c r="AN1152" s="80"/>
      <c r="AO1152" s="84"/>
      <c r="AP1152" s="4"/>
    </row>
    <row r="1153" spans="2:42" ht="13.5" customHeight="1" x14ac:dyDescent="0.25">
      <c r="B1153" s="520"/>
      <c r="D1153" s="68"/>
      <c r="E1153" s="68"/>
      <c r="F1153" s="68"/>
      <c r="G1153" s="68"/>
      <c r="H1153" s="88"/>
      <c r="I1153" s="68"/>
      <c r="J1153" s="68"/>
      <c r="K1153" s="68"/>
      <c r="L1153" s="88"/>
      <c r="M1153" s="68"/>
      <c r="N1153" s="68"/>
      <c r="O1153" s="68"/>
      <c r="P1153" s="328"/>
      <c r="Q1153" s="329"/>
      <c r="R1153" s="329"/>
      <c r="S1153" s="68"/>
      <c r="T1153" s="68"/>
      <c r="U1153" s="68"/>
      <c r="V1153" s="357"/>
      <c r="W1153" s="328"/>
      <c r="X1153" s="68"/>
      <c r="Y1153" s="68"/>
      <c r="Z1153" s="68"/>
      <c r="AA1153" s="371"/>
      <c r="AB1153" s="68"/>
      <c r="AC1153" s="68"/>
      <c r="AD1153" s="371"/>
      <c r="AE1153" s="68"/>
      <c r="AF1153" s="80"/>
      <c r="AG1153" s="99"/>
      <c r="AH1153" s="84"/>
      <c r="AI1153" s="582"/>
      <c r="AJ1153" s="582"/>
      <c r="AK1153" s="582"/>
      <c r="AL1153" s="582"/>
      <c r="AM1153" s="68"/>
      <c r="AN1153" s="80"/>
      <c r="AO1153" s="84"/>
      <c r="AP1153" s="4"/>
    </row>
    <row r="1154" spans="2:42" ht="13.5" customHeight="1" x14ac:dyDescent="0.25">
      <c r="B1154" s="520"/>
      <c r="D1154" s="68"/>
      <c r="E1154" s="68"/>
      <c r="F1154" s="68"/>
      <c r="G1154" s="68"/>
      <c r="H1154" s="88"/>
      <c r="I1154" s="68"/>
      <c r="J1154" s="68"/>
      <c r="K1154" s="68"/>
      <c r="L1154" s="88"/>
      <c r="M1154" s="68"/>
      <c r="N1154" s="68"/>
      <c r="O1154" s="68"/>
      <c r="P1154" s="328"/>
      <c r="Q1154" s="329"/>
      <c r="R1154" s="329"/>
      <c r="S1154" s="68"/>
      <c r="T1154" s="68"/>
      <c r="U1154" s="68"/>
      <c r="V1154" s="357"/>
      <c r="W1154" s="328"/>
      <c r="X1154" s="68"/>
      <c r="Y1154" s="68"/>
      <c r="Z1154" s="68"/>
      <c r="AA1154" s="371"/>
      <c r="AB1154" s="68"/>
      <c r="AC1154" s="68"/>
      <c r="AD1154" s="371"/>
      <c r="AE1154" s="68"/>
      <c r="AF1154" s="80"/>
      <c r="AG1154" s="99"/>
      <c r="AH1154" s="84"/>
      <c r="AI1154" s="582"/>
      <c r="AJ1154" s="582"/>
      <c r="AK1154" s="582"/>
      <c r="AL1154" s="582"/>
      <c r="AM1154" s="68"/>
      <c r="AN1154" s="80"/>
      <c r="AO1154" s="84"/>
      <c r="AP1154" s="4"/>
    </row>
    <row r="1155" spans="2:42" ht="13.5" customHeight="1" x14ac:dyDescent="0.25">
      <c r="B1155" s="520"/>
      <c r="D1155" s="68"/>
      <c r="E1155" s="68"/>
      <c r="F1155" s="68"/>
      <c r="G1155" s="68"/>
      <c r="H1155" s="88"/>
      <c r="I1155" s="68"/>
      <c r="J1155" s="68"/>
      <c r="K1155" s="68"/>
      <c r="L1155" s="88"/>
      <c r="M1155" s="68"/>
      <c r="N1155" s="68"/>
      <c r="O1155" s="68"/>
      <c r="P1155" s="328"/>
      <c r="Q1155" s="329"/>
      <c r="R1155" s="329"/>
      <c r="S1155" s="68"/>
      <c r="T1155" s="68"/>
      <c r="U1155" s="68"/>
      <c r="V1155" s="357"/>
      <c r="W1155" s="328"/>
      <c r="X1155" s="68"/>
      <c r="Y1155" s="68"/>
      <c r="Z1155" s="68"/>
      <c r="AA1155" s="371"/>
      <c r="AB1155" s="68"/>
      <c r="AC1155" s="68"/>
      <c r="AD1155" s="371"/>
      <c r="AE1155" s="68"/>
      <c r="AF1155" s="80"/>
      <c r="AG1155" s="99"/>
      <c r="AH1155" s="84"/>
      <c r="AI1155" s="582"/>
      <c r="AJ1155" s="582"/>
      <c r="AK1155" s="582"/>
      <c r="AL1155" s="582"/>
      <c r="AM1155" s="68"/>
      <c r="AN1155" s="80"/>
      <c r="AO1155" s="84"/>
      <c r="AP1155" s="4"/>
    </row>
    <row r="1156" spans="2:42" ht="13.5" customHeight="1" x14ac:dyDescent="0.25">
      <c r="B1156" s="520"/>
      <c r="D1156" s="68"/>
      <c r="E1156" s="68"/>
      <c r="F1156" s="68"/>
      <c r="G1156" s="68"/>
      <c r="H1156" s="88"/>
      <c r="I1156" s="68"/>
      <c r="J1156" s="68"/>
      <c r="K1156" s="68"/>
      <c r="L1156" s="88"/>
      <c r="M1156" s="68"/>
      <c r="N1156" s="68"/>
      <c r="O1156" s="68"/>
      <c r="P1156" s="328"/>
      <c r="Q1156" s="329"/>
      <c r="R1156" s="329"/>
      <c r="S1156" s="68"/>
      <c r="T1156" s="68"/>
      <c r="U1156" s="68"/>
      <c r="V1156" s="357"/>
      <c r="W1156" s="328"/>
      <c r="X1156" s="68"/>
      <c r="Y1156" s="68"/>
      <c r="Z1156" s="68"/>
      <c r="AA1156" s="371"/>
      <c r="AB1156" s="68"/>
      <c r="AC1156" s="68"/>
      <c r="AD1156" s="371"/>
      <c r="AE1156" s="68"/>
      <c r="AF1156" s="80"/>
      <c r="AG1156" s="99"/>
      <c r="AH1156" s="84"/>
      <c r="AI1156" s="582"/>
      <c r="AJ1156" s="582"/>
      <c r="AK1156" s="582"/>
      <c r="AL1156" s="582"/>
      <c r="AM1156" s="68"/>
      <c r="AN1156" s="80"/>
      <c r="AO1156" s="84"/>
      <c r="AP1156" s="4"/>
    </row>
    <row r="1157" spans="2:42" ht="13.5" customHeight="1" x14ac:dyDescent="0.25">
      <c r="B1157" s="520"/>
      <c r="D1157" s="68"/>
      <c r="E1157" s="68"/>
      <c r="F1157" s="68"/>
      <c r="G1157" s="68"/>
      <c r="H1157" s="88"/>
      <c r="I1157" s="68"/>
      <c r="J1157" s="68"/>
      <c r="K1157" s="68"/>
      <c r="L1157" s="88"/>
      <c r="M1157" s="68"/>
      <c r="N1157" s="68"/>
      <c r="O1157" s="68"/>
      <c r="P1157" s="328"/>
      <c r="Q1157" s="329"/>
      <c r="R1157" s="329"/>
      <c r="S1157" s="68"/>
      <c r="T1157" s="68"/>
      <c r="U1157" s="68"/>
      <c r="V1157" s="357"/>
      <c r="W1157" s="328"/>
      <c r="X1157" s="68"/>
      <c r="Y1157" s="68"/>
      <c r="Z1157" s="68"/>
      <c r="AA1157" s="371"/>
      <c r="AB1157" s="68"/>
      <c r="AC1157" s="68"/>
      <c r="AD1157" s="371"/>
      <c r="AE1157" s="68"/>
      <c r="AF1157" s="80"/>
      <c r="AG1157" s="99"/>
      <c r="AH1157" s="84"/>
      <c r="AI1157" s="582"/>
      <c r="AJ1157" s="582"/>
      <c r="AK1157" s="582"/>
      <c r="AL1157" s="582"/>
      <c r="AM1157" s="68"/>
      <c r="AN1157" s="80"/>
      <c r="AO1157" s="84"/>
      <c r="AP1157" s="4"/>
    </row>
    <row r="1158" spans="2:42" ht="13.5" customHeight="1" x14ac:dyDescent="0.25">
      <c r="B1158" s="520"/>
      <c r="D1158" s="68"/>
      <c r="E1158" s="68"/>
      <c r="F1158" s="68"/>
      <c r="G1158" s="68"/>
      <c r="H1158" s="88"/>
      <c r="I1158" s="68"/>
      <c r="J1158" s="68"/>
      <c r="K1158" s="68"/>
      <c r="L1158" s="88"/>
      <c r="M1158" s="68"/>
      <c r="N1158" s="68"/>
      <c r="O1158" s="68"/>
      <c r="P1158" s="328"/>
      <c r="Q1158" s="329"/>
      <c r="R1158" s="329"/>
      <c r="S1158" s="68"/>
      <c r="T1158" s="68"/>
      <c r="U1158" s="68"/>
      <c r="V1158" s="357"/>
      <c r="W1158" s="328"/>
      <c r="X1158" s="68"/>
      <c r="Y1158" s="68"/>
      <c r="Z1158" s="68"/>
      <c r="AA1158" s="371"/>
      <c r="AB1158" s="68"/>
      <c r="AC1158" s="68"/>
      <c r="AD1158" s="371"/>
      <c r="AE1158" s="68"/>
      <c r="AF1158" s="80"/>
      <c r="AG1158" s="99"/>
      <c r="AH1158" s="84"/>
      <c r="AI1158" s="582"/>
      <c r="AJ1158" s="582"/>
      <c r="AK1158" s="582"/>
      <c r="AL1158" s="582"/>
      <c r="AM1158" s="68"/>
      <c r="AN1158" s="80"/>
      <c r="AO1158" s="84"/>
      <c r="AP1158" s="4"/>
    </row>
    <row r="1159" spans="2:42" ht="13.5" customHeight="1" x14ac:dyDescent="0.25">
      <c r="B1159" s="520"/>
      <c r="D1159" s="68"/>
      <c r="E1159" s="68"/>
      <c r="F1159" s="68"/>
      <c r="G1159" s="68"/>
      <c r="H1159" s="88"/>
      <c r="I1159" s="68"/>
      <c r="J1159" s="68"/>
      <c r="K1159" s="68"/>
      <c r="L1159" s="88"/>
      <c r="M1159" s="68"/>
      <c r="N1159" s="68"/>
      <c r="O1159" s="68"/>
      <c r="P1159" s="328"/>
      <c r="Q1159" s="329"/>
      <c r="R1159" s="329"/>
      <c r="S1159" s="68"/>
      <c r="T1159" s="68"/>
      <c r="U1159" s="68"/>
      <c r="V1159" s="357"/>
      <c r="W1159" s="328"/>
      <c r="X1159" s="68"/>
      <c r="Y1159" s="68"/>
      <c r="Z1159" s="68"/>
      <c r="AA1159" s="371"/>
      <c r="AB1159" s="68"/>
      <c r="AC1159" s="68"/>
      <c r="AD1159" s="371"/>
      <c r="AE1159" s="68"/>
      <c r="AF1159" s="80"/>
      <c r="AG1159" s="99"/>
      <c r="AH1159" s="84"/>
      <c r="AI1159" s="582"/>
      <c r="AJ1159" s="582"/>
      <c r="AK1159" s="582"/>
      <c r="AL1159" s="582"/>
      <c r="AM1159" s="68"/>
      <c r="AN1159" s="80"/>
      <c r="AO1159" s="84"/>
      <c r="AP1159" s="4"/>
    </row>
    <row r="1160" spans="2:42" ht="13.5" customHeight="1" x14ac:dyDescent="0.25">
      <c r="B1160" s="520"/>
      <c r="D1160" s="68"/>
      <c r="E1160" s="68"/>
      <c r="F1160" s="68"/>
      <c r="G1160" s="68"/>
      <c r="H1160" s="88"/>
      <c r="I1160" s="68"/>
      <c r="J1160" s="68"/>
      <c r="K1160" s="68"/>
      <c r="L1160" s="88"/>
      <c r="M1160" s="68"/>
      <c r="N1160" s="68"/>
      <c r="O1160" s="68"/>
      <c r="P1160" s="328"/>
      <c r="Q1160" s="329"/>
      <c r="R1160" s="329"/>
      <c r="S1160" s="68"/>
      <c r="T1160" s="68"/>
      <c r="U1160" s="68"/>
      <c r="V1160" s="357"/>
      <c r="W1160" s="328"/>
      <c r="X1160" s="68"/>
      <c r="Y1160" s="68"/>
      <c r="Z1160" s="68"/>
      <c r="AA1160" s="371"/>
      <c r="AB1160" s="68"/>
      <c r="AC1160" s="68"/>
      <c r="AD1160" s="371"/>
      <c r="AE1160" s="68"/>
      <c r="AF1160" s="80"/>
      <c r="AG1160" s="99"/>
      <c r="AH1160" s="84"/>
      <c r="AI1160" s="582"/>
      <c r="AJ1160" s="582"/>
      <c r="AK1160" s="582"/>
      <c r="AL1160" s="582"/>
      <c r="AM1160" s="68"/>
      <c r="AN1160" s="80"/>
      <c r="AO1160" s="84"/>
      <c r="AP1160" s="4"/>
    </row>
    <row r="1161" spans="2:42" ht="13.5" customHeight="1" x14ac:dyDescent="0.25">
      <c r="B1161" s="520"/>
      <c r="D1161" s="68"/>
      <c r="E1161" s="68"/>
      <c r="F1161" s="68"/>
      <c r="G1161" s="68"/>
      <c r="H1161" s="88"/>
      <c r="I1161" s="68"/>
      <c r="J1161" s="68"/>
      <c r="K1161" s="68"/>
      <c r="L1161" s="88"/>
      <c r="M1161" s="68"/>
      <c r="N1161" s="68"/>
      <c r="O1161" s="68"/>
      <c r="P1161" s="328"/>
      <c r="Q1161" s="329"/>
      <c r="R1161" s="329"/>
      <c r="S1161" s="68"/>
      <c r="T1161" s="68"/>
      <c r="U1161" s="68"/>
      <c r="V1161" s="357"/>
      <c r="W1161" s="328"/>
      <c r="X1161" s="68"/>
      <c r="Y1161" s="68"/>
      <c r="Z1161" s="68"/>
      <c r="AA1161" s="371"/>
      <c r="AB1161" s="68"/>
      <c r="AC1161" s="68"/>
      <c r="AD1161" s="371"/>
      <c r="AE1161" s="68"/>
      <c r="AF1161" s="80"/>
      <c r="AG1161" s="99"/>
      <c r="AH1161" s="84"/>
      <c r="AI1161" s="582"/>
      <c r="AJ1161" s="582"/>
      <c r="AK1161" s="582"/>
      <c r="AL1161" s="582"/>
      <c r="AM1161" s="68"/>
      <c r="AN1161" s="80"/>
      <c r="AO1161" s="84"/>
      <c r="AP1161" s="4"/>
    </row>
    <row r="1162" spans="2:42" ht="13.5" customHeight="1" x14ac:dyDescent="0.25">
      <c r="B1162" s="520"/>
      <c r="D1162" s="68"/>
      <c r="E1162" s="68"/>
      <c r="F1162" s="68"/>
      <c r="G1162" s="68"/>
      <c r="H1162" s="88"/>
      <c r="I1162" s="68"/>
      <c r="J1162" s="68"/>
      <c r="K1162" s="68"/>
      <c r="L1162" s="88"/>
      <c r="M1162" s="68"/>
      <c r="N1162" s="68"/>
      <c r="O1162" s="68"/>
      <c r="P1162" s="328"/>
      <c r="Q1162" s="329"/>
      <c r="R1162" s="329"/>
      <c r="S1162" s="68"/>
      <c r="T1162" s="68"/>
      <c r="U1162" s="68"/>
      <c r="V1162" s="357"/>
      <c r="W1162" s="328"/>
      <c r="X1162" s="68"/>
      <c r="Y1162" s="68"/>
      <c r="Z1162" s="68"/>
      <c r="AA1162" s="371"/>
      <c r="AB1162" s="68"/>
      <c r="AC1162" s="68"/>
      <c r="AD1162" s="371"/>
      <c r="AE1162" s="68"/>
      <c r="AF1162" s="80"/>
      <c r="AG1162" s="99"/>
      <c r="AH1162" s="84"/>
      <c r="AI1162" s="582"/>
      <c r="AJ1162" s="582"/>
      <c r="AK1162" s="582"/>
      <c r="AL1162" s="582"/>
      <c r="AM1162" s="68"/>
      <c r="AN1162" s="80"/>
      <c r="AO1162" s="84"/>
      <c r="AP1162" s="4"/>
    </row>
    <row r="1163" spans="2:42" ht="13.5" customHeight="1" x14ac:dyDescent="0.25">
      <c r="B1163" s="520"/>
      <c r="D1163" s="68"/>
      <c r="E1163" s="68"/>
      <c r="F1163" s="68"/>
      <c r="G1163" s="68"/>
      <c r="H1163" s="88"/>
      <c r="I1163" s="68"/>
      <c r="J1163" s="68"/>
      <c r="K1163" s="68"/>
      <c r="L1163" s="88"/>
      <c r="M1163" s="68"/>
      <c r="N1163" s="68"/>
      <c r="O1163" s="68"/>
      <c r="P1163" s="328"/>
      <c r="Q1163" s="329"/>
      <c r="R1163" s="329"/>
      <c r="S1163" s="68"/>
      <c r="T1163" s="68"/>
      <c r="U1163" s="68"/>
      <c r="V1163" s="357"/>
      <c r="W1163" s="328"/>
      <c r="X1163" s="68"/>
      <c r="Y1163" s="68"/>
      <c r="Z1163" s="68"/>
      <c r="AA1163" s="371"/>
      <c r="AB1163" s="68"/>
      <c r="AC1163" s="68"/>
      <c r="AD1163" s="371"/>
      <c r="AE1163" s="68"/>
      <c r="AF1163" s="80"/>
      <c r="AG1163" s="99"/>
      <c r="AH1163" s="84"/>
      <c r="AI1163" s="582"/>
      <c r="AJ1163" s="582"/>
      <c r="AK1163" s="582"/>
      <c r="AL1163" s="582"/>
      <c r="AM1163" s="68"/>
      <c r="AN1163" s="80"/>
      <c r="AO1163" s="84"/>
      <c r="AP1163" s="4"/>
    </row>
    <row r="1164" spans="2:42" ht="13.5" customHeight="1" x14ac:dyDescent="0.25">
      <c r="B1164" s="520"/>
      <c r="D1164" s="68"/>
      <c r="E1164" s="68"/>
      <c r="F1164" s="68"/>
      <c r="G1164" s="68"/>
      <c r="H1164" s="88"/>
      <c r="I1164" s="68"/>
      <c r="J1164" s="68"/>
      <c r="K1164" s="68"/>
      <c r="L1164" s="88"/>
      <c r="M1164" s="68"/>
      <c r="N1164" s="68"/>
      <c r="O1164" s="68"/>
      <c r="P1164" s="328"/>
      <c r="Q1164" s="329"/>
      <c r="R1164" s="329"/>
      <c r="S1164" s="68"/>
      <c r="T1164" s="68"/>
      <c r="U1164" s="68"/>
      <c r="V1164" s="357"/>
      <c r="W1164" s="328"/>
      <c r="X1164" s="68"/>
      <c r="Y1164" s="68"/>
      <c r="Z1164" s="68"/>
      <c r="AA1164" s="371"/>
      <c r="AB1164" s="68"/>
      <c r="AC1164" s="68"/>
      <c r="AD1164" s="371"/>
      <c r="AE1164" s="68"/>
      <c r="AF1164" s="80"/>
      <c r="AG1164" s="99"/>
      <c r="AH1164" s="84"/>
      <c r="AI1164" s="582"/>
      <c r="AJ1164" s="582"/>
      <c r="AK1164" s="582"/>
      <c r="AL1164" s="582"/>
      <c r="AM1164" s="68"/>
      <c r="AN1164" s="80"/>
      <c r="AO1164" s="84"/>
      <c r="AP1164" s="4"/>
    </row>
    <row r="1165" spans="2:42" ht="13.5" customHeight="1" x14ac:dyDescent="0.25">
      <c r="B1165" s="520"/>
      <c r="D1165" s="68"/>
      <c r="E1165" s="68"/>
      <c r="F1165" s="68"/>
      <c r="G1165" s="68"/>
      <c r="H1165" s="88"/>
      <c r="I1165" s="68"/>
      <c r="J1165" s="68"/>
      <c r="K1165" s="68"/>
      <c r="L1165" s="88"/>
      <c r="M1165" s="68"/>
      <c r="N1165" s="68"/>
      <c r="O1165" s="68"/>
      <c r="P1165" s="328"/>
      <c r="Q1165" s="329"/>
      <c r="R1165" s="329"/>
      <c r="S1165" s="68"/>
      <c r="T1165" s="68"/>
      <c r="U1165" s="68"/>
      <c r="V1165" s="357"/>
      <c r="W1165" s="328"/>
      <c r="X1165" s="68"/>
      <c r="Y1165" s="68"/>
      <c r="Z1165" s="68"/>
      <c r="AA1165" s="371"/>
      <c r="AB1165" s="68"/>
      <c r="AC1165" s="68"/>
      <c r="AD1165" s="371"/>
      <c r="AE1165" s="68"/>
      <c r="AF1165" s="80"/>
      <c r="AG1165" s="99"/>
      <c r="AH1165" s="84"/>
      <c r="AI1165" s="582"/>
      <c r="AJ1165" s="582"/>
      <c r="AK1165" s="582"/>
      <c r="AL1165" s="582"/>
      <c r="AM1165" s="68"/>
      <c r="AN1165" s="80"/>
      <c r="AO1165" s="84"/>
      <c r="AP1165" s="4"/>
    </row>
    <row r="1166" spans="2:42" ht="13.5" customHeight="1" x14ac:dyDescent="0.25">
      <c r="B1166" s="520"/>
      <c r="D1166" s="68"/>
      <c r="E1166" s="68"/>
      <c r="F1166" s="68"/>
      <c r="G1166" s="68"/>
      <c r="H1166" s="88"/>
      <c r="I1166" s="68"/>
      <c r="J1166" s="68"/>
      <c r="K1166" s="68"/>
      <c r="L1166" s="88"/>
      <c r="M1166" s="68"/>
      <c r="N1166" s="68"/>
      <c r="O1166" s="68"/>
      <c r="P1166" s="328"/>
      <c r="Q1166" s="329"/>
      <c r="R1166" s="329"/>
      <c r="S1166" s="68"/>
      <c r="T1166" s="68"/>
      <c r="U1166" s="68"/>
      <c r="V1166" s="357"/>
      <c r="W1166" s="328"/>
      <c r="X1166" s="68"/>
      <c r="Y1166" s="68"/>
      <c r="Z1166" s="68"/>
      <c r="AA1166" s="371"/>
      <c r="AB1166" s="68"/>
      <c r="AC1166" s="68"/>
      <c r="AD1166" s="371"/>
      <c r="AE1166" s="68"/>
      <c r="AF1166" s="80"/>
      <c r="AG1166" s="99"/>
      <c r="AH1166" s="84"/>
      <c r="AI1166" s="582"/>
      <c r="AJ1166" s="582"/>
      <c r="AK1166" s="582"/>
      <c r="AL1166" s="582"/>
      <c r="AM1166" s="68"/>
      <c r="AN1166" s="80"/>
      <c r="AO1166" s="84"/>
      <c r="AP1166" s="4"/>
    </row>
    <row r="1167" spans="2:42" ht="13.5" customHeight="1" x14ac:dyDescent="0.25">
      <c r="B1167" s="520"/>
      <c r="D1167" s="68"/>
      <c r="E1167" s="68"/>
      <c r="F1167" s="68"/>
      <c r="G1167" s="68"/>
      <c r="H1167" s="88"/>
      <c r="I1167" s="68"/>
      <c r="J1167" s="68"/>
      <c r="K1167" s="68"/>
      <c r="L1167" s="88"/>
      <c r="M1167" s="68"/>
      <c r="N1167" s="68"/>
      <c r="O1167" s="68"/>
      <c r="P1167" s="328"/>
      <c r="Q1167" s="329"/>
      <c r="R1167" s="329"/>
      <c r="S1167" s="68"/>
      <c r="T1167" s="68"/>
      <c r="U1167" s="68"/>
      <c r="V1167" s="357"/>
      <c r="W1167" s="328"/>
      <c r="X1167" s="68"/>
      <c r="Y1167" s="68"/>
      <c r="Z1167" s="68"/>
      <c r="AA1167" s="371"/>
      <c r="AB1167" s="68"/>
      <c r="AC1167" s="68"/>
      <c r="AD1167" s="371"/>
      <c r="AE1167" s="68"/>
      <c r="AF1167" s="80"/>
      <c r="AG1167" s="99"/>
      <c r="AH1167" s="84"/>
      <c r="AI1167" s="582"/>
      <c r="AJ1167" s="582"/>
      <c r="AK1167" s="582"/>
      <c r="AL1167" s="582"/>
      <c r="AM1167" s="68"/>
      <c r="AN1167" s="80"/>
      <c r="AO1167" s="84"/>
      <c r="AP1167" s="4"/>
    </row>
    <row r="1168" spans="2:42" ht="13.5" customHeight="1" x14ac:dyDescent="0.25">
      <c r="B1168" s="520"/>
      <c r="D1168" s="68"/>
      <c r="E1168" s="68"/>
      <c r="F1168" s="68"/>
      <c r="G1168" s="68"/>
      <c r="H1168" s="88"/>
      <c r="I1168" s="68"/>
      <c r="J1168" s="68"/>
      <c r="K1168" s="68"/>
      <c r="L1168" s="88"/>
      <c r="M1168" s="68"/>
      <c r="N1168" s="68"/>
      <c r="O1168" s="68"/>
      <c r="P1168" s="328"/>
      <c r="Q1168" s="329"/>
      <c r="R1168" s="329"/>
      <c r="S1168" s="68"/>
      <c r="T1168" s="68"/>
      <c r="U1168" s="68"/>
      <c r="V1168" s="357"/>
      <c r="W1168" s="328"/>
      <c r="X1168" s="68"/>
      <c r="Y1168" s="68"/>
      <c r="Z1168" s="68"/>
      <c r="AA1168" s="371"/>
      <c r="AB1168" s="68"/>
      <c r="AC1168" s="68"/>
      <c r="AD1168" s="371"/>
      <c r="AE1168" s="68"/>
      <c r="AF1168" s="80"/>
      <c r="AG1168" s="99"/>
      <c r="AH1168" s="84"/>
      <c r="AI1168" s="582"/>
      <c r="AJ1168" s="582"/>
      <c r="AK1168" s="582"/>
      <c r="AL1168" s="582"/>
      <c r="AM1168" s="68"/>
      <c r="AN1168" s="80"/>
      <c r="AO1168" s="84"/>
      <c r="AP1168" s="4"/>
    </row>
    <row r="1169" spans="2:42" ht="13.5" customHeight="1" x14ac:dyDescent="0.25">
      <c r="B1169" s="520"/>
      <c r="D1169" s="68"/>
      <c r="E1169" s="68"/>
      <c r="F1169" s="68"/>
      <c r="G1169" s="68"/>
      <c r="H1169" s="88"/>
      <c r="I1169" s="68"/>
      <c r="J1169" s="68"/>
      <c r="K1169" s="68"/>
      <c r="L1169" s="88"/>
      <c r="M1169" s="68"/>
      <c r="N1169" s="68"/>
      <c r="O1169" s="68"/>
      <c r="P1169" s="328"/>
      <c r="Q1169" s="329"/>
      <c r="R1169" s="329"/>
      <c r="S1169" s="68"/>
      <c r="T1169" s="68"/>
      <c r="U1169" s="68"/>
      <c r="V1169" s="357"/>
      <c r="W1169" s="328"/>
      <c r="X1169" s="68"/>
      <c r="Y1169" s="68"/>
      <c r="Z1169" s="68"/>
      <c r="AA1169" s="371"/>
      <c r="AB1169" s="68"/>
      <c r="AC1169" s="68"/>
      <c r="AD1169" s="371"/>
      <c r="AE1169" s="68"/>
      <c r="AF1169" s="80"/>
      <c r="AG1169" s="99"/>
      <c r="AH1169" s="84"/>
      <c r="AI1169" s="582"/>
      <c r="AJ1169" s="582"/>
      <c r="AK1169" s="582"/>
      <c r="AL1169" s="582"/>
      <c r="AM1169" s="68"/>
      <c r="AN1169" s="80"/>
      <c r="AO1169" s="84"/>
      <c r="AP1169" s="4"/>
    </row>
    <row r="1170" spans="2:42" ht="13.5" customHeight="1" x14ac:dyDescent="0.25">
      <c r="B1170" s="520"/>
      <c r="D1170" s="68"/>
      <c r="E1170" s="68"/>
      <c r="F1170" s="68"/>
      <c r="G1170" s="68"/>
      <c r="H1170" s="88"/>
      <c r="I1170" s="68"/>
      <c r="J1170" s="68"/>
      <c r="K1170" s="68"/>
      <c r="L1170" s="88"/>
      <c r="M1170" s="68"/>
      <c r="N1170" s="68"/>
      <c r="O1170" s="68"/>
      <c r="P1170" s="328"/>
      <c r="Q1170" s="329"/>
      <c r="R1170" s="329"/>
      <c r="S1170" s="68"/>
      <c r="T1170" s="68"/>
      <c r="U1170" s="68"/>
      <c r="V1170" s="357"/>
      <c r="W1170" s="328"/>
      <c r="X1170" s="68"/>
      <c r="Y1170" s="68"/>
      <c r="Z1170" s="68"/>
      <c r="AA1170" s="371"/>
      <c r="AB1170" s="68"/>
      <c r="AC1170" s="68"/>
      <c r="AD1170" s="371"/>
      <c r="AE1170" s="68"/>
      <c r="AF1170" s="80"/>
      <c r="AG1170" s="99"/>
      <c r="AH1170" s="84"/>
      <c r="AI1170" s="582"/>
      <c r="AJ1170" s="582"/>
      <c r="AK1170" s="582"/>
      <c r="AL1170" s="582"/>
      <c r="AM1170" s="68"/>
      <c r="AN1170" s="80"/>
      <c r="AO1170" s="84"/>
      <c r="AP1170" s="4"/>
    </row>
    <row r="1171" spans="2:42" ht="13.5" customHeight="1" x14ac:dyDescent="0.25">
      <c r="B1171" s="520"/>
      <c r="D1171" s="68"/>
      <c r="E1171" s="68"/>
      <c r="F1171" s="68"/>
      <c r="G1171" s="68"/>
      <c r="H1171" s="88"/>
      <c r="I1171" s="68"/>
      <c r="J1171" s="68"/>
      <c r="K1171" s="68"/>
      <c r="L1171" s="88"/>
      <c r="M1171" s="68"/>
      <c r="N1171" s="68"/>
      <c r="O1171" s="68"/>
      <c r="P1171" s="328"/>
      <c r="Q1171" s="329"/>
      <c r="R1171" s="329"/>
      <c r="S1171" s="68"/>
      <c r="T1171" s="68"/>
      <c r="U1171" s="68"/>
      <c r="V1171" s="357"/>
      <c r="W1171" s="328"/>
      <c r="X1171" s="68"/>
      <c r="Y1171" s="68"/>
      <c r="Z1171" s="68"/>
      <c r="AA1171" s="371"/>
      <c r="AB1171" s="68"/>
      <c r="AC1171" s="68"/>
      <c r="AD1171" s="371"/>
      <c r="AE1171" s="68"/>
      <c r="AF1171" s="80"/>
      <c r="AG1171" s="99"/>
      <c r="AH1171" s="84"/>
      <c r="AI1171" s="582"/>
      <c r="AJ1171" s="582"/>
      <c r="AK1171" s="582"/>
      <c r="AL1171" s="582"/>
      <c r="AM1171" s="68"/>
      <c r="AN1171" s="80"/>
      <c r="AO1171" s="84"/>
      <c r="AP1171" s="4"/>
    </row>
    <row r="1172" spans="2:42" ht="13.5" customHeight="1" x14ac:dyDescent="0.25">
      <c r="B1172" s="520"/>
      <c r="D1172" s="68"/>
      <c r="E1172" s="68"/>
      <c r="F1172" s="68"/>
      <c r="G1172" s="68"/>
      <c r="H1172" s="88"/>
      <c r="I1172" s="68"/>
      <c r="J1172" s="68"/>
      <c r="K1172" s="68"/>
      <c r="L1172" s="88"/>
      <c r="M1172" s="68"/>
      <c r="N1172" s="68"/>
      <c r="O1172" s="68"/>
      <c r="P1172" s="328"/>
      <c r="Q1172" s="329"/>
      <c r="R1172" s="329"/>
      <c r="S1172" s="68"/>
      <c r="T1172" s="68"/>
      <c r="U1172" s="68"/>
      <c r="V1172" s="357"/>
      <c r="W1172" s="328"/>
      <c r="X1172" s="68"/>
      <c r="Y1172" s="68"/>
      <c r="Z1172" s="68"/>
      <c r="AA1172" s="371"/>
      <c r="AB1172" s="68"/>
      <c r="AC1172" s="68"/>
      <c r="AD1172" s="371"/>
      <c r="AE1172" s="68"/>
      <c r="AF1172" s="80"/>
      <c r="AG1172" s="99"/>
      <c r="AH1172" s="84"/>
      <c r="AI1172" s="582"/>
      <c r="AJ1172" s="582"/>
      <c r="AK1172" s="582"/>
      <c r="AL1172" s="582"/>
      <c r="AM1172" s="68"/>
      <c r="AN1172" s="80"/>
      <c r="AO1172" s="84"/>
      <c r="AP1172" s="4"/>
    </row>
    <row r="1173" spans="2:42" ht="13.5" customHeight="1" x14ac:dyDescent="0.25">
      <c r="B1173" s="520"/>
      <c r="D1173" s="68"/>
      <c r="E1173" s="68"/>
      <c r="F1173" s="68"/>
      <c r="G1173" s="68"/>
      <c r="H1173" s="88"/>
      <c r="I1173" s="68"/>
      <c r="J1173" s="68"/>
      <c r="K1173" s="68"/>
      <c r="L1173" s="88"/>
      <c r="M1173" s="68"/>
      <c r="N1173" s="68"/>
      <c r="O1173" s="68"/>
      <c r="P1173" s="328"/>
      <c r="Q1173" s="329"/>
      <c r="R1173" s="329"/>
      <c r="S1173" s="68"/>
      <c r="T1173" s="68"/>
      <c r="U1173" s="68"/>
      <c r="V1173" s="357"/>
      <c r="W1173" s="328"/>
      <c r="X1173" s="68"/>
      <c r="Y1173" s="68"/>
      <c r="Z1173" s="68"/>
      <c r="AA1173" s="371"/>
      <c r="AB1173" s="68"/>
      <c r="AC1173" s="68"/>
      <c r="AD1173" s="371"/>
      <c r="AE1173" s="68"/>
      <c r="AF1173" s="80"/>
      <c r="AG1173" s="99"/>
      <c r="AH1173" s="84"/>
      <c r="AI1173" s="582"/>
      <c r="AJ1173" s="582"/>
      <c r="AK1173" s="582"/>
      <c r="AL1173" s="582"/>
      <c r="AM1173" s="68"/>
      <c r="AN1173" s="80"/>
      <c r="AO1173" s="84"/>
      <c r="AP1173" s="4"/>
    </row>
    <row r="1174" spans="2:42" ht="13.5" customHeight="1" x14ac:dyDescent="0.25">
      <c r="B1174" s="520"/>
      <c r="D1174" s="68"/>
      <c r="E1174" s="68"/>
      <c r="F1174" s="68"/>
      <c r="G1174" s="68"/>
      <c r="H1174" s="88"/>
      <c r="I1174" s="68"/>
      <c r="J1174" s="68"/>
      <c r="K1174" s="68"/>
      <c r="L1174" s="88"/>
      <c r="M1174" s="68"/>
      <c r="N1174" s="68"/>
      <c r="O1174" s="68"/>
      <c r="P1174" s="328"/>
      <c r="Q1174" s="329"/>
      <c r="R1174" s="329"/>
      <c r="S1174" s="68"/>
      <c r="T1174" s="68"/>
      <c r="U1174" s="68"/>
      <c r="V1174" s="357"/>
      <c r="W1174" s="328"/>
      <c r="X1174" s="68"/>
      <c r="Y1174" s="68"/>
      <c r="Z1174" s="68"/>
      <c r="AA1174" s="371"/>
      <c r="AB1174" s="68"/>
      <c r="AC1174" s="68"/>
      <c r="AD1174" s="371"/>
      <c r="AE1174" s="68"/>
      <c r="AF1174" s="80"/>
      <c r="AG1174" s="99"/>
      <c r="AH1174" s="84"/>
      <c r="AI1174" s="582"/>
      <c r="AJ1174" s="582"/>
      <c r="AK1174" s="582"/>
      <c r="AL1174" s="582"/>
      <c r="AM1174" s="68"/>
      <c r="AN1174" s="80"/>
      <c r="AO1174" s="84"/>
      <c r="AP1174" s="4"/>
    </row>
    <row r="1175" spans="2:42" ht="13.5" customHeight="1" x14ac:dyDescent="0.25">
      <c r="B1175" s="520"/>
      <c r="D1175" s="68"/>
      <c r="E1175" s="68"/>
      <c r="F1175" s="68"/>
      <c r="G1175" s="68"/>
      <c r="H1175" s="88"/>
      <c r="I1175" s="68"/>
      <c r="J1175" s="68"/>
      <c r="K1175" s="68"/>
      <c r="L1175" s="88"/>
      <c r="M1175" s="68"/>
      <c r="N1175" s="68"/>
      <c r="O1175" s="68"/>
      <c r="P1175" s="328"/>
      <c r="Q1175" s="329"/>
      <c r="R1175" s="329"/>
      <c r="S1175" s="68"/>
      <c r="T1175" s="68"/>
      <c r="U1175" s="68"/>
      <c r="V1175" s="357"/>
      <c r="W1175" s="328"/>
      <c r="X1175" s="68"/>
      <c r="Y1175" s="68"/>
      <c r="Z1175" s="68"/>
      <c r="AA1175" s="371"/>
      <c r="AB1175" s="68"/>
      <c r="AC1175" s="68"/>
      <c r="AD1175" s="371"/>
      <c r="AE1175" s="68"/>
      <c r="AF1175" s="80"/>
      <c r="AG1175" s="99"/>
      <c r="AH1175" s="84"/>
      <c r="AI1175" s="582"/>
      <c r="AJ1175" s="582"/>
      <c r="AK1175" s="582"/>
      <c r="AL1175" s="582"/>
      <c r="AM1175" s="68"/>
      <c r="AN1175" s="80"/>
      <c r="AO1175" s="84"/>
      <c r="AP1175" s="4"/>
    </row>
    <row r="1176" spans="2:42" ht="13.5" customHeight="1" x14ac:dyDescent="0.25">
      <c r="B1176" s="520"/>
      <c r="D1176" s="68"/>
      <c r="E1176" s="68"/>
      <c r="F1176" s="68"/>
      <c r="G1176" s="68"/>
      <c r="H1176" s="88"/>
      <c r="I1176" s="68"/>
      <c r="J1176" s="68"/>
      <c r="K1176" s="68"/>
      <c r="L1176" s="88"/>
      <c r="M1176" s="68"/>
      <c r="N1176" s="68"/>
      <c r="O1176" s="68"/>
      <c r="P1176" s="328"/>
      <c r="Q1176" s="329"/>
      <c r="R1176" s="329"/>
      <c r="S1176" s="68"/>
      <c r="T1176" s="68"/>
      <c r="U1176" s="68"/>
      <c r="V1176" s="357"/>
      <c r="W1176" s="328"/>
      <c r="X1176" s="68"/>
      <c r="Y1176" s="68"/>
      <c r="Z1176" s="68"/>
      <c r="AA1176" s="371"/>
      <c r="AB1176" s="68"/>
      <c r="AC1176" s="68"/>
      <c r="AD1176" s="371"/>
      <c r="AE1176" s="68"/>
      <c r="AF1176" s="80"/>
      <c r="AG1176" s="99"/>
      <c r="AH1176" s="84"/>
      <c r="AI1176" s="582"/>
      <c r="AJ1176" s="582"/>
      <c r="AK1176" s="582"/>
      <c r="AL1176" s="582"/>
      <c r="AM1176" s="68"/>
      <c r="AN1176" s="80"/>
      <c r="AO1176" s="84"/>
      <c r="AP1176" s="4"/>
    </row>
    <row r="1177" spans="2:42" ht="13.5" customHeight="1" x14ac:dyDescent="0.25">
      <c r="B1177" s="520"/>
      <c r="D1177" s="68"/>
      <c r="E1177" s="68"/>
      <c r="F1177" s="68"/>
      <c r="G1177" s="68"/>
      <c r="H1177" s="88"/>
      <c r="I1177" s="68"/>
      <c r="J1177" s="68"/>
      <c r="K1177" s="68"/>
      <c r="L1177" s="88"/>
      <c r="M1177" s="68"/>
      <c r="N1177" s="68"/>
      <c r="O1177" s="68"/>
      <c r="P1177" s="328"/>
      <c r="Q1177" s="329"/>
      <c r="R1177" s="329"/>
      <c r="S1177" s="68"/>
      <c r="T1177" s="68"/>
      <c r="U1177" s="68"/>
      <c r="V1177" s="357"/>
      <c r="W1177" s="328"/>
      <c r="X1177" s="68"/>
      <c r="Y1177" s="68"/>
      <c r="Z1177" s="68"/>
      <c r="AA1177" s="371"/>
      <c r="AB1177" s="68"/>
      <c r="AC1177" s="68"/>
      <c r="AD1177" s="371"/>
      <c r="AE1177" s="68"/>
      <c r="AF1177" s="80"/>
      <c r="AG1177" s="99"/>
      <c r="AH1177" s="84"/>
      <c r="AI1177" s="582"/>
      <c r="AJ1177" s="582"/>
      <c r="AK1177" s="582"/>
      <c r="AL1177" s="582"/>
      <c r="AM1177" s="68"/>
      <c r="AN1177" s="80"/>
      <c r="AO1177" s="84"/>
      <c r="AP1177" s="4"/>
    </row>
    <row r="1178" spans="2:42" ht="13.5" customHeight="1" x14ac:dyDescent="0.25">
      <c r="B1178" s="520"/>
      <c r="D1178" s="68"/>
      <c r="E1178" s="68"/>
      <c r="F1178" s="68"/>
      <c r="G1178" s="68"/>
      <c r="H1178" s="88"/>
      <c r="I1178" s="68"/>
      <c r="J1178" s="68"/>
      <c r="K1178" s="68"/>
      <c r="L1178" s="88"/>
      <c r="M1178" s="68"/>
      <c r="N1178" s="68"/>
      <c r="O1178" s="68"/>
      <c r="P1178" s="328"/>
      <c r="Q1178" s="329"/>
      <c r="R1178" s="329"/>
      <c r="S1178" s="68"/>
      <c r="T1178" s="68"/>
      <c r="U1178" s="68"/>
      <c r="V1178" s="357"/>
      <c r="W1178" s="328"/>
      <c r="X1178" s="68"/>
      <c r="Y1178" s="68"/>
      <c r="Z1178" s="68"/>
      <c r="AA1178" s="371"/>
      <c r="AB1178" s="68"/>
      <c r="AC1178" s="68"/>
      <c r="AD1178" s="371"/>
      <c r="AE1178" s="68"/>
      <c r="AF1178" s="80"/>
      <c r="AG1178" s="99"/>
      <c r="AH1178" s="84"/>
      <c r="AI1178" s="582"/>
      <c r="AJ1178" s="582"/>
      <c r="AK1178" s="582"/>
      <c r="AL1178" s="582"/>
      <c r="AM1178" s="68"/>
      <c r="AN1178" s="80"/>
      <c r="AO1178" s="84"/>
      <c r="AP1178" s="4"/>
    </row>
    <row r="1179" spans="2:42" ht="13.5" customHeight="1" x14ac:dyDescent="0.25">
      <c r="B1179" s="520"/>
      <c r="D1179" s="68"/>
      <c r="E1179" s="68"/>
      <c r="F1179" s="68"/>
      <c r="G1179" s="68"/>
      <c r="H1179" s="88"/>
      <c r="I1179" s="68"/>
      <c r="J1179" s="68"/>
      <c r="K1179" s="68"/>
      <c r="L1179" s="88"/>
      <c r="M1179" s="68"/>
      <c r="N1179" s="68"/>
      <c r="O1179" s="68"/>
      <c r="P1179" s="328"/>
      <c r="Q1179" s="329"/>
      <c r="R1179" s="329"/>
      <c r="S1179" s="68"/>
      <c r="T1179" s="68"/>
      <c r="U1179" s="68"/>
      <c r="V1179" s="357"/>
      <c r="W1179" s="328"/>
      <c r="X1179" s="68"/>
      <c r="Y1179" s="68"/>
      <c r="Z1179" s="68"/>
      <c r="AA1179" s="371"/>
      <c r="AB1179" s="68"/>
      <c r="AC1179" s="68"/>
      <c r="AD1179" s="371"/>
      <c r="AE1179" s="68"/>
      <c r="AF1179" s="80"/>
      <c r="AG1179" s="99"/>
      <c r="AH1179" s="84"/>
      <c r="AI1179" s="582"/>
      <c r="AJ1179" s="582"/>
      <c r="AK1179" s="582"/>
      <c r="AL1179" s="582"/>
      <c r="AM1179" s="68"/>
      <c r="AN1179" s="80"/>
      <c r="AO1179" s="84"/>
      <c r="AP1179" s="4"/>
    </row>
    <row r="1180" spans="2:42" ht="13.5" customHeight="1" x14ac:dyDescent="0.25">
      <c r="B1180" s="520"/>
      <c r="D1180" s="68"/>
      <c r="E1180" s="68"/>
      <c r="F1180" s="68"/>
      <c r="G1180" s="68"/>
      <c r="H1180" s="88"/>
      <c r="I1180" s="68"/>
      <c r="J1180" s="68"/>
      <c r="K1180" s="68"/>
      <c r="L1180" s="88"/>
      <c r="M1180" s="68"/>
      <c r="N1180" s="68"/>
      <c r="O1180" s="68"/>
      <c r="P1180" s="328"/>
      <c r="Q1180" s="329"/>
      <c r="R1180" s="329"/>
      <c r="S1180" s="68"/>
      <c r="T1180" s="68"/>
      <c r="U1180" s="68"/>
      <c r="V1180" s="357"/>
      <c r="W1180" s="328"/>
      <c r="X1180" s="68"/>
      <c r="Y1180" s="68"/>
      <c r="Z1180" s="68"/>
      <c r="AA1180" s="371"/>
      <c r="AB1180" s="68"/>
      <c r="AC1180" s="68"/>
      <c r="AD1180" s="371"/>
      <c r="AE1180" s="68"/>
      <c r="AF1180" s="80"/>
      <c r="AG1180" s="99"/>
      <c r="AH1180" s="84"/>
      <c r="AI1180" s="582"/>
      <c r="AJ1180" s="582"/>
      <c r="AK1180" s="582"/>
      <c r="AL1180" s="582"/>
      <c r="AM1180" s="68"/>
      <c r="AN1180" s="80"/>
      <c r="AO1180" s="84"/>
      <c r="AP1180" s="4"/>
    </row>
    <row r="1181" spans="2:42" ht="13.5" customHeight="1" x14ac:dyDescent="0.25">
      <c r="B1181" s="520"/>
      <c r="D1181" s="68"/>
      <c r="E1181" s="68"/>
      <c r="F1181" s="68"/>
      <c r="G1181" s="68"/>
      <c r="H1181" s="88"/>
      <c r="I1181" s="68"/>
      <c r="J1181" s="68"/>
      <c r="K1181" s="68"/>
      <c r="L1181" s="88"/>
      <c r="M1181" s="68"/>
      <c r="N1181" s="68"/>
      <c r="O1181" s="68"/>
      <c r="P1181" s="328"/>
      <c r="Q1181" s="329"/>
      <c r="R1181" s="329"/>
      <c r="S1181" s="68"/>
      <c r="T1181" s="68"/>
      <c r="U1181" s="68"/>
      <c r="V1181" s="357"/>
      <c r="W1181" s="328"/>
      <c r="X1181" s="68"/>
      <c r="Y1181" s="68"/>
      <c r="Z1181" s="68"/>
      <c r="AA1181" s="371"/>
      <c r="AB1181" s="68"/>
      <c r="AC1181" s="68"/>
      <c r="AD1181" s="371"/>
      <c r="AE1181" s="68"/>
      <c r="AF1181" s="80"/>
      <c r="AG1181" s="99"/>
      <c r="AH1181" s="84"/>
      <c r="AI1181" s="582"/>
      <c r="AJ1181" s="582"/>
      <c r="AK1181" s="582"/>
      <c r="AL1181" s="582"/>
      <c r="AM1181" s="68"/>
      <c r="AN1181" s="80"/>
      <c r="AO1181" s="84"/>
      <c r="AP1181" s="4"/>
    </row>
    <row r="1182" spans="2:42" ht="13.5" customHeight="1" x14ac:dyDescent="0.25">
      <c r="B1182" s="520"/>
      <c r="D1182" s="68"/>
      <c r="E1182" s="68"/>
      <c r="F1182" s="68"/>
      <c r="G1182" s="68"/>
      <c r="H1182" s="88"/>
      <c r="I1182" s="68"/>
      <c r="J1182" s="68"/>
      <c r="K1182" s="68"/>
      <c r="L1182" s="88"/>
      <c r="M1182" s="68"/>
      <c r="N1182" s="68"/>
      <c r="O1182" s="68"/>
      <c r="P1182" s="328"/>
      <c r="Q1182" s="329"/>
      <c r="R1182" s="329"/>
      <c r="S1182" s="68"/>
      <c r="T1182" s="68"/>
      <c r="U1182" s="68"/>
      <c r="V1182" s="357"/>
      <c r="W1182" s="328"/>
      <c r="X1182" s="68"/>
      <c r="Y1182" s="68"/>
      <c r="Z1182" s="68"/>
      <c r="AA1182" s="371"/>
      <c r="AB1182" s="68"/>
      <c r="AC1182" s="68"/>
      <c r="AD1182" s="371"/>
      <c r="AE1182" s="68"/>
      <c r="AF1182" s="80"/>
      <c r="AG1182" s="99"/>
      <c r="AH1182" s="84"/>
      <c r="AI1182" s="582"/>
      <c r="AJ1182" s="582"/>
      <c r="AK1182" s="582"/>
      <c r="AL1182" s="582"/>
      <c r="AM1182" s="68"/>
      <c r="AN1182" s="80"/>
      <c r="AO1182" s="84"/>
      <c r="AP1182" s="4"/>
    </row>
    <row r="1183" spans="2:42" ht="13.5" customHeight="1" x14ac:dyDescent="0.25">
      <c r="B1183" s="520"/>
      <c r="D1183" s="68"/>
      <c r="E1183" s="68"/>
      <c r="F1183" s="68"/>
      <c r="G1183" s="68"/>
      <c r="H1183" s="88"/>
      <c r="I1183" s="68"/>
      <c r="J1183" s="68"/>
      <c r="K1183" s="68"/>
      <c r="L1183" s="88"/>
      <c r="M1183" s="68"/>
      <c r="N1183" s="68"/>
      <c r="O1183" s="68"/>
      <c r="P1183" s="328"/>
      <c r="Q1183" s="329"/>
      <c r="R1183" s="329"/>
      <c r="S1183" s="68"/>
      <c r="T1183" s="68"/>
      <c r="U1183" s="68"/>
      <c r="V1183" s="357"/>
      <c r="W1183" s="328"/>
      <c r="X1183" s="68"/>
      <c r="Y1183" s="68"/>
      <c r="Z1183" s="68"/>
      <c r="AA1183" s="371"/>
      <c r="AB1183" s="68"/>
      <c r="AC1183" s="68"/>
      <c r="AD1183" s="371"/>
      <c r="AE1183" s="68"/>
      <c r="AF1183" s="80"/>
      <c r="AG1183" s="99"/>
      <c r="AH1183" s="84"/>
      <c r="AI1183" s="582"/>
      <c r="AJ1183" s="582"/>
      <c r="AK1183" s="582"/>
      <c r="AL1183" s="582"/>
      <c r="AM1183" s="68"/>
      <c r="AN1183" s="80"/>
      <c r="AO1183" s="84"/>
      <c r="AP1183" s="4"/>
    </row>
    <row r="1184" spans="2:42" ht="13.5" customHeight="1" x14ac:dyDescent="0.25">
      <c r="B1184" s="520"/>
      <c r="D1184" s="68"/>
      <c r="E1184" s="68"/>
      <c r="F1184" s="68"/>
      <c r="G1184" s="68"/>
      <c r="H1184" s="88"/>
      <c r="I1184" s="68"/>
      <c r="J1184" s="68"/>
      <c r="K1184" s="68"/>
      <c r="L1184" s="88"/>
      <c r="M1184" s="68"/>
      <c r="N1184" s="68"/>
      <c r="O1184" s="68"/>
      <c r="P1184" s="328"/>
      <c r="Q1184" s="329"/>
      <c r="R1184" s="329"/>
      <c r="S1184" s="68"/>
      <c r="T1184" s="68"/>
      <c r="U1184" s="68"/>
      <c r="V1184" s="357"/>
      <c r="W1184" s="328"/>
      <c r="X1184" s="68"/>
      <c r="Y1184" s="68"/>
      <c r="Z1184" s="68"/>
      <c r="AA1184" s="371"/>
      <c r="AB1184" s="68"/>
      <c r="AC1184" s="68"/>
      <c r="AD1184" s="371"/>
      <c r="AE1184" s="68"/>
      <c r="AF1184" s="80"/>
      <c r="AG1184" s="99"/>
      <c r="AH1184" s="84"/>
      <c r="AI1184" s="582"/>
      <c r="AJ1184" s="582"/>
      <c r="AK1184" s="582"/>
      <c r="AL1184" s="582"/>
      <c r="AM1184" s="68"/>
      <c r="AN1184" s="80"/>
      <c r="AO1184" s="84"/>
      <c r="AP1184" s="4"/>
    </row>
    <row r="1185" spans="2:42" ht="13.5" customHeight="1" x14ac:dyDescent="0.25">
      <c r="B1185" s="520"/>
      <c r="D1185" s="68"/>
      <c r="E1185" s="68"/>
      <c r="F1185" s="68"/>
      <c r="G1185" s="68"/>
      <c r="H1185" s="88"/>
      <c r="I1185" s="68"/>
      <c r="J1185" s="68"/>
      <c r="K1185" s="68"/>
      <c r="L1185" s="88"/>
      <c r="M1185" s="68"/>
      <c r="N1185" s="68"/>
      <c r="O1185" s="68"/>
      <c r="P1185" s="328"/>
      <c r="Q1185" s="329"/>
      <c r="R1185" s="329"/>
      <c r="S1185" s="68"/>
      <c r="T1185" s="68"/>
      <c r="U1185" s="68"/>
      <c r="V1185" s="357"/>
      <c r="W1185" s="328"/>
      <c r="X1185" s="68"/>
      <c r="Y1185" s="68"/>
      <c r="Z1185" s="68"/>
      <c r="AA1185" s="371"/>
      <c r="AB1185" s="68"/>
      <c r="AC1185" s="68"/>
      <c r="AD1185" s="371"/>
      <c r="AE1185" s="68"/>
      <c r="AF1185" s="80"/>
      <c r="AG1185" s="99"/>
      <c r="AH1185" s="84"/>
      <c r="AI1185" s="582"/>
      <c r="AJ1185" s="582"/>
      <c r="AK1185" s="582"/>
      <c r="AL1185" s="582"/>
      <c r="AM1185" s="68"/>
      <c r="AN1185" s="80"/>
      <c r="AO1185" s="84"/>
      <c r="AP1185" s="4"/>
    </row>
    <row r="1186" spans="2:42" ht="13.5" customHeight="1" x14ac:dyDescent="0.25">
      <c r="B1186" s="520"/>
      <c r="D1186" s="68"/>
      <c r="E1186" s="68"/>
      <c r="F1186" s="68"/>
      <c r="G1186" s="68"/>
      <c r="H1186" s="88"/>
      <c r="I1186" s="68"/>
      <c r="J1186" s="68"/>
      <c r="K1186" s="68"/>
      <c r="L1186" s="88"/>
      <c r="M1186" s="68"/>
      <c r="N1186" s="68"/>
      <c r="O1186" s="68"/>
      <c r="P1186" s="328"/>
      <c r="Q1186" s="329"/>
      <c r="R1186" s="329"/>
      <c r="S1186" s="68"/>
      <c r="T1186" s="68"/>
      <c r="U1186" s="68"/>
      <c r="V1186" s="357"/>
      <c r="W1186" s="328"/>
      <c r="X1186" s="68"/>
      <c r="Y1186" s="68"/>
      <c r="Z1186" s="68"/>
      <c r="AA1186" s="371"/>
      <c r="AB1186" s="68"/>
      <c r="AC1186" s="68"/>
      <c r="AD1186" s="371"/>
      <c r="AE1186" s="68"/>
      <c r="AF1186" s="80"/>
      <c r="AG1186" s="99"/>
      <c r="AH1186" s="84"/>
      <c r="AI1186" s="582"/>
      <c r="AJ1186" s="582"/>
      <c r="AK1186" s="582"/>
      <c r="AL1186" s="582"/>
      <c r="AM1186" s="68"/>
      <c r="AN1186" s="80"/>
      <c r="AO1186" s="84"/>
      <c r="AP1186" s="4"/>
    </row>
    <row r="1187" spans="2:42" ht="13.5" customHeight="1" x14ac:dyDescent="0.25">
      <c r="B1187" s="520"/>
      <c r="D1187" s="68"/>
      <c r="E1187" s="68"/>
      <c r="F1187" s="68"/>
      <c r="G1187" s="68"/>
      <c r="H1187" s="88"/>
      <c r="I1187" s="68"/>
      <c r="J1187" s="68"/>
      <c r="K1187" s="68"/>
      <c r="L1187" s="88"/>
      <c r="M1187" s="68"/>
      <c r="N1187" s="68"/>
      <c r="O1187" s="68"/>
      <c r="P1187" s="328"/>
      <c r="Q1187" s="329"/>
      <c r="R1187" s="329"/>
      <c r="S1187" s="68"/>
      <c r="T1187" s="68"/>
      <c r="U1187" s="68"/>
      <c r="V1187" s="357"/>
      <c r="W1187" s="328"/>
      <c r="X1187" s="68"/>
      <c r="Y1187" s="68"/>
      <c r="Z1187" s="68"/>
      <c r="AA1187" s="371"/>
      <c r="AB1187" s="68"/>
      <c r="AC1187" s="68"/>
      <c r="AD1187" s="371"/>
      <c r="AE1187" s="68"/>
      <c r="AF1187" s="80"/>
      <c r="AG1187" s="99"/>
      <c r="AH1187" s="84"/>
      <c r="AI1187" s="582"/>
      <c r="AJ1187" s="582"/>
      <c r="AK1187" s="582"/>
      <c r="AL1187" s="582"/>
      <c r="AM1187" s="68"/>
      <c r="AN1187" s="80"/>
      <c r="AO1187" s="84"/>
      <c r="AP1187" s="4"/>
    </row>
    <row r="1188" spans="2:42" ht="13.5" customHeight="1" x14ac:dyDescent="0.25">
      <c r="B1188" s="520"/>
      <c r="D1188" s="68"/>
      <c r="E1188" s="68"/>
      <c r="F1188" s="68"/>
      <c r="G1188" s="68"/>
      <c r="H1188" s="88"/>
      <c r="I1188" s="68"/>
      <c r="J1188" s="68"/>
      <c r="K1188" s="68"/>
      <c r="L1188" s="88"/>
      <c r="M1188" s="68"/>
      <c r="N1188" s="68"/>
      <c r="O1188" s="68"/>
      <c r="P1188" s="328"/>
      <c r="Q1188" s="329"/>
      <c r="R1188" s="329"/>
      <c r="S1188" s="68"/>
      <c r="T1188" s="68"/>
      <c r="U1188" s="68"/>
      <c r="V1188" s="357"/>
      <c r="W1188" s="328"/>
      <c r="X1188" s="68"/>
      <c r="Y1188" s="68"/>
      <c r="Z1188" s="68"/>
      <c r="AA1188" s="371"/>
      <c r="AB1188" s="68"/>
      <c r="AC1188" s="68"/>
      <c r="AD1188" s="371"/>
      <c r="AE1188" s="68"/>
      <c r="AF1188" s="80"/>
      <c r="AG1188" s="99"/>
      <c r="AH1188" s="84"/>
      <c r="AI1188" s="582"/>
      <c r="AJ1188" s="582"/>
      <c r="AK1188" s="582"/>
      <c r="AL1188" s="582"/>
      <c r="AM1188" s="68"/>
      <c r="AN1188" s="80"/>
      <c r="AO1188" s="84"/>
      <c r="AP1188" s="4"/>
    </row>
    <row r="1189" spans="2:42" ht="13.5" customHeight="1" x14ac:dyDescent="0.25">
      <c r="B1189" s="520"/>
      <c r="D1189" s="68"/>
      <c r="E1189" s="68"/>
      <c r="F1189" s="68"/>
      <c r="G1189" s="68"/>
      <c r="H1189" s="88"/>
      <c r="I1189" s="68"/>
      <c r="J1189" s="68"/>
      <c r="K1189" s="68"/>
      <c r="L1189" s="88"/>
      <c r="M1189" s="68"/>
      <c r="N1189" s="68"/>
      <c r="O1189" s="68"/>
      <c r="P1189" s="328"/>
      <c r="Q1189" s="329"/>
      <c r="R1189" s="329"/>
      <c r="S1189" s="68"/>
      <c r="T1189" s="68"/>
      <c r="U1189" s="68"/>
      <c r="V1189" s="357"/>
      <c r="W1189" s="328"/>
      <c r="X1189" s="68"/>
      <c r="Y1189" s="68"/>
      <c r="Z1189" s="68"/>
      <c r="AA1189" s="371"/>
      <c r="AB1189" s="68"/>
      <c r="AC1189" s="68"/>
      <c r="AD1189" s="371"/>
      <c r="AE1189" s="68"/>
      <c r="AF1189" s="80"/>
      <c r="AG1189" s="99"/>
      <c r="AH1189" s="84"/>
      <c r="AI1189" s="582"/>
      <c r="AJ1189" s="582"/>
      <c r="AK1189" s="582"/>
      <c r="AL1189" s="582"/>
      <c r="AM1189" s="68"/>
      <c r="AN1189" s="80"/>
      <c r="AO1189" s="84"/>
      <c r="AP1189" s="4"/>
    </row>
    <row r="1190" spans="2:42" ht="13.5" customHeight="1" x14ac:dyDescent="0.25">
      <c r="B1190" s="520"/>
      <c r="D1190" s="68"/>
      <c r="E1190" s="68"/>
      <c r="F1190" s="68"/>
      <c r="G1190" s="68"/>
      <c r="H1190" s="88"/>
      <c r="I1190" s="68"/>
      <c r="J1190" s="68"/>
      <c r="K1190" s="68"/>
      <c r="L1190" s="88"/>
      <c r="M1190" s="68"/>
      <c r="N1190" s="68"/>
      <c r="O1190" s="68"/>
      <c r="P1190" s="328"/>
      <c r="Q1190" s="329"/>
      <c r="R1190" s="329"/>
      <c r="S1190" s="68"/>
      <c r="T1190" s="68"/>
      <c r="U1190" s="68"/>
      <c r="V1190" s="357"/>
      <c r="W1190" s="328"/>
      <c r="X1190" s="68"/>
      <c r="Y1190" s="68"/>
      <c r="Z1190" s="68"/>
      <c r="AA1190" s="371"/>
      <c r="AB1190" s="68"/>
      <c r="AC1190" s="68"/>
      <c r="AD1190" s="371"/>
      <c r="AE1190" s="68"/>
      <c r="AF1190" s="80"/>
      <c r="AG1190" s="99"/>
      <c r="AH1190" s="84"/>
      <c r="AI1190" s="582"/>
      <c r="AJ1190" s="582"/>
      <c r="AK1190" s="582"/>
      <c r="AL1190" s="582"/>
      <c r="AM1190" s="68"/>
      <c r="AN1190" s="80"/>
      <c r="AO1190" s="84"/>
      <c r="AP1190" s="4"/>
    </row>
    <row r="1191" spans="2:42" ht="13.5" customHeight="1" x14ac:dyDescent="0.25">
      <c r="B1191" s="520"/>
      <c r="D1191" s="68"/>
      <c r="E1191" s="68"/>
      <c r="F1191" s="68"/>
      <c r="G1191" s="68"/>
      <c r="H1191" s="88"/>
      <c r="I1191" s="68"/>
      <c r="J1191" s="68"/>
      <c r="K1191" s="68"/>
      <c r="L1191" s="88"/>
      <c r="M1191" s="68"/>
      <c r="N1191" s="68"/>
      <c r="O1191" s="68"/>
      <c r="P1191" s="328"/>
      <c r="Q1191" s="329"/>
      <c r="R1191" s="329"/>
      <c r="S1191" s="68"/>
      <c r="T1191" s="68"/>
      <c r="U1191" s="68"/>
      <c r="V1191" s="357"/>
      <c r="W1191" s="328"/>
      <c r="X1191" s="68"/>
      <c r="Y1191" s="68"/>
      <c r="Z1191" s="68"/>
      <c r="AA1191" s="371"/>
      <c r="AB1191" s="68"/>
      <c r="AC1191" s="68"/>
      <c r="AD1191" s="371"/>
      <c r="AE1191" s="68"/>
      <c r="AF1191" s="80"/>
      <c r="AG1191" s="99"/>
      <c r="AH1191" s="84"/>
      <c r="AI1191" s="582"/>
      <c r="AJ1191" s="582"/>
      <c r="AK1191" s="582"/>
      <c r="AL1191" s="582"/>
      <c r="AM1191" s="68"/>
      <c r="AN1191" s="80"/>
      <c r="AO1191" s="84"/>
      <c r="AP1191" s="4"/>
    </row>
    <row r="1192" spans="2:42" ht="13.5" customHeight="1" x14ac:dyDescent="0.25">
      <c r="B1192" s="520"/>
      <c r="D1192" s="68"/>
      <c r="E1192" s="68"/>
      <c r="F1192" s="68"/>
      <c r="G1192" s="68"/>
      <c r="H1192" s="88"/>
      <c r="I1192" s="68"/>
      <c r="J1192" s="68"/>
      <c r="K1192" s="68"/>
      <c r="L1192" s="88"/>
      <c r="M1192" s="68"/>
      <c r="N1192" s="68"/>
      <c r="O1192" s="68"/>
      <c r="P1192" s="328"/>
      <c r="Q1192" s="329"/>
      <c r="R1192" s="329"/>
      <c r="S1192" s="68"/>
      <c r="T1192" s="68"/>
      <c r="U1192" s="68"/>
      <c r="V1192" s="357"/>
      <c r="W1192" s="328"/>
      <c r="X1192" s="68"/>
      <c r="Y1192" s="68"/>
      <c r="Z1192" s="68"/>
      <c r="AA1192" s="371"/>
      <c r="AB1192" s="68"/>
      <c r="AC1192" s="68"/>
      <c r="AD1192" s="371"/>
      <c r="AE1192" s="68"/>
      <c r="AF1192" s="80"/>
      <c r="AG1192" s="99"/>
      <c r="AH1192" s="84"/>
      <c r="AI1192" s="582"/>
      <c r="AJ1192" s="582"/>
      <c r="AK1192" s="582"/>
      <c r="AL1192" s="582"/>
      <c r="AM1192" s="68"/>
      <c r="AN1192" s="80"/>
      <c r="AO1192" s="84"/>
      <c r="AP1192" s="4"/>
    </row>
    <row r="1193" spans="2:42" ht="13.5" customHeight="1" x14ac:dyDescent="0.25">
      <c r="B1193" s="520"/>
      <c r="D1193" s="68"/>
      <c r="E1193" s="68"/>
      <c r="F1193" s="68"/>
      <c r="G1193" s="68"/>
      <c r="H1193" s="88"/>
      <c r="I1193" s="68"/>
      <c r="J1193" s="68"/>
      <c r="K1193" s="68"/>
      <c r="L1193" s="88"/>
      <c r="M1193" s="68"/>
      <c r="N1193" s="68"/>
      <c r="O1193" s="68"/>
      <c r="P1193" s="328"/>
      <c r="Q1193" s="329"/>
      <c r="R1193" s="329"/>
      <c r="S1193" s="68"/>
      <c r="T1193" s="68"/>
      <c r="U1193" s="68"/>
      <c r="V1193" s="357"/>
      <c r="W1193" s="328"/>
      <c r="X1193" s="68"/>
      <c r="Y1193" s="68"/>
      <c r="Z1193" s="68"/>
      <c r="AA1193" s="371"/>
      <c r="AB1193" s="68"/>
      <c r="AC1193" s="68"/>
      <c r="AD1193" s="371"/>
      <c r="AE1193" s="68"/>
      <c r="AF1193" s="80"/>
      <c r="AG1193" s="99"/>
      <c r="AH1193" s="84"/>
      <c r="AI1193" s="582"/>
      <c r="AJ1193" s="582"/>
      <c r="AK1193" s="582"/>
      <c r="AL1193" s="582"/>
      <c r="AM1193" s="68"/>
      <c r="AN1193" s="80"/>
      <c r="AO1193" s="84"/>
      <c r="AP1193" s="4"/>
    </row>
    <row r="1194" spans="2:42" ht="13.5" customHeight="1" x14ac:dyDescent="0.25">
      <c r="B1194" s="520"/>
      <c r="D1194" s="68"/>
      <c r="E1194" s="68"/>
      <c r="F1194" s="68"/>
      <c r="G1194" s="68"/>
      <c r="H1194" s="88"/>
      <c r="I1194" s="68"/>
      <c r="J1194" s="68"/>
      <c r="K1194" s="68"/>
      <c r="L1194" s="88"/>
      <c r="M1194" s="68"/>
      <c r="N1194" s="68"/>
      <c r="O1194" s="68"/>
      <c r="P1194" s="328"/>
      <c r="Q1194" s="329"/>
      <c r="R1194" s="329"/>
      <c r="S1194" s="68"/>
      <c r="T1194" s="68"/>
      <c r="U1194" s="68"/>
      <c r="V1194" s="357"/>
      <c r="W1194" s="328"/>
      <c r="X1194" s="68"/>
      <c r="Y1194" s="68"/>
      <c r="Z1194" s="68"/>
      <c r="AA1194" s="371"/>
      <c r="AB1194" s="68"/>
      <c r="AC1194" s="68"/>
      <c r="AD1194" s="371"/>
      <c r="AE1194" s="68"/>
      <c r="AF1194" s="80"/>
      <c r="AG1194" s="99"/>
      <c r="AH1194" s="84"/>
      <c r="AI1194" s="582"/>
      <c r="AJ1194" s="582"/>
      <c r="AK1194" s="582"/>
      <c r="AL1194" s="582"/>
      <c r="AM1194" s="68"/>
      <c r="AN1194" s="80"/>
      <c r="AO1194" s="84"/>
      <c r="AP1194" s="4"/>
    </row>
    <row r="1195" spans="2:42" ht="13.5" customHeight="1" x14ac:dyDescent="0.25">
      <c r="B1195" s="520"/>
      <c r="D1195" s="68"/>
      <c r="E1195" s="68"/>
      <c r="F1195" s="68"/>
      <c r="G1195" s="68"/>
      <c r="H1195" s="88"/>
      <c r="I1195" s="68"/>
      <c r="J1195" s="68"/>
      <c r="K1195" s="68"/>
      <c r="L1195" s="88"/>
      <c r="M1195" s="68"/>
      <c r="N1195" s="68"/>
      <c r="O1195" s="68"/>
      <c r="P1195" s="328"/>
      <c r="Q1195" s="329"/>
      <c r="R1195" s="329"/>
      <c r="S1195" s="68"/>
      <c r="T1195" s="68"/>
      <c r="U1195" s="68"/>
      <c r="V1195" s="357"/>
      <c r="W1195" s="328"/>
      <c r="X1195" s="68"/>
      <c r="Y1195" s="68"/>
      <c r="Z1195" s="68"/>
      <c r="AA1195" s="371"/>
      <c r="AB1195" s="68"/>
      <c r="AC1195" s="68"/>
      <c r="AD1195" s="371"/>
      <c r="AE1195" s="68"/>
      <c r="AF1195" s="80"/>
      <c r="AG1195" s="99"/>
      <c r="AH1195" s="84"/>
      <c r="AI1195" s="582"/>
      <c r="AJ1195" s="582"/>
      <c r="AK1195" s="582"/>
      <c r="AL1195" s="582"/>
      <c r="AM1195" s="68"/>
      <c r="AN1195" s="80"/>
      <c r="AO1195" s="84"/>
      <c r="AP1195" s="4"/>
    </row>
    <row r="1196" spans="2:42" ht="13.5" customHeight="1" x14ac:dyDescent="0.25">
      <c r="B1196" s="520"/>
      <c r="D1196" s="68"/>
      <c r="E1196" s="68"/>
      <c r="F1196" s="68"/>
      <c r="G1196" s="68"/>
      <c r="H1196" s="88"/>
      <c r="I1196" s="68"/>
      <c r="J1196" s="68"/>
      <c r="K1196" s="68"/>
      <c r="L1196" s="88"/>
      <c r="M1196" s="68"/>
      <c r="N1196" s="68"/>
      <c r="O1196" s="68"/>
      <c r="P1196" s="328"/>
      <c r="Q1196" s="329"/>
      <c r="R1196" s="329"/>
      <c r="S1196" s="68"/>
      <c r="T1196" s="68"/>
      <c r="U1196" s="68"/>
      <c r="V1196" s="357"/>
      <c r="W1196" s="328"/>
      <c r="X1196" s="68"/>
      <c r="Y1196" s="68"/>
      <c r="Z1196" s="68"/>
      <c r="AA1196" s="371"/>
      <c r="AB1196" s="68"/>
      <c r="AC1196" s="68"/>
      <c r="AD1196" s="371"/>
      <c r="AE1196" s="68"/>
      <c r="AF1196" s="80"/>
      <c r="AG1196" s="99"/>
      <c r="AH1196" s="84"/>
      <c r="AI1196" s="582"/>
      <c r="AJ1196" s="582"/>
      <c r="AK1196" s="582"/>
      <c r="AL1196" s="582"/>
      <c r="AM1196" s="68"/>
      <c r="AN1196" s="80"/>
      <c r="AO1196" s="84"/>
      <c r="AP1196" s="4"/>
    </row>
    <row r="1197" spans="2:42" ht="13.5" customHeight="1" x14ac:dyDescent="0.25">
      <c r="B1197" s="520"/>
      <c r="D1197" s="68"/>
      <c r="E1197" s="68"/>
      <c r="F1197" s="68"/>
      <c r="G1197" s="68"/>
      <c r="H1197" s="88"/>
      <c r="I1197" s="68"/>
      <c r="J1197" s="68"/>
      <c r="K1197" s="68"/>
      <c r="L1197" s="88"/>
      <c r="M1197" s="68"/>
      <c r="N1197" s="68"/>
      <c r="O1197" s="68"/>
      <c r="P1197" s="328"/>
      <c r="Q1197" s="329"/>
      <c r="R1197" s="329"/>
      <c r="S1197" s="68"/>
      <c r="T1197" s="68"/>
      <c r="U1197" s="68"/>
      <c r="V1197" s="357"/>
      <c r="W1197" s="328"/>
      <c r="X1197" s="68"/>
      <c r="Y1197" s="68"/>
      <c r="Z1197" s="68"/>
      <c r="AA1197" s="371"/>
      <c r="AB1197" s="68"/>
      <c r="AC1197" s="68"/>
      <c r="AD1197" s="371"/>
      <c r="AE1197" s="68"/>
      <c r="AF1197" s="80"/>
      <c r="AG1197" s="99"/>
      <c r="AH1197" s="84"/>
      <c r="AI1197" s="582"/>
      <c r="AJ1197" s="582"/>
      <c r="AK1197" s="582"/>
      <c r="AL1197" s="582"/>
      <c r="AM1197" s="68"/>
      <c r="AN1197" s="80"/>
      <c r="AO1197" s="84"/>
      <c r="AP1197" s="4"/>
    </row>
    <row r="1198" spans="2:42" ht="13.5" customHeight="1" x14ac:dyDescent="0.25">
      <c r="B1198" s="520"/>
      <c r="D1198" s="68"/>
      <c r="E1198" s="68"/>
      <c r="F1198" s="68"/>
      <c r="G1198" s="68"/>
      <c r="H1198" s="88"/>
      <c r="I1198" s="68"/>
      <c r="J1198" s="68"/>
      <c r="K1198" s="68"/>
      <c r="L1198" s="88"/>
      <c r="M1198" s="68"/>
      <c r="N1198" s="68"/>
      <c r="O1198" s="68"/>
      <c r="P1198" s="328"/>
      <c r="Q1198" s="329"/>
      <c r="R1198" s="329"/>
      <c r="S1198" s="68"/>
      <c r="T1198" s="68"/>
      <c r="U1198" s="68"/>
      <c r="V1198" s="357"/>
      <c r="W1198" s="328"/>
      <c r="X1198" s="68"/>
      <c r="Y1198" s="68"/>
      <c r="Z1198" s="68"/>
      <c r="AA1198" s="371"/>
      <c r="AB1198" s="68"/>
      <c r="AC1198" s="68"/>
      <c r="AD1198" s="371"/>
      <c r="AE1198" s="68"/>
      <c r="AF1198" s="80"/>
      <c r="AG1198" s="99"/>
      <c r="AH1198" s="84"/>
      <c r="AI1198" s="582"/>
      <c r="AJ1198" s="582"/>
      <c r="AK1198" s="582"/>
      <c r="AL1198" s="582"/>
      <c r="AM1198" s="68"/>
      <c r="AN1198" s="80"/>
      <c r="AO1198" s="84"/>
      <c r="AP1198" s="4"/>
    </row>
    <row r="1199" spans="2:42" ht="13.5" customHeight="1" x14ac:dyDescent="0.25">
      <c r="B1199" s="520"/>
      <c r="D1199" s="68"/>
      <c r="E1199" s="68"/>
      <c r="F1199" s="68"/>
      <c r="G1199" s="68"/>
      <c r="H1199" s="88"/>
      <c r="I1199" s="68"/>
      <c r="J1199" s="68"/>
      <c r="K1199" s="68"/>
      <c r="L1199" s="88"/>
      <c r="M1199" s="68"/>
      <c r="N1199" s="68"/>
      <c r="O1199" s="68"/>
      <c r="P1199" s="328"/>
      <c r="Q1199" s="329"/>
      <c r="R1199" s="329"/>
      <c r="S1199" s="68"/>
      <c r="T1199" s="68"/>
      <c r="U1199" s="68"/>
      <c r="V1199" s="357"/>
      <c r="W1199" s="328"/>
      <c r="X1199" s="68"/>
      <c r="Y1199" s="68"/>
      <c r="Z1199" s="68"/>
      <c r="AA1199" s="371"/>
      <c r="AB1199" s="68"/>
      <c r="AC1199" s="68"/>
      <c r="AD1199" s="371"/>
      <c r="AE1199" s="68"/>
      <c r="AF1199" s="80"/>
      <c r="AG1199" s="99"/>
      <c r="AH1199" s="84"/>
      <c r="AI1199" s="582"/>
      <c r="AJ1199" s="582"/>
      <c r="AK1199" s="582"/>
      <c r="AL1199" s="582"/>
      <c r="AM1199" s="68"/>
      <c r="AN1199" s="80"/>
      <c r="AO1199" s="84"/>
      <c r="AP1199" s="4"/>
    </row>
    <row r="1200" spans="2:42" ht="13.5" customHeight="1" x14ac:dyDescent="0.25">
      <c r="B1200" s="520"/>
      <c r="D1200" s="68"/>
      <c r="E1200" s="68"/>
      <c r="F1200" s="68"/>
      <c r="G1200" s="68"/>
      <c r="H1200" s="88"/>
      <c r="I1200" s="68"/>
      <c r="J1200" s="68"/>
      <c r="K1200" s="68"/>
      <c r="L1200" s="88"/>
      <c r="M1200" s="68"/>
      <c r="N1200" s="68"/>
      <c r="O1200" s="68"/>
      <c r="P1200" s="328"/>
      <c r="Q1200" s="329"/>
      <c r="R1200" s="329"/>
      <c r="S1200" s="68"/>
      <c r="T1200" s="68"/>
      <c r="U1200" s="68"/>
      <c r="V1200" s="357"/>
      <c r="W1200" s="328"/>
      <c r="X1200" s="68"/>
      <c r="Y1200" s="68"/>
      <c r="Z1200" s="68"/>
      <c r="AA1200" s="371"/>
      <c r="AB1200" s="68"/>
      <c r="AC1200" s="68"/>
      <c r="AD1200" s="371"/>
      <c r="AE1200" s="68"/>
      <c r="AF1200" s="80"/>
      <c r="AG1200" s="99"/>
      <c r="AH1200" s="84"/>
      <c r="AI1200" s="582"/>
      <c r="AJ1200" s="582"/>
      <c r="AK1200" s="582"/>
      <c r="AL1200" s="582"/>
      <c r="AM1200" s="68"/>
      <c r="AN1200" s="80"/>
      <c r="AO1200" s="84"/>
      <c r="AP1200" s="4"/>
    </row>
    <row r="1201" spans="2:42" ht="13.5" customHeight="1" x14ac:dyDescent="0.25">
      <c r="B1201" s="520"/>
      <c r="D1201" s="68"/>
      <c r="E1201" s="68"/>
      <c r="F1201" s="68"/>
      <c r="G1201" s="68"/>
      <c r="H1201" s="88"/>
      <c r="I1201" s="68"/>
      <c r="J1201" s="68"/>
      <c r="K1201" s="68"/>
      <c r="L1201" s="88"/>
      <c r="M1201" s="68"/>
      <c r="N1201" s="68"/>
      <c r="O1201" s="68"/>
      <c r="P1201" s="328"/>
      <c r="Q1201" s="329"/>
      <c r="R1201" s="329"/>
      <c r="S1201" s="68"/>
      <c r="T1201" s="68"/>
      <c r="U1201" s="68"/>
      <c r="V1201" s="357"/>
      <c r="W1201" s="328"/>
      <c r="X1201" s="68"/>
      <c r="Y1201" s="68"/>
      <c r="Z1201" s="68"/>
      <c r="AA1201" s="371"/>
      <c r="AB1201" s="68"/>
      <c r="AC1201" s="68"/>
      <c r="AD1201" s="371"/>
      <c r="AE1201" s="68"/>
      <c r="AF1201" s="80"/>
      <c r="AG1201" s="99"/>
      <c r="AH1201" s="84"/>
      <c r="AI1201" s="582"/>
      <c r="AJ1201" s="582"/>
      <c r="AK1201" s="582"/>
      <c r="AL1201" s="582"/>
      <c r="AM1201" s="68"/>
      <c r="AN1201" s="80"/>
      <c r="AO1201" s="84"/>
      <c r="AP1201" s="4"/>
    </row>
    <row r="1202" spans="2:42" ht="13.5" customHeight="1" x14ac:dyDescent="0.25">
      <c r="B1202" s="520"/>
      <c r="D1202" s="68"/>
      <c r="E1202" s="68"/>
      <c r="F1202" s="68"/>
      <c r="G1202" s="68"/>
      <c r="H1202" s="88"/>
      <c r="I1202" s="68"/>
      <c r="J1202" s="68"/>
      <c r="K1202" s="68"/>
      <c r="L1202" s="88"/>
      <c r="M1202" s="68"/>
      <c r="N1202" s="68"/>
      <c r="O1202" s="68"/>
      <c r="P1202" s="328"/>
      <c r="Q1202" s="329"/>
      <c r="R1202" s="329"/>
      <c r="S1202" s="68"/>
      <c r="T1202" s="68"/>
      <c r="U1202" s="68"/>
      <c r="V1202" s="357"/>
      <c r="W1202" s="328"/>
      <c r="X1202" s="68"/>
      <c r="Y1202" s="68"/>
      <c r="Z1202" s="68"/>
      <c r="AA1202" s="371"/>
      <c r="AB1202" s="68"/>
      <c r="AC1202" s="68"/>
      <c r="AD1202" s="371"/>
      <c r="AE1202" s="68"/>
      <c r="AF1202" s="80"/>
      <c r="AG1202" s="99"/>
      <c r="AH1202" s="84"/>
      <c r="AI1202" s="582"/>
      <c r="AJ1202" s="582"/>
      <c r="AK1202" s="582"/>
      <c r="AL1202" s="582"/>
      <c r="AM1202" s="68"/>
      <c r="AN1202" s="80"/>
      <c r="AO1202" s="84"/>
      <c r="AP1202" s="4"/>
    </row>
    <row r="1203" spans="2:42" ht="13.5" customHeight="1" x14ac:dyDescent="0.25">
      <c r="B1203" s="520"/>
      <c r="D1203" s="68"/>
      <c r="E1203" s="68"/>
      <c r="F1203" s="68"/>
      <c r="G1203" s="68"/>
      <c r="H1203" s="88"/>
      <c r="I1203" s="68"/>
      <c r="J1203" s="68"/>
      <c r="K1203" s="68"/>
      <c r="L1203" s="88"/>
      <c r="M1203" s="68"/>
      <c r="N1203" s="68"/>
      <c r="O1203" s="68"/>
      <c r="P1203" s="328"/>
      <c r="Q1203" s="329"/>
      <c r="R1203" s="329"/>
      <c r="S1203" s="68"/>
      <c r="T1203" s="68"/>
      <c r="U1203" s="68"/>
      <c r="V1203" s="357"/>
      <c r="W1203" s="328"/>
      <c r="X1203" s="68"/>
      <c r="Y1203" s="68"/>
      <c r="Z1203" s="68"/>
      <c r="AA1203" s="371"/>
      <c r="AB1203" s="68"/>
      <c r="AC1203" s="68"/>
      <c r="AD1203" s="371"/>
      <c r="AE1203" s="68"/>
      <c r="AF1203" s="80"/>
      <c r="AG1203" s="99"/>
      <c r="AH1203" s="84"/>
      <c r="AI1203" s="582"/>
      <c r="AJ1203" s="582"/>
      <c r="AK1203" s="582"/>
      <c r="AL1203" s="582"/>
      <c r="AM1203" s="68"/>
      <c r="AN1203" s="80"/>
      <c r="AO1203" s="84"/>
      <c r="AP1203" s="4"/>
    </row>
    <row r="1204" spans="2:42" ht="13.5" customHeight="1" x14ac:dyDescent="0.25">
      <c r="B1204" s="520"/>
      <c r="D1204" s="68"/>
      <c r="E1204" s="68"/>
      <c r="F1204" s="68"/>
      <c r="G1204" s="68"/>
      <c r="H1204" s="88"/>
      <c r="I1204" s="68"/>
      <c r="J1204" s="68"/>
      <c r="K1204" s="68"/>
      <c r="L1204" s="88"/>
      <c r="M1204" s="68"/>
      <c r="N1204" s="68"/>
      <c r="O1204" s="68"/>
      <c r="P1204" s="328"/>
      <c r="Q1204" s="329"/>
      <c r="R1204" s="329"/>
      <c r="S1204" s="68"/>
      <c r="T1204" s="68"/>
      <c r="U1204" s="68"/>
      <c r="V1204" s="357"/>
      <c r="W1204" s="328"/>
      <c r="X1204" s="68"/>
      <c r="Y1204" s="68"/>
      <c r="Z1204" s="68"/>
      <c r="AA1204" s="371"/>
      <c r="AB1204" s="68"/>
      <c r="AC1204" s="68"/>
      <c r="AD1204" s="371"/>
      <c r="AE1204" s="68"/>
      <c r="AF1204" s="80"/>
      <c r="AG1204" s="99"/>
      <c r="AH1204" s="84"/>
      <c r="AI1204" s="582"/>
      <c r="AJ1204" s="582"/>
      <c r="AK1204" s="582"/>
      <c r="AL1204" s="582"/>
      <c r="AM1204" s="68"/>
      <c r="AN1204" s="80"/>
      <c r="AO1204" s="84"/>
      <c r="AP1204" s="4"/>
    </row>
    <row r="1205" spans="2:42" ht="13.5" customHeight="1" x14ac:dyDescent="0.25">
      <c r="B1205" s="520"/>
      <c r="D1205" s="68"/>
      <c r="E1205" s="68"/>
      <c r="F1205" s="68"/>
      <c r="G1205" s="68"/>
      <c r="H1205" s="88"/>
      <c r="I1205" s="68"/>
      <c r="J1205" s="68"/>
      <c r="K1205" s="68"/>
      <c r="L1205" s="88"/>
      <c r="M1205" s="68"/>
      <c r="N1205" s="68"/>
      <c r="O1205" s="68"/>
      <c r="P1205" s="328"/>
      <c r="Q1205" s="329"/>
      <c r="R1205" s="329"/>
      <c r="S1205" s="68"/>
      <c r="T1205" s="68"/>
      <c r="U1205" s="68"/>
      <c r="V1205" s="357"/>
      <c r="W1205" s="328"/>
      <c r="X1205" s="68"/>
      <c r="Y1205" s="68"/>
      <c r="Z1205" s="68"/>
      <c r="AA1205" s="371"/>
      <c r="AB1205" s="68"/>
      <c r="AC1205" s="68"/>
      <c r="AD1205" s="371"/>
      <c r="AE1205" s="68"/>
      <c r="AF1205" s="80"/>
      <c r="AG1205" s="99"/>
      <c r="AH1205" s="84"/>
      <c r="AI1205" s="582"/>
      <c r="AJ1205" s="582"/>
      <c r="AK1205" s="582"/>
      <c r="AL1205" s="582"/>
      <c r="AM1205" s="68"/>
      <c r="AN1205" s="80"/>
      <c r="AO1205" s="84"/>
      <c r="AP1205" s="4"/>
    </row>
    <row r="1206" spans="2:42" ht="13.5" customHeight="1" x14ac:dyDescent="0.25">
      <c r="B1206" s="520"/>
      <c r="D1206" s="68"/>
      <c r="E1206" s="68"/>
      <c r="F1206" s="68"/>
      <c r="G1206" s="68"/>
      <c r="H1206" s="88"/>
      <c r="I1206" s="68"/>
      <c r="J1206" s="68"/>
      <c r="K1206" s="68"/>
      <c r="L1206" s="88"/>
      <c r="M1206" s="68"/>
      <c r="N1206" s="68"/>
      <c r="O1206" s="68"/>
      <c r="P1206" s="328"/>
      <c r="Q1206" s="329"/>
      <c r="R1206" s="329"/>
      <c r="S1206" s="68"/>
      <c r="T1206" s="68"/>
      <c r="U1206" s="68"/>
      <c r="V1206" s="357"/>
      <c r="W1206" s="328"/>
      <c r="X1206" s="68"/>
      <c r="Y1206" s="68"/>
      <c r="Z1206" s="68"/>
      <c r="AA1206" s="371"/>
      <c r="AB1206" s="68"/>
      <c r="AC1206" s="68"/>
      <c r="AD1206" s="371"/>
      <c r="AE1206" s="68"/>
      <c r="AF1206" s="80"/>
      <c r="AG1206" s="99"/>
      <c r="AH1206" s="84"/>
      <c r="AI1206" s="582"/>
      <c r="AJ1206" s="582"/>
      <c r="AK1206" s="582"/>
      <c r="AL1206" s="582"/>
      <c r="AM1206" s="68"/>
      <c r="AN1206" s="80"/>
      <c r="AO1206" s="84"/>
      <c r="AP1206" s="4"/>
    </row>
    <row r="1207" spans="2:42" ht="13.5" customHeight="1" x14ac:dyDescent="0.25">
      <c r="B1207" s="520"/>
      <c r="D1207" s="68"/>
      <c r="E1207" s="68"/>
      <c r="F1207" s="68"/>
      <c r="G1207" s="68"/>
      <c r="H1207" s="88"/>
      <c r="I1207" s="68"/>
      <c r="J1207" s="68"/>
      <c r="K1207" s="68"/>
      <c r="L1207" s="88"/>
      <c r="M1207" s="68"/>
      <c r="N1207" s="68"/>
      <c r="O1207" s="68"/>
      <c r="P1207" s="328"/>
      <c r="Q1207" s="329"/>
      <c r="R1207" s="329"/>
      <c r="S1207" s="68"/>
      <c r="T1207" s="68"/>
      <c r="U1207" s="68"/>
      <c r="V1207" s="357"/>
      <c r="W1207" s="328"/>
      <c r="X1207" s="68"/>
      <c r="Y1207" s="68"/>
      <c r="Z1207" s="68"/>
      <c r="AA1207" s="371"/>
      <c r="AB1207" s="68"/>
      <c r="AC1207" s="68"/>
      <c r="AD1207" s="371"/>
      <c r="AE1207" s="68"/>
      <c r="AF1207" s="80"/>
      <c r="AG1207" s="99"/>
      <c r="AH1207" s="84"/>
      <c r="AI1207" s="582"/>
      <c r="AJ1207" s="582"/>
      <c r="AK1207" s="582"/>
      <c r="AL1207" s="582"/>
      <c r="AM1207" s="68"/>
      <c r="AN1207" s="80"/>
      <c r="AO1207" s="84"/>
      <c r="AP1207" s="4"/>
    </row>
    <row r="1208" spans="2:42" ht="13.5" customHeight="1" x14ac:dyDescent="0.25">
      <c r="B1208" s="520"/>
      <c r="D1208" s="68"/>
      <c r="E1208" s="68"/>
      <c r="F1208" s="68"/>
      <c r="G1208" s="68"/>
      <c r="H1208" s="88"/>
      <c r="I1208" s="68"/>
      <c r="J1208" s="68"/>
      <c r="K1208" s="68"/>
      <c r="L1208" s="88"/>
      <c r="M1208" s="68"/>
      <c r="N1208" s="68"/>
      <c r="O1208" s="68"/>
      <c r="P1208" s="328"/>
      <c r="Q1208" s="329"/>
      <c r="R1208" s="329"/>
      <c r="S1208" s="68"/>
      <c r="T1208" s="68"/>
      <c r="U1208" s="68"/>
      <c r="V1208" s="357"/>
      <c r="W1208" s="328"/>
      <c r="X1208" s="68"/>
      <c r="Y1208" s="68"/>
      <c r="Z1208" s="68"/>
      <c r="AA1208" s="371"/>
      <c r="AB1208" s="68"/>
      <c r="AC1208" s="68"/>
      <c r="AD1208" s="371"/>
      <c r="AE1208" s="68"/>
      <c r="AF1208" s="80"/>
      <c r="AG1208" s="99"/>
      <c r="AH1208" s="84"/>
      <c r="AI1208" s="582"/>
      <c r="AJ1208" s="582"/>
      <c r="AK1208" s="582"/>
      <c r="AL1208" s="582"/>
      <c r="AM1208" s="68"/>
      <c r="AN1208" s="80"/>
      <c r="AO1208" s="84"/>
      <c r="AP1208" s="4"/>
    </row>
    <row r="1209" spans="2:42" ht="13.5" customHeight="1" x14ac:dyDescent="0.25">
      <c r="B1209" s="520"/>
      <c r="D1209" s="68"/>
      <c r="E1209" s="68"/>
      <c r="F1209" s="68"/>
      <c r="G1209" s="68"/>
      <c r="H1209" s="88"/>
      <c r="I1209" s="68"/>
      <c r="J1209" s="68"/>
      <c r="K1209" s="68"/>
      <c r="L1209" s="88"/>
      <c r="M1209" s="68"/>
      <c r="N1209" s="68"/>
      <c r="O1209" s="68"/>
      <c r="P1209" s="328"/>
      <c r="Q1209" s="329"/>
      <c r="R1209" s="329"/>
      <c r="S1209" s="68"/>
      <c r="T1209" s="68"/>
      <c r="U1209" s="68"/>
      <c r="V1209" s="357"/>
      <c r="W1209" s="328"/>
      <c r="X1209" s="68"/>
      <c r="Y1209" s="68"/>
      <c r="Z1209" s="68"/>
      <c r="AA1209" s="371"/>
      <c r="AB1209" s="68"/>
      <c r="AC1209" s="68"/>
      <c r="AD1209" s="371"/>
      <c r="AE1209" s="68"/>
      <c r="AF1209" s="80"/>
      <c r="AG1209" s="99"/>
      <c r="AH1209" s="84"/>
      <c r="AI1209" s="582"/>
      <c r="AJ1209" s="582"/>
      <c r="AK1209" s="582"/>
      <c r="AL1209" s="582"/>
      <c r="AM1209" s="68"/>
      <c r="AN1209" s="80"/>
      <c r="AO1209" s="84"/>
      <c r="AP1209" s="4"/>
    </row>
    <row r="1210" spans="2:42" ht="13.5" customHeight="1" x14ac:dyDescent="0.25">
      <c r="B1210" s="520"/>
      <c r="D1210" s="68"/>
      <c r="E1210" s="68"/>
      <c r="F1210" s="68"/>
      <c r="G1210" s="68"/>
      <c r="H1210" s="88"/>
      <c r="I1210" s="68"/>
      <c r="J1210" s="68"/>
      <c r="K1210" s="68"/>
      <c r="L1210" s="88"/>
      <c r="M1210" s="68"/>
      <c r="N1210" s="68"/>
      <c r="O1210" s="68"/>
      <c r="P1210" s="328"/>
      <c r="Q1210" s="329"/>
      <c r="R1210" s="329"/>
      <c r="S1210" s="68"/>
      <c r="T1210" s="68"/>
      <c r="U1210" s="68"/>
      <c r="V1210" s="357"/>
      <c r="W1210" s="328"/>
      <c r="X1210" s="68"/>
      <c r="Y1210" s="68"/>
      <c r="Z1210" s="68"/>
      <c r="AA1210" s="371"/>
      <c r="AB1210" s="68"/>
      <c r="AC1210" s="68"/>
      <c r="AD1210" s="371"/>
      <c r="AE1210" s="68"/>
      <c r="AF1210" s="80"/>
      <c r="AG1210" s="99"/>
      <c r="AH1210" s="84"/>
      <c r="AI1210" s="582"/>
      <c r="AJ1210" s="582"/>
      <c r="AK1210" s="582"/>
      <c r="AL1210" s="582"/>
      <c r="AM1210" s="68"/>
      <c r="AN1210" s="80"/>
      <c r="AO1210" s="84"/>
      <c r="AP1210" s="4"/>
    </row>
    <row r="1211" spans="2:42" ht="13.5" customHeight="1" x14ac:dyDescent="0.25">
      <c r="B1211" s="520"/>
      <c r="D1211" s="68"/>
      <c r="E1211" s="68"/>
      <c r="F1211" s="68"/>
      <c r="G1211" s="68"/>
      <c r="H1211" s="88"/>
      <c r="I1211" s="68"/>
      <c r="J1211" s="68"/>
      <c r="K1211" s="68"/>
      <c r="L1211" s="88"/>
      <c r="M1211" s="68"/>
      <c r="N1211" s="68"/>
      <c r="O1211" s="68"/>
      <c r="P1211" s="328"/>
      <c r="Q1211" s="329"/>
      <c r="R1211" s="329"/>
      <c r="S1211" s="68"/>
      <c r="T1211" s="68"/>
      <c r="U1211" s="68"/>
      <c r="V1211" s="357"/>
      <c r="W1211" s="328"/>
      <c r="X1211" s="68"/>
      <c r="Y1211" s="68"/>
      <c r="Z1211" s="68"/>
      <c r="AA1211" s="371"/>
      <c r="AB1211" s="68"/>
      <c r="AC1211" s="68"/>
      <c r="AD1211" s="371"/>
      <c r="AE1211" s="68"/>
      <c r="AF1211" s="80"/>
      <c r="AG1211" s="99"/>
      <c r="AH1211" s="84"/>
      <c r="AI1211" s="582"/>
      <c r="AJ1211" s="582"/>
      <c r="AK1211" s="582"/>
      <c r="AL1211" s="582"/>
      <c r="AM1211" s="68"/>
      <c r="AN1211" s="80"/>
      <c r="AO1211" s="84"/>
      <c r="AP1211" s="4"/>
    </row>
    <row r="1212" spans="2:42" ht="13.5" customHeight="1" x14ac:dyDescent="0.25">
      <c r="B1212" s="520"/>
      <c r="D1212" s="68"/>
      <c r="E1212" s="68"/>
      <c r="F1212" s="68"/>
      <c r="G1212" s="68"/>
      <c r="H1212" s="88"/>
      <c r="I1212" s="68"/>
      <c r="J1212" s="68"/>
      <c r="K1212" s="68"/>
      <c r="L1212" s="88"/>
      <c r="M1212" s="68"/>
      <c r="N1212" s="68"/>
      <c r="O1212" s="68"/>
      <c r="P1212" s="328"/>
      <c r="Q1212" s="329"/>
      <c r="R1212" s="329"/>
      <c r="S1212" s="68"/>
      <c r="T1212" s="68"/>
      <c r="U1212" s="68"/>
      <c r="V1212" s="357"/>
      <c r="W1212" s="328"/>
      <c r="X1212" s="68"/>
      <c r="Y1212" s="68"/>
      <c r="Z1212" s="68"/>
      <c r="AA1212" s="371"/>
      <c r="AB1212" s="68"/>
      <c r="AC1212" s="68"/>
      <c r="AD1212" s="371"/>
      <c r="AE1212" s="68"/>
      <c r="AF1212" s="80"/>
      <c r="AG1212" s="99"/>
      <c r="AH1212" s="84"/>
      <c r="AI1212" s="582"/>
      <c r="AJ1212" s="582"/>
      <c r="AK1212" s="582"/>
      <c r="AL1212" s="582"/>
      <c r="AM1212" s="68"/>
      <c r="AN1212" s="80"/>
      <c r="AO1212" s="84"/>
      <c r="AP1212" s="4"/>
    </row>
    <row r="1213" spans="2:42" ht="13.5" customHeight="1" x14ac:dyDescent="0.25">
      <c r="B1213" s="520"/>
      <c r="D1213" s="68"/>
      <c r="E1213" s="68"/>
      <c r="F1213" s="68"/>
      <c r="G1213" s="68"/>
      <c r="H1213" s="88"/>
      <c r="I1213" s="68"/>
      <c r="J1213" s="68"/>
      <c r="K1213" s="68"/>
      <c r="L1213" s="88"/>
      <c r="M1213" s="68"/>
      <c r="N1213" s="68"/>
      <c r="O1213" s="68"/>
      <c r="P1213" s="328"/>
      <c r="Q1213" s="329"/>
      <c r="R1213" s="329"/>
      <c r="S1213" s="68"/>
      <c r="T1213" s="68"/>
      <c r="U1213" s="68"/>
      <c r="V1213" s="357"/>
      <c r="W1213" s="328"/>
      <c r="X1213" s="68"/>
      <c r="Y1213" s="68"/>
      <c r="Z1213" s="68"/>
      <c r="AA1213" s="371"/>
      <c r="AB1213" s="68"/>
      <c r="AC1213" s="68"/>
      <c r="AD1213" s="371"/>
      <c r="AE1213" s="68"/>
      <c r="AF1213" s="80"/>
      <c r="AG1213" s="99"/>
      <c r="AH1213" s="84"/>
      <c r="AI1213" s="582"/>
      <c r="AJ1213" s="582"/>
      <c r="AK1213" s="582"/>
      <c r="AL1213" s="582"/>
      <c r="AM1213" s="68"/>
      <c r="AN1213" s="80"/>
      <c r="AO1213" s="84"/>
      <c r="AP1213" s="4"/>
    </row>
    <row r="1214" spans="2:42" ht="13.5" customHeight="1" x14ac:dyDescent="0.25">
      <c r="B1214" s="520"/>
      <c r="D1214" s="68"/>
      <c r="E1214" s="68"/>
      <c r="F1214" s="68"/>
      <c r="G1214" s="68"/>
      <c r="H1214" s="88"/>
      <c r="I1214" s="68"/>
      <c r="J1214" s="68"/>
      <c r="K1214" s="68"/>
      <c r="L1214" s="88"/>
      <c r="M1214" s="68"/>
      <c r="N1214" s="68"/>
      <c r="O1214" s="68"/>
      <c r="P1214" s="328"/>
      <c r="Q1214" s="329"/>
      <c r="R1214" s="329"/>
      <c r="S1214" s="68"/>
      <c r="T1214" s="68"/>
      <c r="U1214" s="68"/>
      <c r="V1214" s="357"/>
      <c r="W1214" s="328"/>
      <c r="X1214" s="68"/>
      <c r="Y1214" s="68"/>
      <c r="Z1214" s="68"/>
      <c r="AA1214" s="371"/>
      <c r="AB1214" s="68"/>
      <c r="AC1214" s="68"/>
      <c r="AD1214" s="371"/>
      <c r="AE1214" s="68"/>
      <c r="AF1214" s="80"/>
      <c r="AG1214" s="99"/>
      <c r="AH1214" s="84"/>
      <c r="AI1214" s="582"/>
      <c r="AJ1214" s="582"/>
      <c r="AK1214" s="582"/>
      <c r="AL1214" s="582"/>
      <c r="AM1214" s="68"/>
      <c r="AN1214" s="80"/>
      <c r="AO1214" s="84"/>
      <c r="AP1214" s="4"/>
    </row>
    <row r="1215" spans="2:42" ht="13.5" customHeight="1" x14ac:dyDescent="0.25">
      <c r="B1215" s="520"/>
      <c r="D1215" s="68"/>
      <c r="E1215" s="68"/>
      <c r="F1215" s="68"/>
      <c r="G1215" s="68"/>
      <c r="H1215" s="88"/>
      <c r="I1215" s="68"/>
      <c r="J1215" s="68"/>
      <c r="K1215" s="68"/>
      <c r="L1215" s="88"/>
      <c r="M1215" s="68"/>
      <c r="N1215" s="68"/>
      <c r="O1215" s="68"/>
      <c r="P1215" s="328"/>
      <c r="Q1215" s="329"/>
      <c r="R1215" s="329"/>
      <c r="S1215" s="68"/>
      <c r="T1215" s="68"/>
      <c r="U1215" s="68"/>
      <c r="V1215" s="357"/>
      <c r="W1215" s="328"/>
      <c r="X1215" s="68"/>
      <c r="Y1215" s="68"/>
      <c r="Z1215" s="68"/>
      <c r="AA1215" s="371"/>
      <c r="AB1215" s="68"/>
      <c r="AC1215" s="68"/>
      <c r="AD1215" s="371"/>
      <c r="AE1215" s="68"/>
      <c r="AF1215" s="80"/>
      <c r="AG1215" s="99"/>
      <c r="AH1215" s="84"/>
      <c r="AI1215" s="582"/>
      <c r="AJ1215" s="582"/>
      <c r="AK1215" s="582"/>
      <c r="AL1215" s="582"/>
      <c r="AM1215" s="68"/>
      <c r="AN1215" s="80"/>
      <c r="AO1215" s="84"/>
      <c r="AP1215" s="4"/>
    </row>
    <row r="1216" spans="2:42" ht="13.5" customHeight="1" x14ac:dyDescent="0.25">
      <c r="B1216" s="520"/>
      <c r="D1216" s="68"/>
      <c r="E1216" s="68"/>
      <c r="F1216" s="68"/>
      <c r="G1216" s="68"/>
      <c r="H1216" s="88"/>
      <c r="I1216" s="68"/>
      <c r="J1216" s="68"/>
      <c r="K1216" s="68"/>
      <c r="L1216" s="88"/>
      <c r="M1216" s="68"/>
      <c r="N1216" s="68"/>
      <c r="O1216" s="68"/>
      <c r="P1216" s="328"/>
      <c r="Q1216" s="329"/>
      <c r="R1216" s="329"/>
      <c r="S1216" s="68"/>
      <c r="T1216" s="68"/>
      <c r="U1216" s="68"/>
      <c r="V1216" s="357"/>
      <c r="W1216" s="328"/>
      <c r="X1216" s="68"/>
      <c r="Y1216" s="68"/>
      <c r="Z1216" s="68"/>
      <c r="AA1216" s="371"/>
      <c r="AB1216" s="68"/>
      <c r="AC1216" s="68"/>
      <c r="AD1216" s="371"/>
      <c r="AE1216" s="68"/>
      <c r="AF1216" s="80"/>
      <c r="AG1216" s="99"/>
      <c r="AH1216" s="84"/>
      <c r="AI1216" s="582"/>
      <c r="AJ1216" s="582"/>
      <c r="AK1216" s="582"/>
      <c r="AL1216" s="582"/>
      <c r="AM1216" s="68"/>
      <c r="AN1216" s="80"/>
      <c r="AO1216" s="84"/>
      <c r="AP1216" s="4"/>
    </row>
    <row r="1217" spans="2:42" ht="13.5" customHeight="1" x14ac:dyDescent="0.25">
      <c r="B1217" s="520"/>
      <c r="D1217" s="68"/>
      <c r="E1217" s="68"/>
      <c r="F1217" s="68"/>
      <c r="G1217" s="68"/>
      <c r="H1217" s="88"/>
      <c r="I1217" s="68"/>
      <c r="J1217" s="68"/>
      <c r="K1217" s="68"/>
      <c r="L1217" s="88"/>
      <c r="M1217" s="68"/>
      <c r="N1217" s="68"/>
      <c r="O1217" s="68"/>
      <c r="P1217" s="328"/>
      <c r="Q1217" s="329"/>
      <c r="R1217" s="329"/>
      <c r="S1217" s="68"/>
      <c r="T1217" s="68"/>
      <c r="U1217" s="68"/>
      <c r="V1217" s="357"/>
      <c r="W1217" s="328"/>
      <c r="X1217" s="68"/>
      <c r="Y1217" s="68"/>
      <c r="Z1217" s="68"/>
      <c r="AA1217" s="371"/>
      <c r="AB1217" s="68"/>
      <c r="AC1217" s="68"/>
      <c r="AD1217" s="371"/>
      <c r="AE1217" s="68"/>
      <c r="AF1217" s="80"/>
      <c r="AG1217" s="99"/>
      <c r="AH1217" s="84"/>
      <c r="AI1217" s="582"/>
      <c r="AJ1217" s="582"/>
      <c r="AK1217" s="582"/>
      <c r="AL1217" s="582"/>
      <c r="AM1217" s="68"/>
      <c r="AN1217" s="80"/>
      <c r="AO1217" s="84"/>
      <c r="AP1217" s="4"/>
    </row>
    <row r="1218" spans="2:42" ht="13.5" customHeight="1" x14ac:dyDescent="0.25">
      <c r="B1218" s="520"/>
      <c r="D1218" s="68"/>
      <c r="E1218" s="68"/>
      <c r="F1218" s="68"/>
      <c r="G1218" s="68"/>
      <c r="H1218" s="88"/>
      <c r="I1218" s="68"/>
      <c r="J1218" s="68"/>
      <c r="K1218" s="68"/>
      <c r="L1218" s="88"/>
      <c r="M1218" s="68"/>
      <c r="N1218" s="68"/>
      <c r="O1218" s="68"/>
      <c r="P1218" s="328"/>
      <c r="Q1218" s="329"/>
      <c r="R1218" s="329"/>
      <c r="S1218" s="68"/>
      <c r="T1218" s="68"/>
      <c r="U1218" s="68"/>
      <c r="V1218" s="357"/>
      <c r="W1218" s="328"/>
      <c r="X1218" s="68"/>
      <c r="Y1218" s="68"/>
      <c r="Z1218" s="68"/>
      <c r="AA1218" s="371"/>
      <c r="AB1218" s="68"/>
      <c r="AC1218" s="68"/>
      <c r="AD1218" s="371"/>
      <c r="AE1218" s="68"/>
      <c r="AF1218" s="80"/>
      <c r="AG1218" s="99"/>
      <c r="AH1218" s="84"/>
      <c r="AI1218" s="582"/>
      <c r="AJ1218" s="582"/>
      <c r="AK1218" s="582"/>
      <c r="AL1218" s="582"/>
      <c r="AM1218" s="68"/>
      <c r="AN1218" s="80"/>
      <c r="AO1218" s="84"/>
      <c r="AP1218" s="4"/>
    </row>
    <row r="1219" spans="2:42" ht="13.5" customHeight="1" x14ac:dyDescent="0.25">
      <c r="B1219" s="520"/>
      <c r="D1219" s="68"/>
      <c r="E1219" s="68"/>
      <c r="F1219" s="68"/>
      <c r="G1219" s="68"/>
      <c r="H1219" s="88"/>
      <c r="I1219" s="68"/>
      <c r="J1219" s="68"/>
      <c r="K1219" s="68"/>
      <c r="L1219" s="88"/>
      <c r="M1219" s="68"/>
      <c r="N1219" s="68"/>
      <c r="O1219" s="68"/>
      <c r="P1219" s="328"/>
      <c r="Q1219" s="329"/>
      <c r="R1219" s="329"/>
      <c r="S1219" s="68"/>
      <c r="T1219" s="68"/>
      <c r="U1219" s="68"/>
      <c r="V1219" s="357"/>
      <c r="W1219" s="328"/>
      <c r="X1219" s="68"/>
      <c r="Y1219" s="68"/>
      <c r="Z1219" s="68"/>
      <c r="AA1219" s="371"/>
      <c r="AB1219" s="68"/>
      <c r="AC1219" s="68"/>
      <c r="AD1219" s="371"/>
      <c r="AE1219" s="68"/>
      <c r="AF1219" s="80"/>
      <c r="AG1219" s="99"/>
      <c r="AH1219" s="84"/>
      <c r="AI1219" s="582"/>
      <c r="AJ1219" s="582"/>
      <c r="AK1219" s="582"/>
      <c r="AL1219" s="582"/>
      <c r="AM1219" s="68"/>
      <c r="AN1219" s="80"/>
      <c r="AO1219" s="84"/>
      <c r="AP1219" s="4"/>
    </row>
    <row r="1220" spans="2:42" ht="13.5" customHeight="1" x14ac:dyDescent="0.25">
      <c r="B1220" s="520"/>
      <c r="D1220" s="68"/>
      <c r="E1220" s="68"/>
      <c r="F1220" s="68"/>
      <c r="G1220" s="68"/>
      <c r="H1220" s="88"/>
      <c r="I1220" s="68"/>
      <c r="J1220" s="68"/>
      <c r="K1220" s="68"/>
      <c r="L1220" s="88"/>
      <c r="M1220" s="68"/>
      <c r="N1220" s="68"/>
      <c r="O1220" s="68"/>
      <c r="P1220" s="328"/>
      <c r="Q1220" s="329"/>
      <c r="R1220" s="329"/>
      <c r="S1220" s="68"/>
      <c r="T1220" s="68"/>
      <c r="U1220" s="68"/>
      <c r="V1220" s="357"/>
      <c r="W1220" s="328"/>
      <c r="X1220" s="68"/>
      <c r="Y1220" s="68"/>
      <c r="Z1220" s="68"/>
      <c r="AA1220" s="371"/>
      <c r="AB1220" s="68"/>
      <c r="AC1220" s="68"/>
      <c r="AD1220" s="371"/>
      <c r="AE1220" s="68"/>
      <c r="AF1220" s="80"/>
      <c r="AG1220" s="99"/>
      <c r="AH1220" s="84"/>
      <c r="AI1220" s="582"/>
      <c r="AJ1220" s="582"/>
      <c r="AK1220" s="582"/>
      <c r="AL1220" s="582"/>
      <c r="AM1220" s="68"/>
      <c r="AN1220" s="80"/>
      <c r="AO1220" s="84"/>
      <c r="AP1220" s="4"/>
    </row>
    <row r="1221" spans="2:42" ht="13.5" customHeight="1" x14ac:dyDescent="0.25">
      <c r="B1221" s="520"/>
      <c r="D1221" s="68"/>
      <c r="E1221" s="68"/>
      <c r="F1221" s="68"/>
      <c r="G1221" s="68"/>
      <c r="H1221" s="88"/>
      <c r="I1221" s="68"/>
      <c r="J1221" s="68"/>
      <c r="K1221" s="68"/>
      <c r="L1221" s="88"/>
      <c r="M1221" s="68"/>
      <c r="N1221" s="68"/>
      <c r="O1221" s="68"/>
      <c r="P1221" s="328"/>
      <c r="Q1221" s="329"/>
      <c r="R1221" s="329"/>
      <c r="S1221" s="68"/>
      <c r="T1221" s="68"/>
      <c r="U1221" s="68"/>
      <c r="V1221" s="357"/>
      <c r="W1221" s="328"/>
      <c r="X1221" s="68"/>
      <c r="Y1221" s="68"/>
      <c r="Z1221" s="68"/>
      <c r="AA1221" s="371"/>
      <c r="AB1221" s="68"/>
      <c r="AC1221" s="68"/>
      <c r="AD1221" s="371"/>
      <c r="AE1221" s="68"/>
      <c r="AF1221" s="80"/>
      <c r="AG1221" s="99"/>
      <c r="AH1221" s="84"/>
      <c r="AI1221" s="582"/>
      <c r="AJ1221" s="582"/>
      <c r="AK1221" s="582"/>
      <c r="AL1221" s="582"/>
      <c r="AM1221" s="68"/>
      <c r="AN1221" s="80"/>
      <c r="AO1221" s="84"/>
      <c r="AP1221" s="4"/>
    </row>
    <row r="1222" spans="2:42" ht="13.5" customHeight="1" x14ac:dyDescent="0.25">
      <c r="B1222" s="520"/>
      <c r="D1222" s="68"/>
      <c r="E1222" s="68"/>
      <c r="F1222" s="68"/>
      <c r="G1222" s="68"/>
      <c r="H1222" s="88"/>
      <c r="I1222" s="68"/>
      <c r="J1222" s="68"/>
      <c r="K1222" s="68"/>
      <c r="L1222" s="88"/>
      <c r="M1222" s="68"/>
      <c r="N1222" s="68"/>
      <c r="O1222" s="68"/>
      <c r="P1222" s="328"/>
      <c r="Q1222" s="329"/>
      <c r="R1222" s="329"/>
      <c r="S1222" s="68"/>
      <c r="T1222" s="68"/>
      <c r="U1222" s="68"/>
      <c r="V1222" s="357"/>
      <c r="W1222" s="328"/>
      <c r="X1222" s="68"/>
      <c r="Y1222" s="68"/>
      <c r="Z1222" s="68"/>
      <c r="AA1222" s="371"/>
      <c r="AB1222" s="68"/>
      <c r="AC1222" s="68"/>
      <c r="AD1222" s="371"/>
      <c r="AE1222" s="68"/>
      <c r="AF1222" s="80"/>
      <c r="AG1222" s="99"/>
      <c r="AH1222" s="84"/>
      <c r="AI1222" s="582"/>
      <c r="AJ1222" s="582"/>
      <c r="AK1222" s="582"/>
      <c r="AL1222" s="582"/>
      <c r="AM1222" s="68"/>
      <c r="AN1222" s="80"/>
      <c r="AO1222" s="84"/>
      <c r="AP1222" s="4"/>
    </row>
    <row r="1223" spans="2:42" ht="13.5" customHeight="1" x14ac:dyDescent="0.25">
      <c r="B1223" s="520"/>
      <c r="D1223" s="68"/>
      <c r="E1223" s="68"/>
      <c r="F1223" s="68"/>
      <c r="G1223" s="68"/>
      <c r="H1223" s="88"/>
      <c r="I1223" s="68"/>
      <c r="J1223" s="68"/>
      <c r="K1223" s="68"/>
      <c r="L1223" s="88"/>
      <c r="M1223" s="68"/>
      <c r="N1223" s="68"/>
      <c r="O1223" s="68"/>
      <c r="P1223" s="328"/>
      <c r="Q1223" s="329"/>
      <c r="R1223" s="329"/>
      <c r="S1223" s="68"/>
      <c r="T1223" s="68"/>
      <c r="U1223" s="68"/>
      <c r="V1223" s="357"/>
      <c r="W1223" s="328"/>
      <c r="X1223" s="68"/>
      <c r="Y1223" s="68"/>
      <c r="Z1223" s="68"/>
      <c r="AA1223" s="371"/>
      <c r="AB1223" s="68"/>
      <c r="AC1223" s="68"/>
      <c r="AD1223" s="371"/>
      <c r="AE1223" s="68"/>
      <c r="AF1223" s="80"/>
      <c r="AG1223" s="99"/>
      <c r="AH1223" s="84"/>
      <c r="AI1223" s="582"/>
      <c r="AJ1223" s="582"/>
      <c r="AK1223" s="582"/>
      <c r="AL1223" s="582"/>
      <c r="AM1223" s="68"/>
      <c r="AN1223" s="80"/>
      <c r="AO1223" s="84"/>
      <c r="AP1223" s="4"/>
    </row>
    <row r="1224" spans="2:42" ht="13.5" customHeight="1" x14ac:dyDescent="0.25">
      <c r="B1224" s="520"/>
      <c r="D1224" s="68"/>
      <c r="E1224" s="68"/>
      <c r="F1224" s="68"/>
      <c r="G1224" s="68"/>
      <c r="H1224" s="88"/>
      <c r="I1224" s="68"/>
      <c r="J1224" s="68"/>
      <c r="K1224" s="68"/>
      <c r="L1224" s="88"/>
      <c r="M1224" s="68"/>
      <c r="N1224" s="68"/>
      <c r="O1224" s="68"/>
      <c r="P1224" s="328"/>
      <c r="Q1224" s="329"/>
      <c r="R1224" s="329"/>
      <c r="S1224" s="68"/>
      <c r="T1224" s="68"/>
      <c r="U1224" s="68"/>
      <c r="V1224" s="357"/>
      <c r="W1224" s="328"/>
      <c r="X1224" s="68"/>
      <c r="Y1224" s="68"/>
      <c r="Z1224" s="68"/>
      <c r="AA1224" s="371"/>
      <c r="AB1224" s="68"/>
      <c r="AC1224" s="68"/>
      <c r="AD1224" s="371"/>
      <c r="AE1224" s="68"/>
      <c r="AF1224" s="80"/>
      <c r="AG1224" s="99"/>
      <c r="AH1224" s="84"/>
      <c r="AI1224" s="582"/>
      <c r="AJ1224" s="582"/>
      <c r="AK1224" s="582"/>
      <c r="AL1224" s="582"/>
      <c r="AM1224" s="68"/>
      <c r="AN1224" s="80"/>
      <c r="AO1224" s="84"/>
      <c r="AP1224" s="4"/>
    </row>
    <row r="1225" spans="2:42" ht="13.5" customHeight="1" x14ac:dyDescent="0.25">
      <c r="B1225" s="520"/>
      <c r="D1225" s="68"/>
      <c r="E1225" s="68"/>
      <c r="F1225" s="68"/>
      <c r="G1225" s="68"/>
      <c r="H1225" s="88"/>
      <c r="I1225" s="68"/>
      <c r="J1225" s="68"/>
      <c r="K1225" s="68"/>
      <c r="L1225" s="88"/>
      <c r="M1225" s="68"/>
      <c r="N1225" s="68"/>
      <c r="O1225" s="68"/>
      <c r="P1225" s="328"/>
      <c r="Q1225" s="329"/>
      <c r="R1225" s="329"/>
      <c r="S1225" s="68"/>
      <c r="T1225" s="68"/>
      <c r="U1225" s="68"/>
      <c r="V1225" s="357"/>
      <c r="W1225" s="328"/>
      <c r="X1225" s="68"/>
      <c r="Y1225" s="68"/>
      <c r="Z1225" s="68"/>
      <c r="AA1225" s="371"/>
      <c r="AB1225" s="68"/>
      <c r="AC1225" s="68"/>
      <c r="AD1225" s="371"/>
      <c r="AE1225" s="68"/>
      <c r="AF1225" s="80"/>
      <c r="AG1225" s="99"/>
      <c r="AH1225" s="84"/>
      <c r="AI1225" s="582"/>
      <c r="AJ1225" s="582"/>
      <c r="AK1225" s="582"/>
      <c r="AL1225" s="582"/>
      <c r="AM1225" s="68"/>
      <c r="AN1225" s="80"/>
      <c r="AO1225" s="84"/>
      <c r="AP1225" s="4"/>
    </row>
    <row r="1226" spans="2:42" ht="13.5" customHeight="1" x14ac:dyDescent="0.25">
      <c r="B1226" s="520"/>
      <c r="D1226" s="68"/>
      <c r="E1226" s="68"/>
      <c r="F1226" s="68"/>
      <c r="G1226" s="68"/>
      <c r="H1226" s="88"/>
      <c r="I1226" s="68"/>
      <c r="J1226" s="68"/>
      <c r="K1226" s="68"/>
      <c r="L1226" s="88"/>
      <c r="M1226" s="68"/>
      <c r="N1226" s="68"/>
      <c r="O1226" s="68"/>
      <c r="P1226" s="328"/>
      <c r="Q1226" s="329"/>
      <c r="R1226" s="329"/>
      <c r="S1226" s="68"/>
      <c r="T1226" s="68"/>
      <c r="U1226" s="68"/>
      <c r="V1226" s="357"/>
      <c r="W1226" s="328"/>
      <c r="X1226" s="68"/>
      <c r="Y1226" s="68"/>
      <c r="Z1226" s="68"/>
      <c r="AA1226" s="371"/>
      <c r="AB1226" s="68"/>
      <c r="AC1226" s="68"/>
      <c r="AD1226" s="371"/>
      <c r="AE1226" s="68"/>
      <c r="AF1226" s="80"/>
      <c r="AG1226" s="99"/>
      <c r="AH1226" s="84"/>
      <c r="AI1226" s="582"/>
      <c r="AJ1226" s="582"/>
      <c r="AK1226" s="582"/>
      <c r="AL1226" s="582"/>
      <c r="AM1226" s="68"/>
      <c r="AN1226" s="80"/>
      <c r="AO1226" s="84"/>
      <c r="AP1226" s="4"/>
    </row>
    <row r="1227" spans="2:42" ht="13.5" customHeight="1" x14ac:dyDescent="0.25">
      <c r="B1227" s="520"/>
      <c r="D1227" s="68"/>
      <c r="E1227" s="68"/>
      <c r="F1227" s="68"/>
      <c r="G1227" s="68"/>
      <c r="H1227" s="88"/>
      <c r="I1227" s="68"/>
      <c r="J1227" s="68"/>
      <c r="K1227" s="68"/>
      <c r="L1227" s="88"/>
      <c r="M1227" s="68"/>
      <c r="N1227" s="68"/>
      <c r="O1227" s="68"/>
      <c r="P1227" s="328"/>
      <c r="Q1227" s="329"/>
      <c r="R1227" s="329"/>
      <c r="S1227" s="68"/>
      <c r="T1227" s="68"/>
      <c r="U1227" s="68"/>
      <c r="V1227" s="357"/>
      <c r="W1227" s="328"/>
      <c r="X1227" s="68"/>
      <c r="Y1227" s="68"/>
      <c r="Z1227" s="68"/>
      <c r="AA1227" s="371"/>
      <c r="AB1227" s="68"/>
      <c r="AC1227" s="68"/>
      <c r="AD1227" s="371"/>
      <c r="AE1227" s="68"/>
      <c r="AF1227" s="80"/>
      <c r="AG1227" s="99"/>
      <c r="AH1227" s="84"/>
      <c r="AI1227" s="582"/>
      <c r="AJ1227" s="582"/>
      <c r="AK1227" s="582"/>
      <c r="AL1227" s="582"/>
      <c r="AM1227" s="68"/>
      <c r="AN1227" s="80"/>
      <c r="AO1227" s="84"/>
      <c r="AP1227" s="4"/>
    </row>
    <row r="1228" spans="2:42" ht="13.5" customHeight="1" x14ac:dyDescent="0.25">
      <c r="B1228" s="520"/>
      <c r="D1228" s="68"/>
      <c r="E1228" s="68"/>
      <c r="F1228" s="68"/>
      <c r="G1228" s="68"/>
      <c r="H1228" s="88"/>
      <c r="I1228" s="68"/>
      <c r="J1228" s="68"/>
      <c r="K1228" s="68"/>
      <c r="L1228" s="88"/>
      <c r="M1228" s="68"/>
      <c r="N1228" s="68"/>
      <c r="O1228" s="68"/>
      <c r="P1228" s="328"/>
      <c r="Q1228" s="329"/>
      <c r="R1228" s="329"/>
      <c r="S1228" s="68"/>
      <c r="T1228" s="68"/>
      <c r="U1228" s="68"/>
      <c r="V1228" s="357"/>
      <c r="W1228" s="328"/>
      <c r="X1228" s="68"/>
      <c r="Y1228" s="68"/>
      <c r="Z1228" s="68"/>
      <c r="AA1228" s="371"/>
      <c r="AB1228" s="68"/>
      <c r="AC1228" s="68"/>
      <c r="AD1228" s="371"/>
      <c r="AE1228" s="68"/>
      <c r="AF1228" s="80"/>
      <c r="AG1228" s="99"/>
      <c r="AH1228" s="84"/>
      <c r="AI1228" s="582"/>
      <c r="AJ1228" s="582"/>
      <c r="AK1228" s="582"/>
      <c r="AL1228" s="582"/>
      <c r="AM1228" s="68"/>
      <c r="AN1228" s="80"/>
      <c r="AO1228" s="84"/>
      <c r="AP1228" s="4"/>
    </row>
    <row r="1229" spans="2:42" ht="13.5" customHeight="1" x14ac:dyDescent="0.25">
      <c r="B1229" s="520"/>
      <c r="D1229" s="68"/>
      <c r="E1229" s="68"/>
      <c r="F1229" s="68"/>
      <c r="G1229" s="68"/>
      <c r="H1229" s="88"/>
      <c r="I1229" s="68"/>
      <c r="J1229" s="68"/>
      <c r="K1229" s="68"/>
      <c r="L1229" s="88"/>
      <c r="M1229" s="68"/>
      <c r="N1229" s="68"/>
      <c r="O1229" s="68"/>
      <c r="P1229" s="328"/>
      <c r="Q1229" s="329"/>
      <c r="R1229" s="329"/>
      <c r="S1229" s="68"/>
      <c r="T1229" s="68"/>
      <c r="U1229" s="68"/>
      <c r="V1229" s="357"/>
      <c r="W1229" s="328"/>
      <c r="X1229" s="68"/>
      <c r="Y1229" s="68"/>
      <c r="Z1229" s="68"/>
      <c r="AA1229" s="371"/>
      <c r="AB1229" s="68"/>
      <c r="AC1229" s="68"/>
      <c r="AD1229" s="371"/>
      <c r="AE1229" s="68"/>
      <c r="AF1229" s="80"/>
      <c r="AG1229" s="99"/>
      <c r="AH1229" s="84"/>
      <c r="AI1229" s="582"/>
      <c r="AJ1229" s="582"/>
      <c r="AK1229" s="582"/>
      <c r="AL1229" s="582"/>
      <c r="AM1229" s="68"/>
      <c r="AN1229" s="80"/>
      <c r="AO1229" s="84"/>
      <c r="AP1229" s="4"/>
    </row>
    <row r="1230" spans="2:42" ht="13.5" customHeight="1" x14ac:dyDescent="0.25">
      <c r="B1230" s="520"/>
      <c r="D1230" s="68"/>
      <c r="E1230" s="68"/>
      <c r="F1230" s="68"/>
      <c r="G1230" s="68"/>
      <c r="H1230" s="88"/>
      <c r="I1230" s="68"/>
      <c r="J1230" s="68"/>
      <c r="K1230" s="68"/>
      <c r="L1230" s="88"/>
      <c r="M1230" s="68"/>
      <c r="N1230" s="68"/>
      <c r="O1230" s="68"/>
      <c r="P1230" s="328"/>
      <c r="Q1230" s="329"/>
      <c r="R1230" s="329"/>
      <c r="S1230" s="68"/>
      <c r="T1230" s="68"/>
      <c r="U1230" s="68"/>
      <c r="V1230" s="357"/>
      <c r="W1230" s="328"/>
      <c r="X1230" s="68"/>
      <c r="Y1230" s="68"/>
      <c r="Z1230" s="68"/>
      <c r="AA1230" s="371"/>
      <c r="AB1230" s="68"/>
      <c r="AC1230" s="68"/>
      <c r="AD1230" s="371"/>
      <c r="AE1230" s="68"/>
      <c r="AF1230" s="80"/>
      <c r="AG1230" s="99"/>
      <c r="AH1230" s="84"/>
      <c r="AI1230" s="582"/>
      <c r="AJ1230" s="582"/>
      <c r="AK1230" s="582"/>
      <c r="AL1230" s="582"/>
      <c r="AM1230" s="68"/>
      <c r="AN1230" s="80"/>
      <c r="AO1230" s="84"/>
      <c r="AP1230" s="4"/>
    </row>
    <row r="1231" spans="2:42" ht="13.5" customHeight="1" x14ac:dyDescent="0.25">
      <c r="B1231" s="520"/>
      <c r="D1231" s="68"/>
      <c r="E1231" s="68"/>
      <c r="F1231" s="68"/>
      <c r="G1231" s="68"/>
      <c r="H1231" s="88"/>
      <c r="I1231" s="68"/>
      <c r="J1231" s="68"/>
      <c r="K1231" s="68"/>
      <c r="L1231" s="88"/>
      <c r="M1231" s="68"/>
      <c r="N1231" s="68"/>
      <c r="O1231" s="68"/>
      <c r="P1231" s="328"/>
      <c r="Q1231" s="329"/>
      <c r="R1231" s="329"/>
      <c r="S1231" s="68"/>
      <c r="T1231" s="68"/>
      <c r="U1231" s="68"/>
      <c r="V1231" s="357"/>
      <c r="W1231" s="328"/>
      <c r="X1231" s="68"/>
      <c r="Y1231" s="68"/>
      <c r="Z1231" s="68"/>
      <c r="AA1231" s="371"/>
      <c r="AB1231" s="68"/>
      <c r="AC1231" s="68"/>
      <c r="AD1231" s="371"/>
      <c r="AE1231" s="68"/>
      <c r="AF1231" s="80"/>
      <c r="AG1231" s="99"/>
      <c r="AH1231" s="84"/>
      <c r="AI1231" s="582"/>
      <c r="AJ1231" s="582"/>
      <c r="AK1231" s="582"/>
      <c r="AL1231" s="582"/>
      <c r="AM1231" s="68"/>
      <c r="AN1231" s="80"/>
      <c r="AO1231" s="84"/>
      <c r="AP1231" s="4"/>
    </row>
    <row r="1232" spans="2:42" ht="13.5" customHeight="1" x14ac:dyDescent="0.25">
      <c r="B1232" s="520"/>
      <c r="D1232" s="68"/>
      <c r="E1232" s="68"/>
      <c r="F1232" s="68"/>
      <c r="G1232" s="68"/>
      <c r="H1232" s="88"/>
      <c r="I1232" s="68"/>
      <c r="J1232" s="68"/>
      <c r="K1232" s="68"/>
      <c r="L1232" s="88"/>
      <c r="M1232" s="68"/>
      <c r="N1232" s="68"/>
      <c r="O1232" s="68"/>
      <c r="P1232" s="328"/>
      <c r="Q1232" s="329"/>
      <c r="R1232" s="329"/>
      <c r="S1232" s="68"/>
      <c r="T1232" s="68"/>
      <c r="U1232" s="68"/>
      <c r="V1232" s="357"/>
      <c r="W1232" s="328"/>
      <c r="X1232" s="68"/>
      <c r="Y1232" s="68"/>
      <c r="Z1232" s="68"/>
      <c r="AA1232" s="371"/>
      <c r="AB1232" s="68"/>
      <c r="AC1232" s="68"/>
      <c r="AD1232" s="371"/>
      <c r="AE1232" s="68"/>
      <c r="AF1232" s="80"/>
      <c r="AG1232" s="99"/>
      <c r="AH1232" s="84"/>
      <c r="AI1232" s="582"/>
      <c r="AJ1232" s="582"/>
      <c r="AK1232" s="582"/>
      <c r="AL1232" s="582"/>
      <c r="AM1232" s="68"/>
      <c r="AN1232" s="80"/>
      <c r="AO1232" s="84"/>
      <c r="AP1232" s="4"/>
    </row>
    <row r="1233" spans="2:42" ht="13.5" customHeight="1" x14ac:dyDescent="0.25">
      <c r="B1233" s="520"/>
      <c r="D1233" s="68"/>
      <c r="E1233" s="68"/>
      <c r="F1233" s="68"/>
      <c r="G1233" s="68"/>
      <c r="H1233" s="88"/>
      <c r="I1233" s="68"/>
      <c r="J1233" s="68"/>
      <c r="K1233" s="68"/>
      <c r="L1233" s="88"/>
      <c r="M1233" s="68"/>
      <c r="N1233" s="68"/>
      <c r="O1233" s="68"/>
      <c r="P1233" s="328"/>
      <c r="Q1233" s="329"/>
      <c r="R1233" s="329"/>
      <c r="S1233" s="68"/>
      <c r="T1233" s="68"/>
      <c r="U1233" s="68"/>
      <c r="V1233" s="357"/>
      <c r="W1233" s="328"/>
      <c r="X1233" s="68"/>
      <c r="Y1233" s="68"/>
      <c r="Z1233" s="68"/>
      <c r="AA1233" s="371"/>
      <c r="AB1233" s="68"/>
      <c r="AC1233" s="68"/>
      <c r="AD1233" s="371"/>
      <c r="AE1233" s="68"/>
      <c r="AF1233" s="80"/>
      <c r="AG1233" s="99"/>
      <c r="AH1233" s="84"/>
      <c r="AI1233" s="582"/>
      <c r="AJ1233" s="582"/>
      <c r="AK1233" s="582"/>
      <c r="AL1233" s="582"/>
      <c r="AM1233" s="68"/>
      <c r="AN1233" s="80"/>
      <c r="AO1233" s="84"/>
      <c r="AP1233" s="4"/>
    </row>
    <row r="1234" spans="2:42" ht="13.5" customHeight="1" x14ac:dyDescent="0.25">
      <c r="B1234" s="520"/>
      <c r="D1234" s="68"/>
      <c r="E1234" s="68"/>
      <c r="F1234" s="68"/>
      <c r="G1234" s="68"/>
      <c r="H1234" s="88"/>
      <c r="I1234" s="68"/>
      <c r="J1234" s="68"/>
      <c r="K1234" s="68"/>
      <c r="L1234" s="88"/>
      <c r="M1234" s="68"/>
      <c r="N1234" s="68"/>
      <c r="O1234" s="68"/>
      <c r="P1234" s="328"/>
      <c r="Q1234" s="329"/>
      <c r="R1234" s="329"/>
      <c r="S1234" s="68"/>
      <c r="T1234" s="68"/>
      <c r="U1234" s="68"/>
      <c r="V1234" s="357"/>
      <c r="W1234" s="328"/>
      <c r="X1234" s="68"/>
      <c r="Y1234" s="68"/>
      <c r="Z1234" s="68"/>
      <c r="AA1234" s="371"/>
      <c r="AB1234" s="68"/>
      <c r="AC1234" s="68"/>
      <c r="AD1234" s="371"/>
      <c r="AE1234" s="68"/>
      <c r="AF1234" s="80"/>
      <c r="AG1234" s="99"/>
      <c r="AH1234" s="84"/>
      <c r="AI1234" s="582"/>
      <c r="AJ1234" s="582"/>
      <c r="AK1234" s="582"/>
      <c r="AL1234" s="582"/>
      <c r="AM1234" s="68"/>
      <c r="AN1234" s="80"/>
      <c r="AO1234" s="84"/>
      <c r="AP1234" s="4"/>
    </row>
    <row r="1235" spans="2:42" ht="13.5" customHeight="1" x14ac:dyDescent="0.25">
      <c r="B1235" s="520"/>
      <c r="D1235" s="68"/>
      <c r="E1235" s="68"/>
      <c r="F1235" s="68"/>
      <c r="G1235" s="68"/>
      <c r="H1235" s="88"/>
      <c r="I1235" s="68"/>
      <c r="J1235" s="68"/>
      <c r="K1235" s="68"/>
      <c r="L1235" s="88"/>
      <c r="M1235" s="68"/>
      <c r="N1235" s="68"/>
      <c r="O1235" s="68"/>
      <c r="P1235" s="328"/>
      <c r="Q1235" s="329"/>
      <c r="R1235" s="329"/>
      <c r="S1235" s="68"/>
      <c r="T1235" s="68"/>
      <c r="U1235" s="68"/>
      <c r="V1235" s="357"/>
      <c r="W1235" s="328"/>
      <c r="X1235" s="68"/>
      <c r="Y1235" s="68"/>
      <c r="Z1235" s="68"/>
      <c r="AA1235" s="371"/>
      <c r="AB1235" s="68"/>
      <c r="AC1235" s="68"/>
      <c r="AD1235" s="371"/>
      <c r="AE1235" s="68"/>
      <c r="AF1235" s="80"/>
      <c r="AG1235" s="99"/>
      <c r="AH1235" s="84"/>
      <c r="AI1235" s="582"/>
      <c r="AJ1235" s="582"/>
      <c r="AK1235" s="582"/>
      <c r="AL1235" s="582"/>
      <c r="AM1235" s="68"/>
      <c r="AN1235" s="80"/>
      <c r="AO1235" s="84"/>
      <c r="AP1235" s="4"/>
    </row>
    <row r="1236" spans="2:42" ht="13.5" customHeight="1" x14ac:dyDescent="0.25">
      <c r="B1236" s="520"/>
      <c r="D1236" s="68"/>
      <c r="E1236" s="68"/>
      <c r="F1236" s="68"/>
      <c r="G1236" s="68"/>
      <c r="H1236" s="88"/>
      <c r="I1236" s="68"/>
      <c r="J1236" s="68"/>
      <c r="K1236" s="68"/>
      <c r="L1236" s="88"/>
      <c r="M1236" s="68"/>
      <c r="N1236" s="68"/>
      <c r="O1236" s="68"/>
      <c r="P1236" s="328"/>
      <c r="Q1236" s="329"/>
      <c r="R1236" s="329"/>
      <c r="S1236" s="68"/>
      <c r="T1236" s="68"/>
      <c r="U1236" s="68"/>
      <c r="V1236" s="357"/>
      <c r="W1236" s="328"/>
      <c r="X1236" s="68"/>
      <c r="Y1236" s="68"/>
      <c r="Z1236" s="68"/>
      <c r="AA1236" s="371"/>
      <c r="AB1236" s="68"/>
      <c r="AC1236" s="68"/>
      <c r="AD1236" s="371"/>
      <c r="AE1236" s="68"/>
      <c r="AF1236" s="80"/>
      <c r="AG1236" s="99"/>
      <c r="AH1236" s="84"/>
      <c r="AI1236" s="582"/>
      <c r="AJ1236" s="582"/>
      <c r="AK1236" s="582"/>
      <c r="AL1236" s="582"/>
      <c r="AM1236" s="68"/>
      <c r="AN1236" s="80"/>
      <c r="AO1236" s="84"/>
      <c r="AP1236" s="4"/>
    </row>
    <row r="1237" spans="2:42" ht="13.5" customHeight="1" x14ac:dyDescent="0.25">
      <c r="B1237" s="520"/>
      <c r="D1237" s="68"/>
      <c r="E1237" s="68"/>
      <c r="F1237" s="68"/>
      <c r="G1237" s="68"/>
      <c r="H1237" s="88"/>
      <c r="I1237" s="68"/>
      <c r="J1237" s="68"/>
      <c r="K1237" s="68"/>
      <c r="L1237" s="88"/>
      <c r="M1237" s="68"/>
      <c r="N1237" s="68"/>
      <c r="O1237" s="68"/>
      <c r="P1237" s="328"/>
      <c r="Q1237" s="329"/>
      <c r="R1237" s="329"/>
      <c r="S1237" s="68"/>
      <c r="T1237" s="68"/>
      <c r="U1237" s="68"/>
      <c r="V1237" s="357"/>
      <c r="W1237" s="328"/>
      <c r="X1237" s="68"/>
      <c r="Y1237" s="68"/>
      <c r="Z1237" s="68"/>
      <c r="AA1237" s="371"/>
      <c r="AB1237" s="68"/>
      <c r="AC1237" s="68"/>
      <c r="AD1237" s="371"/>
      <c r="AE1237" s="68"/>
      <c r="AF1237" s="80"/>
      <c r="AG1237" s="99"/>
      <c r="AH1237" s="84"/>
      <c r="AI1237" s="582"/>
      <c r="AJ1237" s="582"/>
      <c r="AK1237" s="582"/>
      <c r="AL1237" s="582"/>
      <c r="AM1237" s="68"/>
      <c r="AN1237" s="80"/>
      <c r="AO1237" s="84"/>
      <c r="AP1237" s="4"/>
    </row>
    <row r="1238" spans="2:42" ht="13.5" customHeight="1" x14ac:dyDescent="0.25">
      <c r="B1238" s="520"/>
      <c r="D1238" s="68"/>
      <c r="E1238" s="68"/>
      <c r="F1238" s="68"/>
      <c r="G1238" s="68"/>
      <c r="H1238" s="88"/>
      <c r="I1238" s="68"/>
      <c r="J1238" s="68"/>
      <c r="K1238" s="68"/>
      <c r="L1238" s="88"/>
      <c r="M1238" s="68"/>
      <c r="N1238" s="68"/>
      <c r="O1238" s="68"/>
      <c r="P1238" s="328"/>
      <c r="Q1238" s="329"/>
      <c r="R1238" s="329"/>
      <c r="S1238" s="68"/>
      <c r="T1238" s="68"/>
      <c r="U1238" s="68"/>
      <c r="V1238" s="357"/>
      <c r="W1238" s="328"/>
      <c r="X1238" s="68"/>
      <c r="Y1238" s="68"/>
      <c r="Z1238" s="68"/>
      <c r="AA1238" s="371"/>
      <c r="AB1238" s="68"/>
      <c r="AC1238" s="68"/>
      <c r="AD1238" s="371"/>
      <c r="AE1238" s="68"/>
      <c r="AF1238" s="80"/>
      <c r="AG1238" s="99"/>
      <c r="AH1238" s="84"/>
      <c r="AI1238" s="582"/>
      <c r="AJ1238" s="582"/>
      <c r="AK1238" s="582"/>
      <c r="AL1238" s="582"/>
      <c r="AM1238" s="68"/>
      <c r="AN1238" s="80"/>
      <c r="AO1238" s="84"/>
      <c r="AP1238" s="4"/>
    </row>
    <row r="1239" spans="2:42" ht="13.5" customHeight="1" x14ac:dyDescent="0.25">
      <c r="B1239" s="520"/>
      <c r="D1239" s="68"/>
      <c r="E1239" s="68"/>
      <c r="F1239" s="68"/>
      <c r="G1239" s="68"/>
      <c r="H1239" s="88"/>
      <c r="I1239" s="68"/>
      <c r="J1239" s="68"/>
      <c r="K1239" s="68"/>
      <c r="L1239" s="88"/>
      <c r="M1239" s="68"/>
      <c r="N1239" s="68"/>
      <c r="O1239" s="68"/>
      <c r="P1239" s="328"/>
      <c r="Q1239" s="329"/>
      <c r="R1239" s="329"/>
      <c r="S1239" s="68"/>
      <c r="T1239" s="68"/>
      <c r="U1239" s="68"/>
      <c r="V1239" s="357"/>
      <c r="W1239" s="328"/>
      <c r="X1239" s="68"/>
      <c r="Y1239" s="68"/>
      <c r="Z1239" s="68"/>
      <c r="AA1239" s="371"/>
      <c r="AB1239" s="68"/>
      <c r="AC1239" s="68"/>
      <c r="AD1239" s="371"/>
      <c r="AE1239" s="68"/>
      <c r="AF1239" s="80"/>
      <c r="AG1239" s="99"/>
      <c r="AH1239" s="84"/>
      <c r="AI1239" s="582"/>
      <c r="AJ1239" s="582"/>
      <c r="AK1239" s="582"/>
      <c r="AL1239" s="582"/>
      <c r="AM1239" s="68"/>
      <c r="AN1239" s="80"/>
      <c r="AO1239" s="84"/>
      <c r="AP1239" s="4"/>
    </row>
    <row r="1240" spans="2:42" ht="13.5" customHeight="1" x14ac:dyDescent="0.25">
      <c r="B1240" s="520"/>
      <c r="D1240" s="68"/>
      <c r="E1240" s="68"/>
      <c r="F1240" s="68"/>
      <c r="G1240" s="68"/>
      <c r="H1240" s="88"/>
      <c r="I1240" s="68"/>
      <c r="J1240" s="68"/>
      <c r="K1240" s="68"/>
      <c r="L1240" s="88"/>
      <c r="M1240" s="68"/>
      <c r="N1240" s="68"/>
      <c r="O1240" s="68"/>
      <c r="P1240" s="328"/>
      <c r="Q1240" s="329"/>
      <c r="R1240" s="329"/>
      <c r="S1240" s="68"/>
      <c r="T1240" s="68"/>
      <c r="U1240" s="68"/>
      <c r="V1240" s="357"/>
      <c r="W1240" s="328"/>
      <c r="X1240" s="68"/>
      <c r="Y1240" s="68"/>
      <c r="Z1240" s="68"/>
      <c r="AA1240" s="371"/>
      <c r="AB1240" s="68"/>
      <c r="AC1240" s="68"/>
      <c r="AD1240" s="371"/>
      <c r="AE1240" s="68"/>
      <c r="AF1240" s="80"/>
      <c r="AG1240" s="99"/>
      <c r="AH1240" s="84"/>
      <c r="AI1240" s="582"/>
      <c r="AJ1240" s="582"/>
      <c r="AK1240" s="582"/>
      <c r="AL1240" s="582"/>
      <c r="AM1240" s="68"/>
      <c r="AN1240" s="80"/>
      <c r="AO1240" s="84"/>
      <c r="AP1240" s="4"/>
    </row>
    <row r="1241" spans="2:42" ht="13.5" customHeight="1" x14ac:dyDescent="0.25">
      <c r="B1241" s="520"/>
      <c r="D1241" s="68"/>
      <c r="E1241" s="68"/>
      <c r="F1241" s="68"/>
      <c r="G1241" s="68"/>
      <c r="H1241" s="88"/>
      <c r="I1241" s="68"/>
      <c r="J1241" s="68"/>
      <c r="K1241" s="68"/>
      <c r="L1241" s="88"/>
      <c r="M1241" s="68"/>
      <c r="N1241" s="68"/>
      <c r="O1241" s="68"/>
      <c r="P1241" s="328"/>
      <c r="Q1241" s="329"/>
      <c r="R1241" s="329"/>
      <c r="S1241" s="68"/>
      <c r="T1241" s="68"/>
      <c r="U1241" s="68"/>
      <c r="V1241" s="357"/>
      <c r="W1241" s="328"/>
      <c r="X1241" s="68"/>
      <c r="Y1241" s="68"/>
      <c r="Z1241" s="68"/>
      <c r="AA1241" s="371"/>
      <c r="AB1241" s="68"/>
      <c r="AC1241" s="68"/>
      <c r="AD1241" s="371"/>
      <c r="AE1241" s="68"/>
      <c r="AF1241" s="80"/>
      <c r="AG1241" s="99"/>
      <c r="AH1241" s="84"/>
      <c r="AI1241" s="582"/>
      <c r="AJ1241" s="582"/>
      <c r="AK1241" s="582"/>
      <c r="AL1241" s="582"/>
      <c r="AM1241" s="68"/>
      <c r="AN1241" s="80"/>
      <c r="AO1241" s="84"/>
      <c r="AP1241" s="4"/>
    </row>
    <row r="1242" spans="2:42" ht="13.5" customHeight="1" x14ac:dyDescent="0.25">
      <c r="B1242" s="520"/>
      <c r="D1242" s="68"/>
      <c r="E1242" s="68"/>
      <c r="F1242" s="68"/>
      <c r="G1242" s="68"/>
      <c r="H1242" s="88"/>
      <c r="I1242" s="68"/>
      <c r="J1242" s="68"/>
      <c r="K1242" s="68"/>
      <c r="L1242" s="88"/>
      <c r="M1242" s="68"/>
      <c r="N1242" s="68"/>
      <c r="O1242" s="68"/>
      <c r="P1242" s="328"/>
      <c r="Q1242" s="329"/>
      <c r="R1242" s="329"/>
      <c r="S1242" s="68"/>
      <c r="T1242" s="68"/>
      <c r="U1242" s="68"/>
      <c r="V1242" s="357"/>
      <c r="W1242" s="328"/>
      <c r="X1242" s="68"/>
      <c r="Y1242" s="68"/>
      <c r="Z1242" s="68"/>
      <c r="AA1242" s="371"/>
      <c r="AB1242" s="68"/>
      <c r="AC1242" s="68"/>
      <c r="AD1242" s="371"/>
      <c r="AE1242" s="68"/>
      <c r="AF1242" s="80"/>
      <c r="AG1242" s="99"/>
      <c r="AH1242" s="84"/>
      <c r="AI1242" s="582"/>
      <c r="AJ1242" s="582"/>
      <c r="AK1242" s="582"/>
      <c r="AL1242" s="582"/>
      <c r="AM1242" s="68"/>
      <c r="AN1242" s="80"/>
      <c r="AO1242" s="84"/>
      <c r="AP1242" s="4"/>
    </row>
    <row r="1243" spans="2:42" ht="13.5" customHeight="1" x14ac:dyDescent="0.25">
      <c r="B1243" s="520"/>
      <c r="D1243" s="68"/>
      <c r="E1243" s="68"/>
      <c r="F1243" s="68"/>
      <c r="G1243" s="68"/>
      <c r="H1243" s="88"/>
      <c r="I1243" s="68"/>
      <c r="J1243" s="68"/>
      <c r="K1243" s="68"/>
      <c r="L1243" s="88"/>
      <c r="M1243" s="68"/>
      <c r="N1243" s="68"/>
      <c r="O1243" s="68"/>
      <c r="P1243" s="328"/>
      <c r="Q1243" s="329"/>
      <c r="R1243" s="329"/>
      <c r="S1243" s="68"/>
      <c r="T1243" s="68"/>
      <c r="U1243" s="68"/>
      <c r="V1243" s="357"/>
      <c r="W1243" s="328"/>
      <c r="X1243" s="68"/>
      <c r="Y1243" s="68"/>
      <c r="Z1243" s="68"/>
      <c r="AA1243" s="371"/>
      <c r="AB1243" s="68"/>
      <c r="AC1243" s="68"/>
      <c r="AD1243" s="371"/>
      <c r="AE1243" s="68"/>
      <c r="AF1243" s="80"/>
      <c r="AG1243" s="99"/>
      <c r="AH1243" s="84"/>
      <c r="AI1243" s="582"/>
      <c r="AJ1243" s="582"/>
      <c r="AK1243" s="582"/>
      <c r="AL1243" s="582"/>
      <c r="AM1243" s="68"/>
      <c r="AN1243" s="80"/>
      <c r="AO1243" s="84"/>
      <c r="AP1243" s="4"/>
    </row>
    <row r="1244" spans="2:42" ht="13.5" customHeight="1" x14ac:dyDescent="0.25">
      <c r="B1244" s="520"/>
      <c r="D1244" s="68"/>
      <c r="E1244" s="68"/>
      <c r="F1244" s="68"/>
      <c r="G1244" s="68"/>
      <c r="H1244" s="88"/>
      <c r="I1244" s="68"/>
      <c r="J1244" s="68"/>
      <c r="K1244" s="68"/>
      <c r="L1244" s="88"/>
      <c r="M1244" s="68"/>
      <c r="N1244" s="68"/>
      <c r="O1244" s="68"/>
      <c r="P1244" s="328"/>
      <c r="Q1244" s="329"/>
      <c r="R1244" s="329"/>
      <c r="S1244" s="68"/>
      <c r="T1244" s="68"/>
      <c r="U1244" s="68"/>
      <c r="V1244" s="357"/>
      <c r="W1244" s="328"/>
      <c r="X1244" s="68"/>
      <c r="Y1244" s="68"/>
      <c r="Z1244" s="68"/>
      <c r="AA1244" s="371"/>
      <c r="AB1244" s="68"/>
      <c r="AC1244" s="68"/>
      <c r="AD1244" s="371"/>
      <c r="AE1244" s="68"/>
      <c r="AF1244" s="80"/>
      <c r="AG1244" s="99"/>
      <c r="AH1244" s="84"/>
      <c r="AI1244" s="582"/>
      <c r="AJ1244" s="582"/>
      <c r="AK1244" s="582"/>
      <c r="AL1244" s="582"/>
      <c r="AM1244" s="68"/>
      <c r="AN1244" s="80"/>
      <c r="AO1244" s="84"/>
      <c r="AP1244" s="4"/>
    </row>
    <row r="1245" spans="2:42" ht="13.5" customHeight="1" x14ac:dyDescent="0.25">
      <c r="B1245" s="520"/>
      <c r="D1245" s="68"/>
      <c r="E1245" s="68"/>
      <c r="F1245" s="68"/>
      <c r="G1245" s="68"/>
      <c r="H1245" s="88"/>
      <c r="I1245" s="68"/>
      <c r="J1245" s="68"/>
      <c r="K1245" s="68"/>
      <c r="L1245" s="88"/>
      <c r="M1245" s="68"/>
      <c r="N1245" s="68"/>
      <c r="O1245" s="68"/>
      <c r="P1245" s="328"/>
      <c r="Q1245" s="329"/>
      <c r="R1245" s="329"/>
      <c r="S1245" s="68"/>
      <c r="T1245" s="68"/>
      <c r="U1245" s="68"/>
      <c r="V1245" s="357"/>
      <c r="W1245" s="328"/>
      <c r="X1245" s="68"/>
      <c r="Y1245" s="68"/>
      <c r="Z1245" s="68"/>
      <c r="AA1245" s="371"/>
      <c r="AB1245" s="68"/>
      <c r="AC1245" s="68"/>
      <c r="AD1245" s="371"/>
      <c r="AE1245" s="68"/>
      <c r="AF1245" s="80"/>
      <c r="AG1245" s="99"/>
      <c r="AH1245" s="84"/>
      <c r="AI1245" s="582"/>
      <c r="AJ1245" s="582"/>
      <c r="AK1245" s="582"/>
      <c r="AL1245" s="582"/>
      <c r="AM1245" s="68"/>
      <c r="AN1245" s="80"/>
      <c r="AO1245" s="84"/>
      <c r="AP1245" s="4"/>
    </row>
    <row r="1246" spans="2:42" ht="13.5" customHeight="1" x14ac:dyDescent="0.25">
      <c r="B1246" s="520"/>
      <c r="D1246" s="68"/>
      <c r="E1246" s="68"/>
      <c r="F1246" s="68"/>
      <c r="G1246" s="68"/>
      <c r="H1246" s="88"/>
      <c r="I1246" s="68"/>
      <c r="J1246" s="68"/>
      <c r="K1246" s="68"/>
      <c r="L1246" s="88"/>
      <c r="M1246" s="68"/>
      <c r="N1246" s="68"/>
      <c r="O1246" s="68"/>
      <c r="P1246" s="328"/>
      <c r="Q1246" s="329"/>
      <c r="R1246" s="329"/>
      <c r="S1246" s="68"/>
      <c r="T1246" s="68"/>
      <c r="U1246" s="68"/>
      <c r="V1246" s="357"/>
      <c r="W1246" s="328"/>
      <c r="X1246" s="68"/>
      <c r="Y1246" s="68"/>
      <c r="Z1246" s="68"/>
      <c r="AA1246" s="371"/>
      <c r="AB1246" s="68"/>
      <c r="AC1246" s="68"/>
      <c r="AD1246" s="371"/>
      <c r="AE1246" s="68"/>
      <c r="AF1246" s="80"/>
      <c r="AG1246" s="99"/>
      <c r="AH1246" s="84"/>
      <c r="AI1246" s="582"/>
      <c r="AJ1246" s="582"/>
      <c r="AK1246" s="582"/>
      <c r="AL1246" s="582"/>
      <c r="AM1246" s="68"/>
      <c r="AN1246" s="80"/>
      <c r="AO1246" s="84"/>
      <c r="AP1246" s="4"/>
    </row>
    <row r="1247" spans="2:42" ht="13.5" customHeight="1" x14ac:dyDescent="0.25">
      <c r="B1247" s="520"/>
      <c r="D1247" s="68"/>
      <c r="E1247" s="68"/>
      <c r="F1247" s="68"/>
      <c r="G1247" s="68"/>
      <c r="H1247" s="88"/>
      <c r="I1247" s="68"/>
      <c r="J1247" s="68"/>
      <c r="K1247" s="68"/>
      <c r="L1247" s="88"/>
      <c r="M1247" s="68"/>
      <c r="N1247" s="68"/>
      <c r="O1247" s="68"/>
      <c r="P1247" s="328"/>
      <c r="Q1247" s="329"/>
      <c r="R1247" s="329"/>
      <c r="S1247" s="68"/>
      <c r="T1247" s="68"/>
      <c r="U1247" s="68"/>
      <c r="V1247" s="357"/>
      <c r="W1247" s="328"/>
      <c r="X1247" s="68"/>
      <c r="Y1247" s="68"/>
      <c r="Z1247" s="68"/>
      <c r="AA1247" s="371"/>
      <c r="AB1247" s="68"/>
      <c r="AC1247" s="68"/>
      <c r="AD1247" s="371"/>
      <c r="AE1247" s="68"/>
      <c r="AF1247" s="80"/>
      <c r="AG1247" s="99"/>
      <c r="AH1247" s="84"/>
      <c r="AI1247" s="582"/>
      <c r="AJ1247" s="582"/>
      <c r="AK1247" s="582"/>
      <c r="AL1247" s="582"/>
      <c r="AM1247" s="68"/>
      <c r="AN1247" s="80"/>
      <c r="AO1247" s="84"/>
      <c r="AP1247" s="4"/>
    </row>
    <row r="1248" spans="2:42" ht="13.5" customHeight="1" x14ac:dyDescent="0.25">
      <c r="B1248" s="520"/>
      <c r="D1248" s="68"/>
      <c r="E1248" s="68"/>
      <c r="F1248" s="68"/>
      <c r="G1248" s="68"/>
      <c r="H1248" s="88"/>
      <c r="I1248" s="68"/>
      <c r="J1248" s="68"/>
      <c r="K1248" s="68"/>
      <c r="L1248" s="88"/>
      <c r="M1248" s="68"/>
      <c r="N1248" s="68"/>
      <c r="O1248" s="68"/>
      <c r="P1248" s="328"/>
      <c r="Q1248" s="329"/>
      <c r="R1248" s="329"/>
      <c r="S1248" s="68"/>
      <c r="T1248" s="68"/>
      <c r="U1248" s="68"/>
      <c r="V1248" s="357"/>
      <c r="W1248" s="328"/>
      <c r="X1248" s="68"/>
      <c r="Y1248" s="68"/>
      <c r="Z1248" s="68"/>
      <c r="AA1248" s="371"/>
      <c r="AB1248" s="68"/>
      <c r="AC1248" s="68"/>
      <c r="AD1248" s="371"/>
      <c r="AE1248" s="68"/>
      <c r="AF1248" s="80"/>
      <c r="AG1248" s="99"/>
      <c r="AH1248" s="84"/>
      <c r="AI1248" s="582"/>
      <c r="AJ1248" s="582"/>
      <c r="AK1248" s="582"/>
      <c r="AL1248" s="582"/>
      <c r="AM1248" s="68"/>
      <c r="AN1248" s="80"/>
      <c r="AO1248" s="84"/>
      <c r="AP1248" s="4"/>
    </row>
    <row r="1249" spans="2:42" ht="13.5" customHeight="1" x14ac:dyDescent="0.25">
      <c r="B1249" s="520"/>
      <c r="D1249" s="68"/>
      <c r="E1249" s="68"/>
      <c r="F1249" s="68"/>
      <c r="G1249" s="68"/>
      <c r="H1249" s="88"/>
      <c r="I1249" s="68"/>
      <c r="J1249" s="68"/>
      <c r="K1249" s="68"/>
      <c r="L1249" s="88"/>
      <c r="M1249" s="68"/>
      <c r="N1249" s="68"/>
      <c r="O1249" s="68"/>
      <c r="P1249" s="328"/>
      <c r="Q1249" s="329"/>
      <c r="R1249" s="329"/>
      <c r="S1249" s="68"/>
      <c r="T1249" s="68"/>
      <c r="U1249" s="68"/>
      <c r="V1249" s="357"/>
      <c r="W1249" s="328"/>
      <c r="X1249" s="68"/>
      <c r="Y1249" s="68"/>
      <c r="Z1249" s="68"/>
      <c r="AA1249" s="371"/>
      <c r="AB1249" s="68"/>
      <c r="AC1249" s="68"/>
      <c r="AD1249" s="371"/>
      <c r="AE1249" s="68"/>
      <c r="AF1249" s="80"/>
      <c r="AG1249" s="99"/>
      <c r="AH1249" s="84"/>
      <c r="AI1249" s="582"/>
      <c r="AJ1249" s="582"/>
      <c r="AK1249" s="582"/>
      <c r="AL1249" s="582"/>
      <c r="AM1249" s="68"/>
      <c r="AN1249" s="80"/>
      <c r="AO1249" s="84"/>
      <c r="AP1249" s="4"/>
    </row>
    <row r="1250" spans="2:42" ht="13.5" customHeight="1" x14ac:dyDescent="0.25">
      <c r="B1250" s="520"/>
      <c r="D1250" s="68"/>
      <c r="E1250" s="68"/>
      <c r="F1250" s="68"/>
      <c r="G1250" s="68"/>
      <c r="H1250" s="88"/>
      <c r="I1250" s="68"/>
      <c r="J1250" s="68"/>
      <c r="K1250" s="68"/>
      <c r="L1250" s="88"/>
      <c r="M1250" s="68"/>
      <c r="N1250" s="68"/>
      <c r="O1250" s="68"/>
      <c r="P1250" s="328"/>
      <c r="Q1250" s="329"/>
      <c r="R1250" s="329"/>
      <c r="S1250" s="68"/>
      <c r="T1250" s="68"/>
      <c r="U1250" s="68"/>
      <c r="V1250" s="357"/>
      <c r="W1250" s="328"/>
      <c r="X1250" s="68"/>
      <c r="Y1250" s="68"/>
      <c r="Z1250" s="68"/>
      <c r="AA1250" s="371"/>
      <c r="AB1250" s="68"/>
      <c r="AC1250" s="68"/>
      <c r="AD1250" s="371"/>
      <c r="AE1250" s="68"/>
      <c r="AF1250" s="80"/>
      <c r="AG1250" s="99"/>
      <c r="AH1250" s="84"/>
      <c r="AI1250" s="582"/>
      <c r="AJ1250" s="582"/>
      <c r="AK1250" s="582"/>
      <c r="AL1250" s="582"/>
      <c r="AM1250" s="68"/>
      <c r="AN1250" s="80"/>
      <c r="AO1250" s="84"/>
      <c r="AP1250" s="4"/>
    </row>
    <row r="1251" spans="2:42" ht="13.5" customHeight="1" x14ac:dyDescent="0.25">
      <c r="B1251" s="520"/>
      <c r="D1251" s="68"/>
      <c r="E1251" s="68"/>
      <c r="F1251" s="68"/>
      <c r="G1251" s="68"/>
      <c r="H1251" s="88"/>
      <c r="I1251" s="68"/>
      <c r="J1251" s="68"/>
      <c r="K1251" s="68"/>
      <c r="L1251" s="88"/>
      <c r="M1251" s="68"/>
      <c r="N1251" s="68"/>
      <c r="O1251" s="68"/>
      <c r="P1251" s="328"/>
      <c r="Q1251" s="329"/>
      <c r="R1251" s="329"/>
      <c r="S1251" s="68"/>
      <c r="T1251" s="68"/>
      <c r="U1251" s="68"/>
      <c r="V1251" s="357"/>
      <c r="W1251" s="328"/>
      <c r="X1251" s="68"/>
      <c r="Y1251" s="68"/>
      <c r="Z1251" s="68"/>
      <c r="AA1251" s="371"/>
      <c r="AB1251" s="68"/>
      <c r="AC1251" s="68"/>
      <c r="AD1251" s="371"/>
      <c r="AE1251" s="68"/>
      <c r="AF1251" s="80"/>
      <c r="AG1251" s="99"/>
      <c r="AH1251" s="84"/>
      <c r="AI1251" s="582"/>
      <c r="AJ1251" s="582"/>
      <c r="AK1251" s="582"/>
      <c r="AL1251" s="582"/>
      <c r="AM1251" s="68"/>
      <c r="AN1251" s="80"/>
      <c r="AO1251" s="84"/>
      <c r="AP1251" s="4"/>
    </row>
    <row r="1252" spans="2:42" ht="13.5" customHeight="1" x14ac:dyDescent="0.25">
      <c r="B1252" s="520"/>
      <c r="D1252" s="68"/>
      <c r="E1252" s="68"/>
      <c r="F1252" s="68"/>
      <c r="G1252" s="68"/>
      <c r="H1252" s="88"/>
      <c r="I1252" s="68"/>
      <c r="J1252" s="68"/>
      <c r="K1252" s="68"/>
      <c r="L1252" s="88"/>
      <c r="M1252" s="68"/>
      <c r="N1252" s="68"/>
      <c r="O1252" s="68"/>
      <c r="P1252" s="328"/>
      <c r="Q1252" s="329"/>
      <c r="R1252" s="329"/>
      <c r="S1252" s="68"/>
      <c r="T1252" s="68"/>
      <c r="U1252" s="68"/>
      <c r="V1252" s="357"/>
      <c r="W1252" s="328"/>
      <c r="X1252" s="68"/>
      <c r="Y1252" s="68"/>
      <c r="Z1252" s="68"/>
      <c r="AA1252" s="371"/>
      <c r="AB1252" s="68"/>
      <c r="AC1252" s="68"/>
      <c r="AD1252" s="371"/>
      <c r="AE1252" s="68"/>
      <c r="AF1252" s="80"/>
      <c r="AG1252" s="99"/>
      <c r="AH1252" s="84"/>
      <c r="AI1252" s="582"/>
      <c r="AJ1252" s="582"/>
      <c r="AK1252" s="582"/>
      <c r="AL1252" s="582"/>
      <c r="AM1252" s="68"/>
      <c r="AN1252" s="80"/>
      <c r="AO1252" s="84"/>
      <c r="AP1252" s="4"/>
    </row>
    <row r="1253" spans="2:42" ht="13.5" customHeight="1" x14ac:dyDescent="0.25">
      <c r="B1253" s="520"/>
      <c r="D1253" s="68"/>
      <c r="E1253" s="68"/>
      <c r="F1253" s="68"/>
      <c r="G1253" s="68"/>
      <c r="H1253" s="88"/>
      <c r="I1253" s="68"/>
      <c r="J1253" s="68"/>
      <c r="K1253" s="68"/>
      <c r="L1253" s="88"/>
      <c r="M1253" s="68"/>
      <c r="N1253" s="68"/>
      <c r="O1253" s="68"/>
      <c r="P1253" s="328"/>
      <c r="Q1253" s="329"/>
      <c r="R1253" s="329"/>
      <c r="S1253" s="68"/>
      <c r="T1253" s="68"/>
      <c r="U1253" s="68"/>
      <c r="V1253" s="357"/>
      <c r="W1253" s="328"/>
      <c r="X1253" s="68"/>
      <c r="Y1253" s="68"/>
      <c r="Z1253" s="68"/>
      <c r="AA1253" s="371"/>
      <c r="AB1253" s="68"/>
      <c r="AC1253" s="68"/>
      <c r="AD1253" s="371"/>
      <c r="AE1253" s="68"/>
      <c r="AF1253" s="80"/>
      <c r="AG1253" s="99"/>
      <c r="AH1253" s="84"/>
      <c r="AI1253" s="582"/>
      <c r="AJ1253" s="582"/>
      <c r="AK1253" s="582"/>
      <c r="AL1253" s="582"/>
      <c r="AM1253" s="68"/>
      <c r="AN1253" s="80"/>
      <c r="AO1253" s="84"/>
      <c r="AP1253" s="4"/>
    </row>
    <row r="1254" spans="2:42" ht="13.5" customHeight="1" x14ac:dyDescent="0.25">
      <c r="B1254" s="520"/>
      <c r="D1254" s="68"/>
      <c r="E1254" s="68"/>
      <c r="F1254" s="68"/>
      <c r="G1254" s="68"/>
      <c r="H1254" s="88"/>
      <c r="I1254" s="68"/>
      <c r="J1254" s="68"/>
      <c r="K1254" s="68"/>
      <c r="L1254" s="88"/>
      <c r="M1254" s="68"/>
      <c r="N1254" s="68"/>
      <c r="O1254" s="68"/>
      <c r="P1254" s="328"/>
      <c r="Q1254" s="329"/>
      <c r="R1254" s="329"/>
      <c r="S1254" s="68"/>
      <c r="T1254" s="68"/>
      <c r="U1254" s="68"/>
      <c r="V1254" s="357"/>
      <c r="W1254" s="328"/>
      <c r="X1254" s="68"/>
      <c r="Y1254" s="68"/>
      <c r="Z1254" s="68"/>
      <c r="AA1254" s="371"/>
      <c r="AB1254" s="68"/>
      <c r="AC1254" s="68"/>
      <c r="AD1254" s="371"/>
      <c r="AE1254" s="68"/>
      <c r="AF1254" s="80"/>
      <c r="AG1254" s="99"/>
      <c r="AH1254" s="84"/>
      <c r="AI1254" s="582"/>
      <c r="AJ1254" s="582"/>
      <c r="AK1254" s="582"/>
      <c r="AL1254" s="582"/>
      <c r="AM1254" s="68"/>
      <c r="AN1254" s="80"/>
      <c r="AO1254" s="84"/>
      <c r="AP1254" s="4"/>
    </row>
    <row r="1255" spans="2:42" ht="13.5" customHeight="1" x14ac:dyDescent="0.25">
      <c r="B1255" s="520"/>
      <c r="D1255" s="68"/>
      <c r="E1255" s="68"/>
      <c r="F1255" s="68"/>
      <c r="G1255" s="68"/>
      <c r="H1255" s="88"/>
      <c r="I1255" s="68"/>
      <c r="J1255" s="68"/>
      <c r="K1255" s="68"/>
      <c r="L1255" s="88"/>
      <c r="M1255" s="68"/>
      <c r="N1255" s="68"/>
      <c r="O1255" s="68"/>
      <c r="P1255" s="328"/>
      <c r="Q1255" s="329"/>
      <c r="R1255" s="329"/>
      <c r="S1255" s="68"/>
      <c r="T1255" s="68"/>
      <c r="U1255" s="68"/>
      <c r="V1255" s="357"/>
      <c r="W1255" s="328"/>
      <c r="X1255" s="68"/>
      <c r="Y1255" s="68"/>
      <c r="Z1255" s="68"/>
      <c r="AA1255" s="371"/>
      <c r="AB1255" s="68"/>
      <c r="AC1255" s="68"/>
      <c r="AD1255" s="371"/>
      <c r="AE1255" s="68"/>
      <c r="AF1255" s="80"/>
      <c r="AG1255" s="99"/>
      <c r="AH1255" s="84"/>
      <c r="AI1255" s="582"/>
      <c r="AJ1255" s="582"/>
      <c r="AK1255" s="582"/>
      <c r="AL1255" s="582"/>
      <c r="AM1255" s="68"/>
      <c r="AN1255" s="80"/>
      <c r="AO1255" s="84"/>
      <c r="AP1255" s="4"/>
    </row>
    <row r="1256" spans="2:42" ht="13.5" customHeight="1" x14ac:dyDescent="0.25">
      <c r="B1256" s="520"/>
      <c r="D1256" s="68"/>
      <c r="E1256" s="68"/>
      <c r="F1256" s="68"/>
      <c r="G1256" s="68"/>
      <c r="H1256" s="88"/>
      <c r="I1256" s="68"/>
      <c r="J1256" s="68"/>
      <c r="K1256" s="68"/>
      <c r="L1256" s="88"/>
      <c r="M1256" s="68"/>
      <c r="N1256" s="68"/>
      <c r="O1256" s="68"/>
      <c r="P1256" s="328"/>
      <c r="Q1256" s="329"/>
      <c r="R1256" s="329"/>
      <c r="S1256" s="68"/>
      <c r="T1256" s="68"/>
      <c r="U1256" s="68"/>
      <c r="V1256" s="357"/>
      <c r="W1256" s="328"/>
      <c r="X1256" s="68"/>
      <c r="Y1256" s="68"/>
      <c r="Z1256" s="68"/>
      <c r="AA1256" s="371"/>
      <c r="AB1256" s="68"/>
      <c r="AC1256" s="68"/>
      <c r="AD1256" s="371"/>
      <c r="AE1256" s="68"/>
      <c r="AF1256" s="80"/>
      <c r="AG1256" s="99"/>
      <c r="AH1256" s="84"/>
      <c r="AI1256" s="582"/>
      <c r="AJ1256" s="582"/>
      <c r="AK1256" s="582"/>
      <c r="AL1256" s="582"/>
      <c r="AM1256" s="68"/>
      <c r="AN1256" s="80"/>
      <c r="AO1256" s="84"/>
      <c r="AP1256" s="4"/>
    </row>
    <row r="1257" spans="2:42" ht="13.5" customHeight="1" x14ac:dyDescent="0.25">
      <c r="B1257" s="520"/>
      <c r="D1257" s="68"/>
      <c r="E1257" s="68"/>
      <c r="F1257" s="68"/>
      <c r="G1257" s="68"/>
      <c r="H1257" s="88"/>
      <c r="I1257" s="68"/>
      <c r="J1257" s="68"/>
      <c r="K1257" s="68"/>
      <c r="L1257" s="88"/>
      <c r="M1257" s="68"/>
      <c r="N1257" s="68"/>
      <c r="O1257" s="68"/>
      <c r="P1257" s="328"/>
      <c r="Q1257" s="329"/>
      <c r="R1257" s="329"/>
      <c r="S1257" s="68"/>
      <c r="T1257" s="68"/>
      <c r="U1257" s="68"/>
      <c r="V1257" s="357"/>
      <c r="W1257" s="328"/>
      <c r="X1257" s="68"/>
      <c r="Y1257" s="68"/>
      <c r="Z1257" s="68"/>
      <c r="AA1257" s="371"/>
      <c r="AB1257" s="68"/>
      <c r="AC1257" s="68"/>
      <c r="AD1257" s="371"/>
      <c r="AE1257" s="68"/>
      <c r="AF1257" s="80"/>
      <c r="AG1257" s="99"/>
      <c r="AH1257" s="84"/>
      <c r="AI1257" s="582"/>
      <c r="AJ1257" s="582"/>
      <c r="AK1257" s="582"/>
      <c r="AL1257" s="582"/>
      <c r="AM1257" s="68"/>
      <c r="AN1257" s="80"/>
      <c r="AO1257" s="84"/>
      <c r="AP1257" s="4"/>
    </row>
    <row r="1258" spans="2:42" ht="13.5" customHeight="1" x14ac:dyDescent="0.25">
      <c r="B1258" s="520"/>
      <c r="D1258" s="68"/>
      <c r="E1258" s="68"/>
      <c r="F1258" s="68"/>
      <c r="G1258" s="68"/>
      <c r="H1258" s="88"/>
      <c r="I1258" s="68"/>
      <c r="J1258" s="68"/>
      <c r="K1258" s="68"/>
      <c r="L1258" s="88"/>
      <c r="M1258" s="68"/>
      <c r="N1258" s="68"/>
      <c r="O1258" s="68"/>
      <c r="P1258" s="328"/>
      <c r="Q1258" s="329"/>
      <c r="R1258" s="329"/>
      <c r="S1258" s="68"/>
      <c r="T1258" s="68"/>
      <c r="U1258" s="68"/>
      <c r="V1258" s="357"/>
      <c r="W1258" s="328"/>
      <c r="X1258" s="68"/>
      <c r="Y1258" s="68"/>
      <c r="Z1258" s="68"/>
      <c r="AA1258" s="371"/>
      <c r="AB1258" s="68"/>
      <c r="AC1258" s="68"/>
      <c r="AD1258" s="371"/>
      <c r="AE1258" s="68"/>
      <c r="AF1258" s="80"/>
      <c r="AG1258" s="99"/>
      <c r="AH1258" s="84"/>
      <c r="AI1258" s="582"/>
      <c r="AJ1258" s="582"/>
      <c r="AK1258" s="582"/>
      <c r="AL1258" s="582"/>
      <c r="AM1258" s="68"/>
      <c r="AN1258" s="80"/>
      <c r="AO1258" s="84"/>
      <c r="AP1258" s="4"/>
    </row>
    <row r="1259" spans="2:42" ht="13.5" customHeight="1" x14ac:dyDescent="0.25">
      <c r="B1259" s="520"/>
      <c r="D1259" s="68"/>
      <c r="E1259" s="68"/>
      <c r="F1259" s="68"/>
      <c r="G1259" s="68"/>
      <c r="H1259" s="88"/>
      <c r="I1259" s="68"/>
      <c r="J1259" s="68"/>
      <c r="K1259" s="68"/>
      <c r="L1259" s="88"/>
      <c r="M1259" s="68"/>
      <c r="N1259" s="68"/>
      <c r="O1259" s="68"/>
      <c r="P1259" s="328"/>
      <c r="Q1259" s="329"/>
      <c r="R1259" s="329"/>
      <c r="S1259" s="68"/>
      <c r="T1259" s="68"/>
      <c r="U1259" s="68"/>
      <c r="V1259" s="357"/>
      <c r="W1259" s="328"/>
      <c r="X1259" s="68"/>
      <c r="Y1259" s="68"/>
      <c r="Z1259" s="68"/>
      <c r="AA1259" s="371"/>
      <c r="AB1259" s="68"/>
      <c r="AC1259" s="68"/>
      <c r="AD1259" s="371"/>
      <c r="AE1259" s="68"/>
      <c r="AF1259" s="80"/>
      <c r="AG1259" s="99"/>
      <c r="AH1259" s="84"/>
      <c r="AI1259" s="582"/>
      <c r="AJ1259" s="582"/>
      <c r="AK1259" s="582"/>
      <c r="AL1259" s="582"/>
      <c r="AM1259" s="68"/>
      <c r="AN1259" s="80"/>
      <c r="AO1259" s="84"/>
      <c r="AP1259" s="4"/>
    </row>
    <row r="1260" spans="2:42" ht="13.5" customHeight="1" x14ac:dyDescent="0.25">
      <c r="B1260" s="520"/>
      <c r="D1260" s="68"/>
      <c r="E1260" s="68"/>
      <c r="F1260" s="68"/>
      <c r="G1260" s="68"/>
      <c r="H1260" s="88"/>
      <c r="I1260" s="68"/>
      <c r="J1260" s="68"/>
      <c r="K1260" s="68"/>
      <c r="L1260" s="88"/>
      <c r="M1260" s="68"/>
      <c r="N1260" s="68"/>
      <c r="O1260" s="68"/>
      <c r="P1260" s="328"/>
      <c r="Q1260" s="329"/>
      <c r="R1260" s="329"/>
      <c r="S1260" s="68"/>
      <c r="T1260" s="68"/>
      <c r="U1260" s="68"/>
      <c r="V1260" s="357"/>
      <c r="W1260" s="328"/>
      <c r="X1260" s="68"/>
      <c r="Y1260" s="68"/>
      <c r="Z1260" s="68"/>
      <c r="AA1260" s="371"/>
      <c r="AB1260" s="68"/>
      <c r="AC1260" s="68"/>
      <c r="AD1260" s="371"/>
      <c r="AE1260" s="68"/>
      <c r="AF1260" s="80"/>
      <c r="AG1260" s="99"/>
      <c r="AH1260" s="84"/>
      <c r="AI1260" s="582"/>
      <c r="AJ1260" s="582"/>
      <c r="AK1260" s="582"/>
      <c r="AL1260" s="582"/>
      <c r="AM1260" s="68"/>
      <c r="AN1260" s="80"/>
      <c r="AO1260" s="84"/>
      <c r="AP1260" s="4"/>
    </row>
    <row r="1261" spans="2:42" ht="13.5" customHeight="1" x14ac:dyDescent="0.25">
      <c r="B1261" s="520"/>
      <c r="D1261" s="68"/>
      <c r="E1261" s="68"/>
      <c r="F1261" s="68"/>
      <c r="G1261" s="68"/>
      <c r="H1261" s="88"/>
      <c r="I1261" s="68"/>
      <c r="J1261" s="68"/>
      <c r="K1261" s="68"/>
      <c r="L1261" s="88"/>
      <c r="M1261" s="68"/>
      <c r="N1261" s="68"/>
      <c r="O1261" s="68"/>
      <c r="P1261" s="328"/>
      <c r="Q1261" s="329"/>
      <c r="R1261" s="329"/>
      <c r="S1261" s="68"/>
      <c r="T1261" s="68"/>
      <c r="U1261" s="68"/>
      <c r="V1261" s="357"/>
      <c r="W1261" s="328"/>
      <c r="X1261" s="68"/>
      <c r="Y1261" s="68"/>
      <c r="Z1261" s="68"/>
      <c r="AA1261" s="371"/>
      <c r="AB1261" s="68"/>
      <c r="AC1261" s="68"/>
      <c r="AD1261" s="371"/>
      <c r="AE1261" s="68"/>
      <c r="AF1261" s="80"/>
      <c r="AG1261" s="99"/>
      <c r="AH1261" s="84"/>
      <c r="AI1261" s="582"/>
      <c r="AJ1261" s="582"/>
      <c r="AK1261" s="582"/>
      <c r="AL1261" s="582"/>
      <c r="AM1261" s="68"/>
      <c r="AN1261" s="80"/>
      <c r="AO1261" s="84"/>
      <c r="AP1261" s="4"/>
    </row>
    <row r="1262" spans="2:42" ht="13.5" customHeight="1" x14ac:dyDescent="0.25">
      <c r="B1262" s="520"/>
      <c r="D1262" s="68"/>
      <c r="E1262" s="68"/>
      <c r="F1262" s="68"/>
      <c r="G1262" s="68"/>
      <c r="H1262" s="88"/>
      <c r="I1262" s="68"/>
      <c r="J1262" s="68"/>
      <c r="K1262" s="68"/>
      <c r="L1262" s="88"/>
      <c r="M1262" s="68"/>
      <c r="N1262" s="68"/>
      <c r="O1262" s="68"/>
      <c r="P1262" s="328"/>
      <c r="Q1262" s="329"/>
      <c r="R1262" s="329"/>
      <c r="S1262" s="68"/>
      <c r="T1262" s="68"/>
      <c r="U1262" s="68"/>
      <c r="V1262" s="357"/>
      <c r="W1262" s="328"/>
      <c r="X1262" s="68"/>
      <c r="Y1262" s="68"/>
      <c r="Z1262" s="68"/>
      <c r="AA1262" s="371"/>
      <c r="AB1262" s="68"/>
      <c r="AC1262" s="68"/>
      <c r="AD1262" s="371"/>
      <c r="AE1262" s="68"/>
      <c r="AF1262" s="80"/>
      <c r="AG1262" s="99"/>
      <c r="AH1262" s="84"/>
      <c r="AI1262" s="582"/>
      <c r="AJ1262" s="582"/>
      <c r="AK1262" s="582"/>
      <c r="AL1262" s="582"/>
      <c r="AM1262" s="68"/>
      <c r="AN1262" s="80"/>
      <c r="AO1262" s="84"/>
      <c r="AP1262" s="4"/>
    </row>
    <row r="1263" spans="2:42" ht="13.5" customHeight="1" x14ac:dyDescent="0.25">
      <c r="B1263" s="520"/>
      <c r="D1263" s="68"/>
      <c r="E1263" s="68"/>
      <c r="F1263" s="68"/>
      <c r="G1263" s="68"/>
      <c r="H1263" s="88"/>
      <c r="I1263" s="68"/>
      <c r="J1263" s="68"/>
      <c r="K1263" s="68"/>
      <c r="L1263" s="88"/>
      <c r="M1263" s="68"/>
      <c r="N1263" s="68"/>
      <c r="O1263" s="68"/>
      <c r="P1263" s="328"/>
      <c r="Q1263" s="329"/>
      <c r="R1263" s="329"/>
      <c r="S1263" s="68"/>
      <c r="T1263" s="68"/>
      <c r="U1263" s="68"/>
      <c r="V1263" s="357"/>
      <c r="W1263" s="328"/>
      <c r="X1263" s="68"/>
      <c r="Y1263" s="68"/>
      <c r="Z1263" s="68"/>
      <c r="AA1263" s="371"/>
      <c r="AB1263" s="68"/>
      <c r="AC1263" s="68"/>
      <c r="AD1263" s="371"/>
      <c r="AE1263" s="68"/>
      <c r="AF1263" s="80"/>
      <c r="AG1263" s="99"/>
      <c r="AH1263" s="84"/>
      <c r="AI1263" s="582"/>
      <c r="AJ1263" s="582"/>
      <c r="AK1263" s="582"/>
      <c r="AL1263" s="582"/>
      <c r="AM1263" s="68"/>
      <c r="AN1263" s="80"/>
      <c r="AO1263" s="84"/>
      <c r="AP1263" s="4"/>
    </row>
    <row r="1264" spans="2:42" ht="13.5" customHeight="1" x14ac:dyDescent="0.25">
      <c r="B1264" s="520"/>
      <c r="D1264" s="68"/>
      <c r="E1264" s="68"/>
      <c r="F1264" s="68"/>
      <c r="G1264" s="68"/>
      <c r="H1264" s="88"/>
      <c r="I1264" s="68"/>
      <c r="J1264" s="68"/>
      <c r="K1264" s="68"/>
      <c r="L1264" s="88"/>
      <c r="M1264" s="68"/>
      <c r="N1264" s="68"/>
      <c r="O1264" s="68"/>
      <c r="P1264" s="328"/>
      <c r="Q1264" s="329"/>
      <c r="R1264" s="329"/>
      <c r="S1264" s="68"/>
      <c r="T1264" s="68"/>
      <c r="U1264" s="68"/>
      <c r="V1264" s="357"/>
      <c r="W1264" s="328"/>
      <c r="X1264" s="68"/>
      <c r="Y1264" s="68"/>
      <c r="Z1264" s="68"/>
      <c r="AA1264" s="371"/>
      <c r="AB1264" s="68"/>
      <c r="AC1264" s="68"/>
      <c r="AD1264" s="371"/>
      <c r="AE1264" s="68"/>
      <c r="AF1264" s="80"/>
      <c r="AG1264" s="99"/>
      <c r="AH1264" s="84"/>
      <c r="AI1264" s="582"/>
      <c r="AJ1264" s="582"/>
      <c r="AK1264" s="582"/>
      <c r="AL1264" s="582"/>
      <c r="AM1264" s="68"/>
      <c r="AN1264" s="80"/>
      <c r="AO1264" s="84"/>
      <c r="AP1264" s="4"/>
    </row>
    <row r="1265" spans="2:42" ht="13.5" customHeight="1" x14ac:dyDescent="0.25">
      <c r="B1265" s="520"/>
      <c r="D1265" s="68"/>
      <c r="E1265" s="68"/>
      <c r="F1265" s="68"/>
      <c r="G1265" s="68"/>
      <c r="H1265" s="88"/>
      <c r="I1265" s="68"/>
      <c r="J1265" s="68"/>
      <c r="K1265" s="68"/>
      <c r="L1265" s="88"/>
      <c r="M1265" s="68"/>
      <c r="N1265" s="68"/>
      <c r="O1265" s="68"/>
      <c r="P1265" s="328"/>
      <c r="Q1265" s="329"/>
      <c r="R1265" s="329"/>
      <c r="S1265" s="68"/>
      <c r="T1265" s="68"/>
      <c r="U1265" s="68"/>
      <c r="V1265" s="357"/>
      <c r="W1265" s="328"/>
      <c r="X1265" s="68"/>
      <c r="Y1265" s="68"/>
      <c r="Z1265" s="68"/>
      <c r="AA1265" s="371"/>
      <c r="AB1265" s="68"/>
      <c r="AC1265" s="68"/>
      <c r="AD1265" s="371"/>
      <c r="AE1265" s="68"/>
      <c r="AF1265" s="80"/>
      <c r="AG1265" s="99"/>
      <c r="AH1265" s="84"/>
      <c r="AI1265" s="582"/>
      <c r="AJ1265" s="582"/>
      <c r="AK1265" s="582"/>
      <c r="AL1265" s="582"/>
      <c r="AM1265" s="68"/>
      <c r="AN1265" s="80"/>
      <c r="AO1265" s="84"/>
      <c r="AP1265" s="4"/>
    </row>
    <row r="1266" spans="2:42" ht="13.5" customHeight="1" x14ac:dyDescent="0.25">
      <c r="B1266" s="520"/>
      <c r="D1266" s="68"/>
      <c r="E1266" s="68"/>
      <c r="F1266" s="68"/>
      <c r="G1266" s="68"/>
      <c r="H1266" s="88"/>
      <c r="I1266" s="68"/>
      <c r="J1266" s="68"/>
      <c r="K1266" s="68"/>
      <c r="L1266" s="88"/>
      <c r="M1266" s="68"/>
      <c r="N1266" s="68"/>
      <c r="O1266" s="68"/>
      <c r="P1266" s="328"/>
      <c r="Q1266" s="329"/>
      <c r="R1266" s="329"/>
      <c r="S1266" s="68"/>
      <c r="T1266" s="68"/>
      <c r="U1266" s="68"/>
      <c r="V1266" s="357"/>
      <c r="W1266" s="328"/>
      <c r="X1266" s="68"/>
      <c r="Y1266" s="68"/>
      <c r="Z1266" s="68"/>
      <c r="AA1266" s="371"/>
      <c r="AB1266" s="68"/>
      <c r="AC1266" s="68"/>
      <c r="AD1266" s="371"/>
      <c r="AE1266" s="68"/>
      <c r="AF1266" s="80"/>
      <c r="AG1266" s="99"/>
      <c r="AH1266" s="84"/>
      <c r="AI1266" s="582"/>
      <c r="AJ1266" s="582"/>
      <c r="AK1266" s="582"/>
      <c r="AL1266" s="582"/>
      <c r="AM1266" s="68"/>
      <c r="AN1266" s="80"/>
      <c r="AO1266" s="84"/>
      <c r="AP1266" s="4"/>
    </row>
    <row r="1267" spans="2:42" ht="13.5" customHeight="1" x14ac:dyDescent="0.25">
      <c r="B1267" s="520"/>
      <c r="D1267" s="68"/>
      <c r="E1267" s="68"/>
      <c r="F1267" s="68"/>
      <c r="G1267" s="68"/>
      <c r="H1267" s="88"/>
      <c r="I1267" s="68"/>
      <c r="J1267" s="68"/>
      <c r="K1267" s="68"/>
      <c r="L1267" s="88"/>
      <c r="M1267" s="68"/>
      <c r="N1267" s="68"/>
      <c r="O1267" s="68"/>
      <c r="P1267" s="328"/>
      <c r="Q1267" s="329"/>
      <c r="R1267" s="329"/>
      <c r="S1267" s="68"/>
      <c r="T1267" s="68"/>
      <c r="U1267" s="68"/>
      <c r="V1267" s="357"/>
      <c r="W1267" s="328"/>
      <c r="X1267" s="68"/>
      <c r="Y1267" s="68"/>
      <c r="Z1267" s="68"/>
      <c r="AA1267" s="371"/>
      <c r="AB1267" s="68"/>
      <c r="AC1267" s="68"/>
      <c r="AD1267" s="371"/>
      <c r="AE1267" s="68"/>
      <c r="AF1267" s="80"/>
      <c r="AG1267" s="99"/>
      <c r="AH1267" s="84"/>
      <c r="AI1267" s="582"/>
      <c r="AJ1267" s="582"/>
      <c r="AK1267" s="582"/>
      <c r="AL1267" s="582"/>
      <c r="AM1267" s="68"/>
      <c r="AN1267" s="80"/>
      <c r="AO1267" s="84"/>
      <c r="AP1267" s="4"/>
    </row>
    <row r="1268" spans="2:42" ht="13.5" customHeight="1" x14ac:dyDescent="0.25">
      <c r="B1268" s="520"/>
      <c r="D1268" s="68"/>
      <c r="E1268" s="68"/>
      <c r="F1268" s="68"/>
      <c r="G1268" s="68"/>
      <c r="H1268" s="88"/>
      <c r="I1268" s="68"/>
      <c r="J1268" s="68"/>
      <c r="K1268" s="68"/>
      <c r="L1268" s="88"/>
      <c r="M1268" s="68"/>
      <c r="N1268" s="68"/>
      <c r="O1268" s="68"/>
      <c r="P1268" s="328"/>
      <c r="Q1268" s="329"/>
      <c r="R1268" s="329"/>
      <c r="S1268" s="68"/>
      <c r="T1268" s="68"/>
      <c r="U1268" s="68"/>
      <c r="V1268" s="357"/>
      <c r="W1268" s="328"/>
      <c r="X1268" s="68"/>
      <c r="Y1268" s="68"/>
      <c r="Z1268" s="68"/>
      <c r="AA1268" s="371"/>
      <c r="AB1268" s="68"/>
      <c r="AC1268" s="68"/>
      <c r="AD1268" s="371"/>
      <c r="AE1268" s="68"/>
      <c r="AF1268" s="80"/>
      <c r="AG1268" s="99"/>
      <c r="AH1268" s="84"/>
      <c r="AI1268" s="582"/>
      <c r="AJ1268" s="582"/>
      <c r="AK1268" s="582"/>
      <c r="AL1268" s="582"/>
      <c r="AM1268" s="68"/>
      <c r="AN1268" s="80"/>
      <c r="AO1268" s="84"/>
      <c r="AP1268" s="4"/>
    </row>
    <row r="1269" spans="2:42" ht="13.5" customHeight="1" x14ac:dyDescent="0.25">
      <c r="B1269" s="520"/>
      <c r="D1269" s="68"/>
      <c r="E1269" s="68"/>
      <c r="F1269" s="68"/>
      <c r="G1269" s="68"/>
      <c r="H1269" s="88"/>
      <c r="I1269" s="68"/>
      <c r="J1269" s="68"/>
      <c r="K1269" s="68"/>
      <c r="L1269" s="88"/>
      <c r="M1269" s="68"/>
      <c r="N1269" s="68"/>
      <c r="O1269" s="68"/>
      <c r="P1269" s="328"/>
      <c r="Q1269" s="329"/>
      <c r="R1269" s="329"/>
      <c r="S1269" s="68"/>
      <c r="T1269" s="68"/>
      <c r="U1269" s="68"/>
      <c r="V1269" s="357"/>
      <c r="W1269" s="328"/>
      <c r="X1269" s="68"/>
      <c r="Y1269" s="68"/>
      <c r="Z1269" s="68"/>
      <c r="AA1269" s="371"/>
      <c r="AB1269" s="68"/>
      <c r="AC1269" s="68"/>
      <c r="AD1269" s="371"/>
      <c r="AE1269" s="68"/>
      <c r="AF1269" s="80"/>
      <c r="AG1269" s="99"/>
      <c r="AH1269" s="84"/>
      <c r="AI1269" s="582"/>
      <c r="AJ1269" s="582"/>
      <c r="AK1269" s="582"/>
      <c r="AL1269" s="582"/>
      <c r="AM1269" s="68"/>
      <c r="AN1269" s="80"/>
      <c r="AO1269" s="84"/>
      <c r="AP1269" s="4"/>
    </row>
    <row r="1270" spans="2:42" ht="13.5" customHeight="1" x14ac:dyDescent="0.25">
      <c r="B1270" s="520"/>
      <c r="D1270" s="68"/>
      <c r="E1270" s="68"/>
      <c r="F1270" s="68"/>
      <c r="G1270" s="68"/>
      <c r="H1270" s="88"/>
      <c r="I1270" s="68"/>
      <c r="J1270" s="68"/>
      <c r="K1270" s="68"/>
      <c r="L1270" s="88"/>
      <c r="M1270" s="68"/>
      <c r="N1270" s="68"/>
      <c r="O1270" s="68"/>
      <c r="P1270" s="328"/>
      <c r="Q1270" s="329"/>
      <c r="R1270" s="329"/>
      <c r="S1270" s="68"/>
      <c r="T1270" s="68"/>
      <c r="U1270" s="68"/>
      <c r="V1270" s="357"/>
      <c r="W1270" s="328"/>
      <c r="X1270" s="68"/>
      <c r="Y1270" s="68"/>
      <c r="Z1270" s="68"/>
      <c r="AA1270" s="371"/>
      <c r="AB1270" s="68"/>
      <c r="AC1270" s="68"/>
      <c r="AD1270" s="371"/>
      <c r="AE1270" s="68"/>
      <c r="AF1270" s="80"/>
      <c r="AG1270" s="99"/>
      <c r="AH1270" s="84"/>
      <c r="AI1270" s="582"/>
      <c r="AJ1270" s="582"/>
      <c r="AK1270" s="582"/>
      <c r="AL1270" s="582"/>
      <c r="AM1270" s="68"/>
      <c r="AN1270" s="80"/>
      <c r="AO1270" s="84"/>
      <c r="AP1270" s="4"/>
    </row>
    <row r="1271" spans="2:42" ht="13.5" customHeight="1" x14ac:dyDescent="0.25">
      <c r="B1271" s="520"/>
      <c r="D1271" s="68"/>
      <c r="E1271" s="68"/>
      <c r="F1271" s="68"/>
      <c r="G1271" s="68"/>
      <c r="H1271" s="88"/>
      <c r="I1271" s="68"/>
      <c r="J1271" s="68"/>
      <c r="K1271" s="68"/>
      <c r="L1271" s="88"/>
      <c r="M1271" s="68"/>
      <c r="N1271" s="68"/>
      <c r="O1271" s="68"/>
      <c r="P1271" s="328"/>
      <c r="Q1271" s="329"/>
      <c r="R1271" s="329"/>
      <c r="S1271" s="68"/>
      <c r="T1271" s="68"/>
      <c r="U1271" s="68"/>
      <c r="V1271" s="357"/>
      <c r="W1271" s="328"/>
      <c r="X1271" s="68"/>
      <c r="Y1271" s="68"/>
      <c r="Z1271" s="68"/>
      <c r="AA1271" s="371"/>
      <c r="AB1271" s="68"/>
      <c r="AC1271" s="68"/>
      <c r="AD1271" s="371"/>
      <c r="AE1271" s="68"/>
      <c r="AF1271" s="80"/>
      <c r="AG1271" s="99"/>
      <c r="AH1271" s="84"/>
      <c r="AI1271" s="582"/>
      <c r="AJ1271" s="582"/>
      <c r="AK1271" s="582"/>
      <c r="AL1271" s="582"/>
      <c r="AM1271" s="68"/>
      <c r="AN1271" s="80"/>
      <c r="AO1271" s="84"/>
      <c r="AP1271" s="4"/>
    </row>
    <row r="1272" spans="2:42" ht="13.5" customHeight="1" x14ac:dyDescent="0.25">
      <c r="B1272" s="520"/>
      <c r="D1272" s="68"/>
      <c r="E1272" s="68"/>
      <c r="F1272" s="68"/>
      <c r="G1272" s="68"/>
      <c r="H1272" s="88"/>
      <c r="I1272" s="68"/>
      <c r="J1272" s="68"/>
      <c r="K1272" s="68"/>
      <c r="L1272" s="88"/>
      <c r="M1272" s="68"/>
      <c r="N1272" s="68"/>
      <c r="O1272" s="68"/>
      <c r="P1272" s="328"/>
      <c r="Q1272" s="329"/>
      <c r="R1272" s="329"/>
      <c r="S1272" s="68"/>
      <c r="T1272" s="68"/>
      <c r="U1272" s="68"/>
      <c r="V1272" s="357"/>
      <c r="W1272" s="328"/>
      <c r="X1272" s="68"/>
      <c r="Y1272" s="68"/>
      <c r="Z1272" s="68"/>
      <c r="AA1272" s="371"/>
      <c r="AB1272" s="68"/>
      <c r="AC1272" s="68"/>
      <c r="AD1272" s="371"/>
      <c r="AE1272" s="68"/>
      <c r="AF1272" s="80"/>
      <c r="AG1272" s="99"/>
      <c r="AH1272" s="84"/>
      <c r="AI1272" s="582"/>
      <c r="AJ1272" s="582"/>
      <c r="AK1272" s="582"/>
      <c r="AL1272" s="582"/>
      <c r="AM1272" s="68"/>
      <c r="AN1272" s="80"/>
      <c r="AO1272" s="84"/>
      <c r="AP1272" s="4"/>
    </row>
    <row r="1273" spans="2:42" ht="13.5" customHeight="1" x14ac:dyDescent="0.25">
      <c r="B1273" s="520"/>
      <c r="D1273" s="68"/>
      <c r="E1273" s="68"/>
      <c r="F1273" s="68"/>
      <c r="G1273" s="68"/>
      <c r="H1273" s="88"/>
      <c r="I1273" s="68"/>
      <c r="J1273" s="68"/>
      <c r="K1273" s="68"/>
      <c r="L1273" s="88"/>
      <c r="M1273" s="68"/>
      <c r="N1273" s="68"/>
      <c r="O1273" s="68"/>
      <c r="P1273" s="328"/>
      <c r="Q1273" s="329"/>
      <c r="R1273" s="329"/>
      <c r="S1273" s="68"/>
      <c r="T1273" s="68"/>
      <c r="U1273" s="68"/>
      <c r="V1273" s="357"/>
      <c r="W1273" s="328"/>
      <c r="X1273" s="68"/>
      <c r="Y1273" s="68"/>
      <c r="Z1273" s="68"/>
      <c r="AA1273" s="371"/>
      <c r="AB1273" s="68"/>
      <c r="AC1273" s="68"/>
      <c r="AD1273" s="371"/>
      <c r="AE1273" s="68"/>
      <c r="AF1273" s="80"/>
      <c r="AG1273" s="99"/>
      <c r="AH1273" s="84"/>
      <c r="AI1273" s="582"/>
      <c r="AJ1273" s="582"/>
      <c r="AK1273" s="582"/>
      <c r="AL1273" s="582"/>
      <c r="AM1273" s="68"/>
      <c r="AN1273" s="80"/>
      <c r="AO1273" s="84"/>
      <c r="AP1273" s="4"/>
    </row>
    <row r="1274" spans="2:42" ht="13.5" customHeight="1" x14ac:dyDescent="0.25">
      <c r="B1274" s="520"/>
      <c r="D1274" s="68"/>
      <c r="E1274" s="68"/>
      <c r="F1274" s="68"/>
      <c r="G1274" s="68"/>
      <c r="H1274" s="88"/>
      <c r="I1274" s="68"/>
      <c r="J1274" s="68"/>
      <c r="K1274" s="68"/>
      <c r="L1274" s="88"/>
      <c r="M1274" s="68"/>
      <c r="N1274" s="68"/>
      <c r="O1274" s="68"/>
      <c r="P1274" s="328"/>
      <c r="Q1274" s="329"/>
      <c r="R1274" s="329"/>
      <c r="S1274" s="68"/>
      <c r="T1274" s="68"/>
      <c r="U1274" s="68"/>
      <c r="V1274" s="357"/>
      <c r="W1274" s="328"/>
      <c r="X1274" s="68"/>
      <c r="Y1274" s="68"/>
      <c r="Z1274" s="68"/>
      <c r="AA1274" s="371"/>
      <c r="AB1274" s="68"/>
      <c r="AC1274" s="68"/>
      <c r="AD1274" s="371"/>
      <c r="AE1274" s="68"/>
      <c r="AF1274" s="80"/>
      <c r="AG1274" s="99"/>
      <c r="AH1274" s="84"/>
      <c r="AI1274" s="582"/>
      <c r="AJ1274" s="582"/>
      <c r="AK1274" s="582"/>
      <c r="AL1274" s="582"/>
      <c r="AM1274" s="68"/>
      <c r="AN1274" s="80"/>
      <c r="AO1274" s="84"/>
      <c r="AP1274" s="4"/>
    </row>
    <row r="1275" spans="2:42" ht="13.5" customHeight="1" x14ac:dyDescent="0.25">
      <c r="B1275" s="520"/>
      <c r="D1275" s="68"/>
      <c r="E1275" s="68"/>
      <c r="F1275" s="68"/>
      <c r="G1275" s="68"/>
      <c r="H1275" s="88"/>
      <c r="I1275" s="68"/>
      <c r="J1275" s="68"/>
      <c r="K1275" s="68"/>
      <c r="L1275" s="88"/>
      <c r="M1275" s="68"/>
      <c r="N1275" s="68"/>
      <c r="O1275" s="68"/>
      <c r="P1275" s="328"/>
      <c r="Q1275" s="329"/>
      <c r="R1275" s="329"/>
      <c r="S1275" s="68"/>
      <c r="T1275" s="68"/>
      <c r="U1275" s="68"/>
      <c r="V1275" s="357"/>
      <c r="W1275" s="328"/>
      <c r="X1275" s="68"/>
      <c r="Y1275" s="68"/>
      <c r="Z1275" s="68"/>
      <c r="AA1275" s="371"/>
      <c r="AB1275" s="68"/>
      <c r="AC1275" s="68"/>
      <c r="AD1275" s="371"/>
      <c r="AE1275" s="68"/>
      <c r="AF1275" s="80"/>
      <c r="AG1275" s="99"/>
      <c r="AH1275" s="84"/>
      <c r="AI1275" s="582"/>
      <c r="AJ1275" s="582"/>
      <c r="AK1275" s="582"/>
      <c r="AL1275" s="582"/>
      <c r="AM1275" s="68"/>
      <c r="AN1275" s="80"/>
      <c r="AO1275" s="84"/>
      <c r="AP1275" s="4"/>
    </row>
    <row r="1276" spans="2:42" ht="13.5" customHeight="1" x14ac:dyDescent="0.25">
      <c r="B1276" s="520"/>
      <c r="D1276" s="68"/>
      <c r="E1276" s="68"/>
      <c r="F1276" s="68"/>
      <c r="G1276" s="68"/>
      <c r="H1276" s="88"/>
      <c r="I1276" s="68"/>
      <c r="J1276" s="68"/>
      <c r="K1276" s="68"/>
      <c r="L1276" s="88"/>
      <c r="M1276" s="68"/>
      <c r="N1276" s="68"/>
      <c r="O1276" s="68"/>
      <c r="P1276" s="328"/>
      <c r="Q1276" s="329"/>
      <c r="R1276" s="329"/>
      <c r="S1276" s="68"/>
      <c r="T1276" s="68"/>
      <c r="U1276" s="68"/>
      <c r="V1276" s="357"/>
      <c r="W1276" s="328"/>
      <c r="X1276" s="68"/>
      <c r="Y1276" s="68"/>
      <c r="Z1276" s="68"/>
      <c r="AA1276" s="371"/>
      <c r="AB1276" s="68"/>
      <c r="AC1276" s="68"/>
      <c r="AD1276" s="371"/>
      <c r="AE1276" s="68"/>
      <c r="AF1276" s="80"/>
      <c r="AG1276" s="99"/>
      <c r="AH1276" s="84"/>
      <c r="AI1276" s="582"/>
      <c r="AJ1276" s="582"/>
      <c r="AK1276" s="582"/>
      <c r="AL1276" s="582"/>
      <c r="AM1276" s="68"/>
      <c r="AN1276" s="80"/>
      <c r="AO1276" s="84"/>
      <c r="AP1276" s="4"/>
    </row>
    <row r="1277" spans="2:42" ht="13.5" customHeight="1" x14ac:dyDescent="0.25">
      <c r="B1277" s="520"/>
      <c r="D1277" s="68"/>
      <c r="E1277" s="68"/>
      <c r="F1277" s="68"/>
      <c r="G1277" s="68"/>
      <c r="H1277" s="88"/>
      <c r="I1277" s="68"/>
      <c r="J1277" s="68"/>
      <c r="K1277" s="68"/>
      <c r="L1277" s="88"/>
      <c r="M1277" s="68"/>
      <c r="N1277" s="68"/>
      <c r="O1277" s="68"/>
      <c r="P1277" s="328"/>
      <c r="Q1277" s="329"/>
      <c r="R1277" s="329"/>
      <c r="S1277" s="68"/>
      <c r="T1277" s="68"/>
      <c r="U1277" s="68"/>
      <c r="V1277" s="357"/>
      <c r="W1277" s="328"/>
      <c r="X1277" s="68"/>
      <c r="Y1277" s="68"/>
      <c r="Z1277" s="68"/>
      <c r="AA1277" s="371"/>
      <c r="AB1277" s="68"/>
      <c r="AC1277" s="68"/>
      <c r="AD1277" s="371"/>
      <c r="AE1277" s="68"/>
      <c r="AF1277" s="80"/>
      <c r="AG1277" s="99"/>
      <c r="AH1277" s="84"/>
      <c r="AI1277" s="582"/>
      <c r="AJ1277" s="582"/>
      <c r="AK1277" s="582"/>
      <c r="AL1277" s="582"/>
      <c r="AM1277" s="68"/>
      <c r="AN1277" s="80"/>
      <c r="AO1277" s="84"/>
      <c r="AP1277" s="4"/>
    </row>
    <row r="1278" spans="2:42" ht="13.5" customHeight="1" x14ac:dyDescent="0.25">
      <c r="B1278" s="520"/>
      <c r="D1278" s="68"/>
      <c r="E1278" s="68"/>
      <c r="F1278" s="68"/>
      <c r="G1278" s="68"/>
      <c r="H1278" s="88"/>
      <c r="I1278" s="68"/>
      <c r="J1278" s="68"/>
      <c r="K1278" s="68"/>
      <c r="L1278" s="88"/>
      <c r="M1278" s="68"/>
      <c r="N1278" s="68"/>
      <c r="O1278" s="68"/>
      <c r="P1278" s="328"/>
      <c r="Q1278" s="329"/>
      <c r="R1278" s="329"/>
      <c r="S1278" s="68"/>
      <c r="T1278" s="68"/>
      <c r="U1278" s="68"/>
      <c r="V1278" s="357"/>
      <c r="W1278" s="328"/>
      <c r="X1278" s="68"/>
      <c r="Y1278" s="68"/>
      <c r="Z1278" s="68"/>
      <c r="AA1278" s="371"/>
      <c r="AB1278" s="68"/>
      <c r="AC1278" s="68"/>
      <c r="AD1278" s="371"/>
      <c r="AE1278" s="68"/>
      <c r="AF1278" s="80"/>
      <c r="AG1278" s="99"/>
      <c r="AH1278" s="84"/>
      <c r="AI1278" s="582"/>
      <c r="AJ1278" s="582"/>
      <c r="AK1278" s="582"/>
      <c r="AL1278" s="582"/>
      <c r="AM1278" s="68"/>
      <c r="AN1278" s="80"/>
      <c r="AO1278" s="84"/>
      <c r="AP1278" s="4"/>
    </row>
    <row r="1279" spans="2:42" ht="13.5" customHeight="1" x14ac:dyDescent="0.25">
      <c r="B1279" s="520"/>
      <c r="D1279" s="68"/>
      <c r="E1279" s="68"/>
      <c r="F1279" s="68"/>
      <c r="G1279" s="68"/>
      <c r="H1279" s="88"/>
      <c r="I1279" s="68"/>
      <c r="J1279" s="68"/>
      <c r="K1279" s="68"/>
      <c r="L1279" s="88"/>
      <c r="M1279" s="68"/>
      <c r="N1279" s="68"/>
      <c r="O1279" s="68"/>
      <c r="P1279" s="328"/>
      <c r="Q1279" s="329"/>
      <c r="R1279" s="329"/>
      <c r="S1279" s="68"/>
      <c r="T1279" s="68"/>
      <c r="U1279" s="68"/>
      <c r="V1279" s="357"/>
      <c r="W1279" s="328"/>
      <c r="X1279" s="68"/>
      <c r="Y1279" s="68"/>
      <c r="Z1279" s="68"/>
      <c r="AA1279" s="371"/>
      <c r="AB1279" s="68"/>
      <c r="AC1279" s="68"/>
      <c r="AD1279" s="371"/>
      <c r="AE1279" s="68"/>
      <c r="AF1279" s="80"/>
      <c r="AG1279" s="99"/>
      <c r="AH1279" s="84"/>
      <c r="AI1279" s="582"/>
      <c r="AJ1279" s="582"/>
      <c r="AK1279" s="582"/>
      <c r="AL1279" s="582"/>
      <c r="AM1279" s="68"/>
      <c r="AN1279" s="80"/>
      <c r="AO1279" s="84"/>
      <c r="AP1279" s="4"/>
    </row>
    <row r="1280" spans="2:42" ht="13.5" customHeight="1" x14ac:dyDescent="0.25">
      <c r="B1280" s="520"/>
      <c r="D1280" s="68"/>
      <c r="E1280" s="68"/>
      <c r="F1280" s="68"/>
      <c r="G1280" s="68"/>
      <c r="H1280" s="88"/>
      <c r="I1280" s="68"/>
      <c r="J1280" s="68"/>
      <c r="K1280" s="68"/>
      <c r="L1280" s="88"/>
      <c r="M1280" s="68"/>
      <c r="N1280" s="68"/>
      <c r="O1280" s="68"/>
      <c r="P1280" s="328"/>
      <c r="Q1280" s="329"/>
      <c r="R1280" s="329"/>
      <c r="S1280" s="68"/>
      <c r="T1280" s="68"/>
      <c r="U1280" s="68"/>
      <c r="V1280" s="357"/>
      <c r="W1280" s="328"/>
      <c r="X1280" s="68"/>
      <c r="Y1280" s="68"/>
      <c r="Z1280" s="68"/>
      <c r="AA1280" s="371"/>
      <c r="AB1280" s="68"/>
      <c r="AC1280" s="68"/>
      <c r="AD1280" s="371"/>
      <c r="AE1280" s="68"/>
      <c r="AF1280" s="80"/>
      <c r="AG1280" s="99"/>
      <c r="AH1280" s="84"/>
      <c r="AI1280" s="582"/>
      <c r="AJ1280" s="582"/>
      <c r="AK1280" s="582"/>
      <c r="AL1280" s="582"/>
      <c r="AM1280" s="68"/>
      <c r="AN1280" s="80"/>
      <c r="AO1280" s="84"/>
      <c r="AP1280" s="4"/>
    </row>
    <row r="1281" spans="2:42" ht="13.5" customHeight="1" x14ac:dyDescent="0.25">
      <c r="B1281" s="520"/>
      <c r="D1281" s="68"/>
      <c r="E1281" s="68"/>
      <c r="F1281" s="68"/>
      <c r="G1281" s="68"/>
      <c r="H1281" s="88"/>
      <c r="I1281" s="68"/>
      <c r="J1281" s="68"/>
      <c r="K1281" s="68"/>
      <c r="L1281" s="88"/>
      <c r="M1281" s="68"/>
      <c r="N1281" s="68"/>
      <c r="O1281" s="68"/>
      <c r="P1281" s="328"/>
      <c r="Q1281" s="329"/>
      <c r="R1281" s="329"/>
      <c r="S1281" s="68"/>
      <c r="T1281" s="68"/>
      <c r="U1281" s="68"/>
      <c r="V1281" s="357"/>
      <c r="W1281" s="328"/>
      <c r="X1281" s="68"/>
      <c r="Y1281" s="68"/>
      <c r="Z1281" s="68"/>
      <c r="AA1281" s="371"/>
      <c r="AB1281" s="68"/>
      <c r="AC1281" s="68"/>
      <c r="AD1281" s="371"/>
      <c r="AE1281" s="68"/>
      <c r="AF1281" s="80"/>
      <c r="AG1281" s="99"/>
      <c r="AH1281" s="84"/>
      <c r="AI1281" s="582"/>
      <c r="AJ1281" s="582"/>
      <c r="AK1281" s="582"/>
      <c r="AL1281" s="582"/>
      <c r="AM1281" s="68"/>
      <c r="AN1281" s="80"/>
      <c r="AO1281" s="84"/>
      <c r="AP1281" s="4"/>
    </row>
    <row r="1282" spans="2:42" ht="13.5" customHeight="1" x14ac:dyDescent="0.25">
      <c r="B1282" s="520"/>
      <c r="D1282" s="68"/>
      <c r="E1282" s="68"/>
      <c r="F1282" s="68"/>
      <c r="G1282" s="68"/>
      <c r="H1282" s="88"/>
      <c r="I1282" s="68"/>
      <c r="J1282" s="68"/>
      <c r="K1282" s="68"/>
      <c r="L1282" s="88"/>
      <c r="M1282" s="68"/>
      <c r="N1282" s="68"/>
      <c r="O1282" s="68"/>
      <c r="P1282" s="328"/>
      <c r="Q1282" s="329"/>
      <c r="R1282" s="329"/>
      <c r="S1282" s="68"/>
      <c r="T1282" s="68"/>
      <c r="U1282" s="68"/>
      <c r="V1282" s="357"/>
      <c r="W1282" s="328"/>
      <c r="X1282" s="68"/>
      <c r="Y1282" s="68"/>
      <c r="Z1282" s="68"/>
      <c r="AA1282" s="371"/>
      <c r="AB1282" s="68"/>
      <c r="AC1282" s="68"/>
      <c r="AD1282" s="371"/>
      <c r="AE1282" s="68"/>
      <c r="AF1282" s="80"/>
      <c r="AG1282" s="99"/>
      <c r="AH1282" s="84"/>
      <c r="AI1282" s="582"/>
      <c r="AJ1282" s="582"/>
      <c r="AK1282" s="582"/>
      <c r="AL1282" s="582"/>
      <c r="AM1282" s="68"/>
      <c r="AN1282" s="80"/>
      <c r="AO1282" s="84"/>
      <c r="AP1282" s="4"/>
    </row>
    <row r="1283" spans="2:42" ht="13.5" customHeight="1" x14ac:dyDescent="0.25">
      <c r="B1283" s="520"/>
      <c r="D1283" s="68"/>
      <c r="E1283" s="68"/>
      <c r="F1283" s="68"/>
      <c r="G1283" s="68"/>
      <c r="H1283" s="88"/>
      <c r="I1283" s="68"/>
      <c r="J1283" s="68"/>
      <c r="K1283" s="68"/>
      <c r="L1283" s="88"/>
      <c r="M1283" s="68"/>
      <c r="N1283" s="68"/>
      <c r="O1283" s="68"/>
      <c r="P1283" s="328"/>
      <c r="Q1283" s="329"/>
      <c r="R1283" s="329"/>
      <c r="S1283" s="68"/>
      <c r="T1283" s="68"/>
      <c r="U1283" s="68"/>
      <c r="V1283" s="357"/>
      <c r="W1283" s="328"/>
      <c r="X1283" s="68"/>
      <c r="Y1283" s="68"/>
      <c r="Z1283" s="68"/>
      <c r="AA1283" s="371"/>
      <c r="AB1283" s="68"/>
      <c r="AC1283" s="68"/>
      <c r="AD1283" s="371"/>
      <c r="AE1283" s="68"/>
      <c r="AF1283" s="80"/>
      <c r="AG1283" s="99"/>
      <c r="AH1283" s="84"/>
      <c r="AI1283" s="582"/>
      <c r="AJ1283" s="582"/>
      <c r="AK1283" s="582"/>
      <c r="AL1283" s="582"/>
      <c r="AM1283" s="68"/>
      <c r="AN1283" s="80"/>
      <c r="AO1283" s="84"/>
      <c r="AP1283" s="4"/>
    </row>
    <row r="1284" spans="2:42" ht="13.5" customHeight="1" x14ac:dyDescent="0.25">
      <c r="B1284" s="520"/>
      <c r="D1284" s="68"/>
      <c r="E1284" s="68"/>
      <c r="F1284" s="68"/>
      <c r="G1284" s="68"/>
      <c r="H1284" s="88"/>
      <c r="I1284" s="68"/>
      <c r="J1284" s="68"/>
      <c r="K1284" s="68"/>
      <c r="L1284" s="88"/>
      <c r="M1284" s="68"/>
      <c r="N1284" s="68"/>
      <c r="O1284" s="68"/>
      <c r="P1284" s="328"/>
      <c r="Q1284" s="329"/>
      <c r="R1284" s="329"/>
      <c r="S1284" s="68"/>
      <c r="T1284" s="68"/>
      <c r="U1284" s="68"/>
      <c r="V1284" s="357"/>
      <c r="W1284" s="328"/>
      <c r="X1284" s="68"/>
      <c r="Y1284" s="68"/>
      <c r="Z1284" s="68"/>
      <c r="AA1284" s="371"/>
      <c r="AB1284" s="68"/>
      <c r="AC1284" s="68"/>
      <c r="AD1284" s="371"/>
      <c r="AE1284" s="68"/>
      <c r="AF1284" s="80"/>
      <c r="AG1284" s="99"/>
      <c r="AH1284" s="84"/>
      <c r="AI1284" s="582"/>
      <c r="AJ1284" s="582"/>
      <c r="AK1284" s="582"/>
      <c r="AL1284" s="582"/>
      <c r="AM1284" s="68"/>
      <c r="AN1284" s="80"/>
      <c r="AO1284" s="84"/>
      <c r="AP1284" s="4"/>
    </row>
    <row r="1285" spans="2:42" ht="13.5" customHeight="1" x14ac:dyDescent="0.25">
      <c r="B1285" s="520"/>
      <c r="D1285" s="68"/>
      <c r="E1285" s="68"/>
      <c r="F1285" s="68"/>
      <c r="G1285" s="68"/>
      <c r="H1285" s="88"/>
      <c r="I1285" s="68"/>
      <c r="J1285" s="68"/>
      <c r="K1285" s="68"/>
      <c r="L1285" s="88"/>
      <c r="M1285" s="68"/>
      <c r="N1285" s="68"/>
      <c r="O1285" s="68"/>
      <c r="P1285" s="328"/>
      <c r="Q1285" s="329"/>
      <c r="R1285" s="329"/>
      <c r="S1285" s="68"/>
      <c r="T1285" s="68"/>
      <c r="U1285" s="68"/>
      <c r="V1285" s="357"/>
      <c r="W1285" s="328"/>
      <c r="X1285" s="68"/>
      <c r="Y1285" s="68"/>
      <c r="Z1285" s="68"/>
      <c r="AA1285" s="371"/>
      <c r="AB1285" s="68"/>
      <c r="AC1285" s="68"/>
      <c r="AD1285" s="371"/>
      <c r="AE1285" s="68"/>
      <c r="AF1285" s="80"/>
      <c r="AG1285" s="99"/>
      <c r="AH1285" s="84"/>
      <c r="AI1285" s="582"/>
      <c r="AJ1285" s="582"/>
      <c r="AK1285" s="582"/>
      <c r="AL1285" s="582"/>
      <c r="AM1285" s="68"/>
      <c r="AN1285" s="80"/>
      <c r="AO1285" s="84"/>
      <c r="AP1285" s="4"/>
    </row>
    <row r="1286" spans="2:42" ht="13.5" customHeight="1" x14ac:dyDescent="0.25">
      <c r="B1286" s="520"/>
      <c r="D1286" s="68"/>
      <c r="E1286" s="68"/>
      <c r="F1286" s="68"/>
      <c r="G1286" s="68"/>
      <c r="H1286" s="88"/>
      <c r="I1286" s="68"/>
      <c r="J1286" s="68"/>
      <c r="K1286" s="68"/>
      <c r="L1286" s="88"/>
      <c r="M1286" s="68"/>
      <c r="N1286" s="68"/>
      <c r="O1286" s="68"/>
      <c r="P1286" s="328"/>
      <c r="Q1286" s="329"/>
      <c r="R1286" s="329"/>
      <c r="S1286" s="68"/>
      <c r="T1286" s="68"/>
      <c r="U1286" s="68"/>
      <c r="V1286" s="357"/>
      <c r="W1286" s="328"/>
      <c r="X1286" s="68"/>
      <c r="Y1286" s="68"/>
      <c r="Z1286" s="68"/>
      <c r="AA1286" s="371"/>
      <c r="AB1286" s="68"/>
      <c r="AC1286" s="68"/>
      <c r="AD1286" s="371"/>
      <c r="AE1286" s="68"/>
      <c r="AF1286" s="80"/>
      <c r="AG1286" s="99"/>
      <c r="AH1286" s="84"/>
      <c r="AI1286" s="582"/>
      <c r="AJ1286" s="582"/>
      <c r="AK1286" s="582"/>
      <c r="AL1286" s="582"/>
      <c r="AM1286" s="68"/>
      <c r="AN1286" s="80"/>
      <c r="AO1286" s="84"/>
      <c r="AP1286" s="4"/>
    </row>
    <row r="1287" spans="2:42" ht="13.5" customHeight="1" x14ac:dyDescent="0.25">
      <c r="B1287" s="520"/>
      <c r="D1287" s="68"/>
      <c r="E1287" s="68"/>
      <c r="F1287" s="68"/>
      <c r="G1287" s="68"/>
      <c r="H1287" s="88"/>
      <c r="I1287" s="68"/>
      <c r="J1287" s="68"/>
      <c r="K1287" s="68"/>
      <c r="L1287" s="88"/>
      <c r="M1287" s="68"/>
      <c r="N1287" s="68"/>
      <c r="O1287" s="68"/>
      <c r="P1287" s="328"/>
      <c r="Q1287" s="329"/>
      <c r="R1287" s="329"/>
      <c r="S1287" s="68"/>
      <c r="T1287" s="68"/>
      <c r="U1287" s="68"/>
      <c r="V1287" s="357"/>
      <c r="W1287" s="328"/>
      <c r="X1287" s="68"/>
      <c r="Y1287" s="68"/>
      <c r="Z1287" s="68"/>
      <c r="AA1287" s="371"/>
      <c r="AB1287" s="68"/>
      <c r="AC1287" s="68"/>
      <c r="AD1287" s="371"/>
      <c r="AE1287" s="68"/>
      <c r="AF1287" s="80"/>
      <c r="AG1287" s="99"/>
      <c r="AH1287" s="84"/>
      <c r="AI1287" s="582"/>
      <c r="AJ1287" s="582"/>
      <c r="AK1287" s="582"/>
      <c r="AL1287" s="582"/>
      <c r="AM1287" s="68"/>
      <c r="AN1287" s="80"/>
      <c r="AO1287" s="84"/>
      <c r="AP1287" s="4"/>
    </row>
    <row r="1288" spans="2:42" ht="13.5" customHeight="1" x14ac:dyDescent="0.25">
      <c r="B1288" s="520"/>
      <c r="D1288" s="68"/>
      <c r="E1288" s="68"/>
      <c r="F1288" s="68"/>
      <c r="G1288" s="68"/>
      <c r="H1288" s="88"/>
      <c r="I1288" s="68"/>
      <c r="J1288" s="68"/>
      <c r="K1288" s="68"/>
      <c r="L1288" s="88"/>
      <c r="M1288" s="68"/>
      <c r="N1288" s="68"/>
      <c r="O1288" s="68"/>
      <c r="P1288" s="328"/>
      <c r="Q1288" s="329"/>
      <c r="R1288" s="329"/>
      <c r="S1288" s="68"/>
      <c r="T1288" s="68"/>
      <c r="U1288" s="68"/>
      <c r="V1288" s="357"/>
      <c r="W1288" s="328"/>
      <c r="X1288" s="68"/>
      <c r="Y1288" s="68"/>
      <c r="Z1288" s="68"/>
      <c r="AA1288" s="371"/>
      <c r="AB1288" s="68"/>
      <c r="AC1288" s="68"/>
      <c r="AD1288" s="371"/>
      <c r="AE1288" s="68"/>
      <c r="AF1288" s="80"/>
      <c r="AG1288" s="99"/>
      <c r="AH1288" s="84"/>
      <c r="AI1288" s="582"/>
      <c r="AJ1288" s="582"/>
      <c r="AK1288" s="582"/>
      <c r="AL1288" s="582"/>
      <c r="AM1288" s="68"/>
      <c r="AN1288" s="80"/>
      <c r="AO1288" s="84"/>
      <c r="AP1288" s="4"/>
    </row>
    <row r="1289" spans="2:42" ht="13.5" customHeight="1" x14ac:dyDescent="0.25">
      <c r="B1289" s="520"/>
      <c r="D1289" s="68"/>
      <c r="E1289" s="68"/>
      <c r="F1289" s="68"/>
      <c r="G1289" s="68"/>
      <c r="H1289" s="88"/>
      <c r="I1289" s="68"/>
      <c r="J1289" s="68"/>
      <c r="K1289" s="68"/>
      <c r="L1289" s="88"/>
      <c r="M1289" s="68"/>
      <c r="N1289" s="68"/>
      <c r="O1289" s="68"/>
      <c r="P1289" s="328"/>
      <c r="Q1289" s="329"/>
      <c r="R1289" s="329"/>
      <c r="S1289" s="68"/>
      <c r="T1289" s="68"/>
      <c r="U1289" s="68"/>
      <c r="V1289" s="357"/>
      <c r="W1289" s="328"/>
      <c r="X1289" s="68"/>
      <c r="Y1289" s="68"/>
      <c r="Z1289" s="68"/>
      <c r="AA1289" s="371"/>
      <c r="AB1289" s="68"/>
      <c r="AC1289" s="68"/>
      <c r="AD1289" s="371"/>
      <c r="AE1289" s="68"/>
      <c r="AF1289" s="80"/>
      <c r="AG1289" s="99"/>
      <c r="AH1289" s="84"/>
      <c r="AI1289" s="582"/>
      <c r="AJ1289" s="582"/>
      <c r="AK1289" s="582"/>
      <c r="AL1289" s="582"/>
      <c r="AM1289" s="68"/>
      <c r="AN1289" s="80"/>
      <c r="AO1289" s="84"/>
      <c r="AP1289" s="4"/>
    </row>
    <row r="1290" spans="2:42" ht="13.5" customHeight="1" x14ac:dyDescent="0.25">
      <c r="B1290" s="520"/>
      <c r="D1290" s="68"/>
      <c r="E1290" s="68"/>
      <c r="F1290" s="68"/>
      <c r="G1290" s="68"/>
      <c r="H1290" s="88"/>
      <c r="I1290" s="68"/>
      <c r="J1290" s="68"/>
      <c r="K1290" s="68"/>
      <c r="L1290" s="88"/>
      <c r="M1290" s="68"/>
      <c r="N1290" s="68"/>
      <c r="O1290" s="68"/>
      <c r="P1290" s="328"/>
      <c r="Q1290" s="329"/>
      <c r="R1290" s="329"/>
      <c r="S1290" s="68"/>
      <c r="T1290" s="68"/>
      <c r="U1290" s="68"/>
      <c r="V1290" s="357"/>
      <c r="W1290" s="328"/>
      <c r="X1290" s="68"/>
      <c r="Y1290" s="68"/>
      <c r="Z1290" s="68"/>
      <c r="AA1290" s="371"/>
      <c r="AB1290" s="68"/>
      <c r="AC1290" s="68"/>
      <c r="AD1290" s="371"/>
      <c r="AE1290" s="68"/>
      <c r="AF1290" s="80"/>
      <c r="AG1290" s="99"/>
      <c r="AH1290" s="84"/>
      <c r="AI1290" s="582"/>
      <c r="AJ1290" s="582"/>
      <c r="AK1290" s="582"/>
      <c r="AL1290" s="582"/>
      <c r="AM1290" s="68"/>
      <c r="AN1290" s="80"/>
      <c r="AO1290" s="84"/>
      <c r="AP1290" s="4"/>
    </row>
    <row r="1291" spans="2:42" ht="13.5" customHeight="1" x14ac:dyDescent="0.25">
      <c r="B1291" s="520"/>
      <c r="D1291" s="68"/>
      <c r="E1291" s="68"/>
      <c r="F1291" s="68"/>
      <c r="G1291" s="68"/>
      <c r="H1291" s="88"/>
      <c r="I1291" s="68"/>
      <c r="J1291" s="68"/>
      <c r="K1291" s="68"/>
      <c r="L1291" s="88"/>
      <c r="M1291" s="68"/>
      <c r="N1291" s="68"/>
      <c r="O1291" s="68"/>
      <c r="P1291" s="328"/>
      <c r="Q1291" s="329"/>
      <c r="R1291" s="329"/>
      <c r="S1291" s="68"/>
      <c r="T1291" s="68"/>
      <c r="U1291" s="68"/>
      <c r="V1291" s="357"/>
      <c r="W1291" s="328"/>
      <c r="X1291" s="68"/>
      <c r="Y1291" s="68"/>
      <c r="Z1291" s="68"/>
      <c r="AA1291" s="371"/>
      <c r="AB1291" s="68"/>
      <c r="AC1291" s="68"/>
      <c r="AD1291" s="371"/>
      <c r="AE1291" s="68"/>
      <c r="AF1291" s="80"/>
      <c r="AG1291" s="99"/>
      <c r="AH1291" s="84"/>
      <c r="AI1291" s="582"/>
      <c r="AJ1291" s="582"/>
      <c r="AK1291" s="582"/>
      <c r="AL1291" s="582"/>
      <c r="AM1291" s="68"/>
      <c r="AN1291" s="80"/>
      <c r="AO1291" s="84"/>
      <c r="AP1291" s="4"/>
    </row>
    <row r="1292" spans="2:42" ht="13.5" customHeight="1" x14ac:dyDescent="0.25">
      <c r="B1292" s="520"/>
      <c r="D1292" s="68"/>
      <c r="E1292" s="68"/>
      <c r="F1292" s="68"/>
      <c r="G1292" s="68"/>
      <c r="H1292" s="88"/>
      <c r="I1292" s="68"/>
      <c r="J1292" s="68"/>
      <c r="K1292" s="68"/>
      <c r="L1292" s="88"/>
      <c r="M1292" s="68"/>
      <c r="N1292" s="68"/>
      <c r="O1292" s="68"/>
      <c r="P1292" s="328"/>
      <c r="Q1292" s="329"/>
      <c r="R1292" s="329"/>
      <c r="S1292" s="68"/>
      <c r="T1292" s="68"/>
      <c r="U1292" s="68"/>
      <c r="V1292" s="357"/>
      <c r="W1292" s="328"/>
      <c r="X1292" s="68"/>
      <c r="Y1292" s="68"/>
      <c r="Z1292" s="68"/>
      <c r="AA1292" s="371"/>
      <c r="AB1292" s="68"/>
      <c r="AC1292" s="68"/>
      <c r="AD1292" s="371"/>
      <c r="AE1292" s="68"/>
      <c r="AF1292" s="80"/>
      <c r="AG1292" s="99"/>
      <c r="AH1292" s="84"/>
      <c r="AI1292" s="582"/>
      <c r="AJ1292" s="582"/>
      <c r="AK1292" s="582"/>
      <c r="AL1292" s="582"/>
      <c r="AM1292" s="68"/>
      <c r="AN1292" s="80"/>
      <c r="AO1292" s="84"/>
      <c r="AP1292" s="4"/>
    </row>
    <row r="1293" spans="2:42" ht="13.5" customHeight="1" x14ac:dyDescent="0.25">
      <c r="B1293" s="520"/>
      <c r="D1293" s="68"/>
      <c r="E1293" s="68"/>
      <c r="F1293" s="68"/>
      <c r="G1293" s="68"/>
      <c r="H1293" s="88"/>
      <c r="I1293" s="68"/>
      <c r="J1293" s="68"/>
      <c r="K1293" s="68"/>
      <c r="L1293" s="88"/>
      <c r="M1293" s="68"/>
      <c r="N1293" s="68"/>
      <c r="O1293" s="68"/>
      <c r="P1293" s="328"/>
      <c r="Q1293" s="329"/>
      <c r="R1293" s="329"/>
      <c r="S1293" s="68"/>
      <c r="T1293" s="68"/>
      <c r="U1293" s="68"/>
      <c r="V1293" s="357"/>
      <c r="W1293" s="328"/>
      <c r="X1293" s="68"/>
      <c r="Y1293" s="68"/>
      <c r="Z1293" s="68"/>
      <c r="AA1293" s="371"/>
      <c r="AB1293" s="68"/>
      <c r="AC1293" s="68"/>
      <c r="AD1293" s="371"/>
      <c r="AE1293" s="68"/>
      <c r="AF1293" s="80"/>
      <c r="AG1293" s="99"/>
      <c r="AH1293" s="84"/>
      <c r="AI1293" s="582"/>
      <c r="AJ1293" s="582"/>
      <c r="AK1293" s="582"/>
      <c r="AL1293" s="582"/>
      <c r="AM1293" s="68"/>
      <c r="AN1293" s="80"/>
      <c r="AO1293" s="84"/>
      <c r="AP1293" s="4"/>
    </row>
    <row r="1294" spans="2:42" ht="13.5" customHeight="1" x14ac:dyDescent="0.25">
      <c r="B1294" s="520"/>
      <c r="D1294" s="68"/>
      <c r="E1294" s="68"/>
      <c r="F1294" s="68"/>
      <c r="G1294" s="68"/>
      <c r="H1294" s="88"/>
      <c r="I1294" s="68"/>
      <c r="J1294" s="68"/>
      <c r="K1294" s="68"/>
      <c r="L1294" s="88"/>
      <c r="M1294" s="68"/>
      <c r="N1294" s="68"/>
      <c r="O1294" s="68"/>
      <c r="P1294" s="328"/>
      <c r="Q1294" s="329"/>
      <c r="R1294" s="329"/>
      <c r="S1294" s="68"/>
      <c r="T1294" s="68"/>
      <c r="U1294" s="68"/>
      <c r="V1294" s="357"/>
      <c r="W1294" s="328"/>
      <c r="X1294" s="68"/>
      <c r="Y1294" s="68"/>
      <c r="Z1294" s="68"/>
      <c r="AA1294" s="371"/>
      <c r="AB1294" s="68"/>
      <c r="AC1294" s="68"/>
      <c r="AD1294" s="371"/>
      <c r="AE1294" s="68"/>
      <c r="AF1294" s="80"/>
      <c r="AG1294" s="99"/>
      <c r="AH1294" s="84"/>
      <c r="AI1294" s="582"/>
      <c r="AJ1294" s="582"/>
      <c r="AK1294" s="582"/>
      <c r="AL1294" s="582"/>
      <c r="AM1294" s="68"/>
      <c r="AN1294" s="80"/>
      <c r="AO1294" s="84"/>
      <c r="AP1294" s="4"/>
    </row>
    <row r="1295" spans="2:42" ht="13.5" customHeight="1" x14ac:dyDescent="0.25">
      <c r="B1295" s="520"/>
      <c r="D1295" s="68"/>
      <c r="E1295" s="68"/>
      <c r="F1295" s="68"/>
      <c r="G1295" s="68"/>
      <c r="H1295" s="88"/>
      <c r="I1295" s="68"/>
      <c r="J1295" s="68"/>
      <c r="K1295" s="68"/>
      <c r="L1295" s="88"/>
      <c r="M1295" s="68"/>
      <c r="N1295" s="68"/>
      <c r="O1295" s="68"/>
      <c r="P1295" s="328"/>
      <c r="Q1295" s="329"/>
      <c r="R1295" s="329"/>
      <c r="S1295" s="68"/>
      <c r="T1295" s="68"/>
      <c r="U1295" s="68"/>
      <c r="V1295" s="357"/>
      <c r="W1295" s="328"/>
      <c r="X1295" s="68"/>
      <c r="Y1295" s="68"/>
      <c r="Z1295" s="68"/>
      <c r="AA1295" s="371"/>
      <c r="AB1295" s="68"/>
      <c r="AC1295" s="68"/>
      <c r="AD1295" s="371"/>
      <c r="AE1295" s="68"/>
      <c r="AF1295" s="80"/>
      <c r="AG1295" s="99"/>
      <c r="AH1295" s="84"/>
      <c r="AI1295" s="582"/>
      <c r="AJ1295" s="582"/>
      <c r="AK1295" s="582"/>
      <c r="AL1295" s="582"/>
      <c r="AM1295" s="68"/>
      <c r="AN1295" s="80"/>
      <c r="AO1295" s="84"/>
      <c r="AP1295" s="4"/>
    </row>
    <row r="1296" spans="2:42" ht="13.5" customHeight="1" x14ac:dyDescent="0.25">
      <c r="B1296" s="520"/>
      <c r="D1296" s="68"/>
      <c r="E1296" s="68"/>
      <c r="F1296" s="68"/>
      <c r="G1296" s="68"/>
      <c r="H1296" s="88"/>
      <c r="I1296" s="68"/>
      <c r="J1296" s="68"/>
      <c r="K1296" s="68"/>
      <c r="L1296" s="88"/>
      <c r="M1296" s="68"/>
      <c r="N1296" s="68"/>
      <c r="O1296" s="68"/>
      <c r="P1296" s="328"/>
      <c r="Q1296" s="329"/>
      <c r="R1296" s="329"/>
      <c r="S1296" s="68"/>
      <c r="T1296" s="68"/>
      <c r="U1296" s="68"/>
      <c r="V1296" s="357"/>
      <c r="W1296" s="328"/>
      <c r="X1296" s="68"/>
      <c r="Y1296" s="68"/>
      <c r="Z1296" s="68"/>
      <c r="AA1296" s="371"/>
      <c r="AB1296" s="68"/>
      <c r="AC1296" s="68"/>
      <c r="AD1296" s="371"/>
      <c r="AE1296" s="68"/>
      <c r="AF1296" s="80"/>
      <c r="AG1296" s="99"/>
      <c r="AH1296" s="84"/>
      <c r="AI1296" s="582"/>
      <c r="AJ1296" s="582"/>
      <c r="AK1296" s="582"/>
      <c r="AL1296" s="582"/>
      <c r="AM1296" s="68"/>
      <c r="AN1296" s="80"/>
      <c r="AO1296" s="84"/>
      <c r="AP1296" s="4"/>
    </row>
    <row r="1297" spans="2:42" ht="13.5" customHeight="1" x14ac:dyDescent="0.25">
      <c r="B1297" s="520"/>
      <c r="D1297" s="68"/>
      <c r="E1297" s="68"/>
      <c r="F1297" s="68"/>
      <c r="G1297" s="68"/>
      <c r="H1297" s="88"/>
      <c r="I1297" s="68"/>
      <c r="J1297" s="68"/>
      <c r="K1297" s="68"/>
      <c r="L1297" s="88"/>
      <c r="M1297" s="68"/>
      <c r="N1297" s="68"/>
      <c r="O1297" s="68"/>
      <c r="P1297" s="328"/>
      <c r="Q1297" s="329"/>
      <c r="R1297" s="329"/>
      <c r="S1297" s="68"/>
      <c r="T1297" s="68"/>
      <c r="U1297" s="68"/>
      <c r="V1297" s="357"/>
      <c r="W1297" s="328"/>
      <c r="X1297" s="68"/>
      <c r="Y1297" s="68"/>
      <c r="Z1297" s="68"/>
      <c r="AA1297" s="371"/>
      <c r="AB1297" s="68"/>
      <c r="AC1297" s="68"/>
      <c r="AD1297" s="371"/>
      <c r="AE1297" s="68"/>
      <c r="AF1297" s="80"/>
      <c r="AG1297" s="99"/>
      <c r="AH1297" s="84"/>
      <c r="AI1297" s="582"/>
      <c r="AJ1297" s="582"/>
      <c r="AK1297" s="582"/>
      <c r="AL1297" s="582"/>
      <c r="AM1297" s="68"/>
      <c r="AN1297" s="80"/>
      <c r="AO1297" s="84"/>
      <c r="AP1297" s="4"/>
    </row>
    <row r="1298" spans="2:42" ht="13.5" customHeight="1" x14ac:dyDescent="0.25">
      <c r="B1298" s="520"/>
      <c r="D1298" s="68"/>
      <c r="E1298" s="68"/>
      <c r="F1298" s="68"/>
      <c r="G1298" s="68"/>
      <c r="H1298" s="88"/>
      <c r="I1298" s="68"/>
      <c r="J1298" s="68"/>
      <c r="K1298" s="68"/>
      <c r="L1298" s="88"/>
      <c r="M1298" s="68"/>
      <c r="N1298" s="68"/>
      <c r="O1298" s="68"/>
      <c r="P1298" s="328"/>
      <c r="Q1298" s="329"/>
      <c r="R1298" s="329"/>
      <c r="S1298" s="68"/>
      <c r="T1298" s="68"/>
      <c r="U1298" s="68"/>
      <c r="V1298" s="357"/>
      <c r="W1298" s="328"/>
      <c r="X1298" s="68"/>
      <c r="Y1298" s="68"/>
      <c r="Z1298" s="68"/>
      <c r="AA1298" s="371"/>
      <c r="AB1298" s="68"/>
      <c r="AC1298" s="68"/>
      <c r="AD1298" s="371"/>
      <c r="AE1298" s="68"/>
      <c r="AF1298" s="80"/>
      <c r="AG1298" s="99"/>
      <c r="AH1298" s="84"/>
      <c r="AI1298" s="582"/>
      <c r="AJ1298" s="582"/>
      <c r="AK1298" s="582"/>
      <c r="AL1298" s="582"/>
      <c r="AM1298" s="68"/>
      <c r="AN1298" s="80"/>
      <c r="AO1298" s="84"/>
      <c r="AP1298" s="4"/>
    </row>
    <row r="1299" spans="2:42" ht="13.5" customHeight="1" x14ac:dyDescent="0.25">
      <c r="B1299" s="520"/>
      <c r="D1299" s="68"/>
      <c r="E1299" s="68"/>
      <c r="F1299" s="68"/>
      <c r="G1299" s="68"/>
      <c r="H1299" s="88"/>
      <c r="I1299" s="68"/>
      <c r="J1299" s="68"/>
      <c r="K1299" s="68"/>
      <c r="L1299" s="88"/>
      <c r="M1299" s="68"/>
      <c r="N1299" s="68"/>
      <c r="O1299" s="68"/>
      <c r="P1299" s="328"/>
      <c r="Q1299" s="329"/>
      <c r="R1299" s="329"/>
      <c r="S1299" s="68"/>
      <c r="T1299" s="68"/>
      <c r="U1299" s="68"/>
      <c r="V1299" s="357"/>
      <c r="W1299" s="328"/>
      <c r="X1299" s="68"/>
      <c r="Y1299" s="68"/>
      <c r="Z1299" s="68"/>
      <c r="AA1299" s="371"/>
      <c r="AB1299" s="68"/>
      <c r="AC1299" s="68"/>
      <c r="AD1299" s="371"/>
      <c r="AE1299" s="68"/>
      <c r="AF1299" s="80"/>
      <c r="AG1299" s="99"/>
      <c r="AH1299" s="84"/>
      <c r="AI1299" s="582"/>
      <c r="AJ1299" s="582"/>
      <c r="AK1299" s="582"/>
      <c r="AL1299" s="582"/>
      <c r="AM1299" s="68"/>
      <c r="AN1299" s="80"/>
      <c r="AO1299" s="84"/>
      <c r="AP1299" s="4"/>
    </row>
    <row r="1300" spans="2:42" ht="13.5" customHeight="1" x14ac:dyDescent="0.25">
      <c r="B1300" s="520"/>
      <c r="D1300" s="68"/>
      <c r="E1300" s="68"/>
      <c r="F1300" s="68"/>
      <c r="G1300" s="68"/>
      <c r="H1300" s="88"/>
      <c r="I1300" s="68"/>
      <c r="J1300" s="68"/>
      <c r="K1300" s="68"/>
      <c r="L1300" s="88"/>
      <c r="M1300" s="68"/>
      <c r="N1300" s="68"/>
      <c r="O1300" s="68"/>
      <c r="P1300" s="328"/>
      <c r="Q1300" s="329"/>
      <c r="R1300" s="329"/>
      <c r="S1300" s="68"/>
      <c r="T1300" s="68"/>
      <c r="U1300" s="68"/>
      <c r="V1300" s="357"/>
      <c r="W1300" s="328"/>
      <c r="X1300" s="68"/>
      <c r="Y1300" s="68"/>
      <c r="Z1300" s="68"/>
      <c r="AA1300" s="371"/>
      <c r="AB1300" s="68"/>
      <c r="AC1300" s="68"/>
      <c r="AD1300" s="371"/>
      <c r="AE1300" s="68"/>
      <c r="AF1300" s="80"/>
      <c r="AG1300" s="99"/>
      <c r="AH1300" s="84"/>
      <c r="AI1300" s="582"/>
      <c r="AJ1300" s="582"/>
      <c r="AK1300" s="582"/>
      <c r="AL1300" s="582"/>
      <c r="AM1300" s="68"/>
      <c r="AN1300" s="80"/>
      <c r="AO1300" s="84"/>
      <c r="AP1300" s="4"/>
    </row>
    <row r="1301" spans="2:42" ht="13.5" customHeight="1" x14ac:dyDescent="0.25">
      <c r="B1301" s="520"/>
      <c r="D1301" s="68"/>
      <c r="E1301" s="68"/>
      <c r="F1301" s="68"/>
      <c r="G1301" s="68"/>
      <c r="H1301" s="88"/>
      <c r="I1301" s="68"/>
      <c r="J1301" s="68"/>
      <c r="K1301" s="68"/>
      <c r="L1301" s="88"/>
      <c r="M1301" s="68"/>
      <c r="N1301" s="68"/>
      <c r="O1301" s="68"/>
      <c r="P1301" s="328"/>
      <c r="Q1301" s="329"/>
      <c r="R1301" s="329"/>
      <c r="S1301" s="68"/>
      <c r="T1301" s="68"/>
      <c r="U1301" s="68"/>
      <c r="V1301" s="357"/>
      <c r="W1301" s="328"/>
      <c r="X1301" s="68"/>
      <c r="Y1301" s="68"/>
      <c r="Z1301" s="68"/>
      <c r="AA1301" s="371"/>
      <c r="AB1301" s="68"/>
      <c r="AC1301" s="68"/>
      <c r="AD1301" s="371"/>
      <c r="AE1301" s="68"/>
      <c r="AF1301" s="80"/>
      <c r="AG1301" s="99"/>
      <c r="AH1301" s="84"/>
      <c r="AI1301" s="582"/>
      <c r="AJ1301" s="582"/>
      <c r="AK1301" s="582"/>
      <c r="AL1301" s="582"/>
      <c r="AM1301" s="68"/>
      <c r="AN1301" s="80"/>
      <c r="AO1301" s="84"/>
      <c r="AP1301" s="4"/>
    </row>
    <row r="1302" spans="2:42" ht="13.5" customHeight="1" x14ac:dyDescent="0.25">
      <c r="B1302" s="520"/>
      <c r="D1302" s="68"/>
      <c r="E1302" s="68"/>
      <c r="F1302" s="68"/>
      <c r="G1302" s="68"/>
      <c r="H1302" s="88"/>
      <c r="I1302" s="68"/>
      <c r="J1302" s="68"/>
      <c r="K1302" s="68"/>
      <c r="L1302" s="88"/>
      <c r="M1302" s="68"/>
      <c r="N1302" s="68"/>
      <c r="O1302" s="68"/>
      <c r="P1302" s="328"/>
      <c r="Q1302" s="329"/>
      <c r="R1302" s="329"/>
      <c r="S1302" s="68"/>
      <c r="T1302" s="68"/>
      <c r="U1302" s="68"/>
      <c r="V1302" s="357"/>
      <c r="W1302" s="328"/>
      <c r="X1302" s="68"/>
      <c r="Y1302" s="68"/>
      <c r="Z1302" s="68"/>
      <c r="AA1302" s="371"/>
      <c r="AB1302" s="68"/>
      <c r="AC1302" s="68"/>
      <c r="AD1302" s="371"/>
      <c r="AE1302" s="68"/>
      <c r="AF1302" s="80"/>
      <c r="AG1302" s="99"/>
      <c r="AH1302" s="84"/>
      <c r="AI1302" s="582"/>
      <c r="AJ1302" s="582"/>
      <c r="AK1302" s="582"/>
      <c r="AL1302" s="582"/>
      <c r="AM1302" s="68"/>
      <c r="AN1302" s="80"/>
      <c r="AO1302" s="84"/>
      <c r="AP1302" s="4"/>
    </row>
    <row r="1303" spans="2:42" ht="13.5" customHeight="1" x14ac:dyDescent="0.25">
      <c r="B1303" s="520"/>
      <c r="D1303" s="68"/>
      <c r="E1303" s="68"/>
      <c r="F1303" s="68"/>
      <c r="G1303" s="68"/>
      <c r="H1303" s="88"/>
      <c r="I1303" s="68"/>
      <c r="J1303" s="68"/>
      <c r="K1303" s="68"/>
      <c r="L1303" s="88"/>
      <c r="M1303" s="68"/>
      <c r="N1303" s="68"/>
      <c r="O1303" s="68"/>
      <c r="P1303" s="328"/>
      <c r="Q1303" s="329"/>
      <c r="R1303" s="329"/>
      <c r="S1303" s="68"/>
      <c r="T1303" s="68"/>
      <c r="U1303" s="68"/>
      <c r="V1303" s="357"/>
      <c r="W1303" s="328"/>
      <c r="X1303" s="68"/>
      <c r="Y1303" s="68"/>
      <c r="Z1303" s="68"/>
      <c r="AA1303" s="371"/>
      <c r="AB1303" s="68"/>
      <c r="AC1303" s="68"/>
      <c r="AD1303" s="371"/>
      <c r="AE1303" s="68"/>
      <c r="AF1303" s="80"/>
      <c r="AG1303" s="99"/>
      <c r="AH1303" s="84"/>
      <c r="AI1303" s="582"/>
      <c r="AJ1303" s="582"/>
      <c r="AK1303" s="582"/>
      <c r="AL1303" s="582"/>
      <c r="AM1303" s="68"/>
      <c r="AN1303" s="80"/>
      <c r="AO1303" s="84"/>
      <c r="AP1303" s="4"/>
    </row>
    <row r="1304" spans="2:42" ht="13.5" customHeight="1" x14ac:dyDescent="0.25">
      <c r="B1304" s="520"/>
      <c r="D1304" s="68"/>
      <c r="E1304" s="68"/>
      <c r="F1304" s="68"/>
      <c r="G1304" s="68"/>
      <c r="H1304" s="88"/>
      <c r="I1304" s="68"/>
      <c r="J1304" s="68"/>
      <c r="K1304" s="68"/>
      <c r="L1304" s="88"/>
      <c r="M1304" s="68"/>
      <c r="N1304" s="68"/>
      <c r="O1304" s="68"/>
      <c r="P1304" s="328"/>
      <c r="Q1304" s="329"/>
      <c r="R1304" s="329"/>
      <c r="S1304" s="68"/>
      <c r="T1304" s="68"/>
      <c r="U1304" s="68"/>
      <c r="V1304" s="357"/>
      <c r="W1304" s="328"/>
      <c r="X1304" s="68"/>
      <c r="Y1304" s="68"/>
      <c r="Z1304" s="68"/>
      <c r="AA1304" s="371"/>
      <c r="AB1304" s="68"/>
      <c r="AC1304" s="68"/>
      <c r="AD1304" s="371"/>
      <c r="AE1304" s="68"/>
      <c r="AF1304" s="80"/>
      <c r="AG1304" s="99"/>
      <c r="AH1304" s="84"/>
      <c r="AI1304" s="582"/>
      <c r="AJ1304" s="582"/>
      <c r="AK1304" s="582"/>
      <c r="AL1304" s="582"/>
      <c r="AM1304" s="68"/>
      <c r="AN1304" s="80"/>
      <c r="AO1304" s="84"/>
      <c r="AP1304" s="4"/>
    </row>
    <row r="1305" spans="2:42" ht="13.5" customHeight="1" x14ac:dyDescent="0.25">
      <c r="B1305" s="520"/>
      <c r="D1305" s="68"/>
      <c r="E1305" s="68"/>
      <c r="F1305" s="68"/>
      <c r="G1305" s="68"/>
      <c r="H1305" s="88"/>
      <c r="I1305" s="68"/>
      <c r="J1305" s="68"/>
      <c r="K1305" s="68"/>
      <c r="L1305" s="88"/>
      <c r="M1305" s="68"/>
      <c r="N1305" s="68"/>
      <c r="O1305" s="68"/>
      <c r="P1305" s="328"/>
      <c r="Q1305" s="329"/>
      <c r="R1305" s="329"/>
      <c r="S1305" s="68"/>
      <c r="T1305" s="68"/>
      <c r="U1305" s="68"/>
      <c r="V1305" s="357"/>
      <c r="W1305" s="328"/>
      <c r="X1305" s="68"/>
      <c r="Y1305" s="68"/>
      <c r="Z1305" s="68"/>
      <c r="AA1305" s="371"/>
      <c r="AB1305" s="68"/>
      <c r="AC1305" s="68"/>
      <c r="AD1305" s="371"/>
      <c r="AE1305" s="68"/>
      <c r="AF1305" s="80"/>
      <c r="AG1305" s="99"/>
      <c r="AH1305" s="84"/>
      <c r="AI1305" s="582"/>
      <c r="AJ1305" s="582"/>
      <c r="AK1305" s="582"/>
      <c r="AL1305" s="582"/>
      <c r="AM1305" s="68"/>
      <c r="AN1305" s="80"/>
      <c r="AO1305" s="84"/>
      <c r="AP1305" s="4"/>
    </row>
    <row r="1306" spans="2:42" ht="13.5" customHeight="1" x14ac:dyDescent="0.25">
      <c r="B1306" s="520"/>
      <c r="D1306" s="68"/>
      <c r="E1306" s="68"/>
      <c r="F1306" s="68"/>
      <c r="G1306" s="68"/>
      <c r="H1306" s="88"/>
      <c r="I1306" s="68"/>
      <c r="J1306" s="68"/>
      <c r="K1306" s="68"/>
      <c r="L1306" s="88"/>
      <c r="M1306" s="68"/>
      <c r="N1306" s="68"/>
      <c r="O1306" s="68"/>
      <c r="P1306" s="328"/>
      <c r="Q1306" s="329"/>
      <c r="R1306" s="329"/>
      <c r="S1306" s="68"/>
      <c r="T1306" s="68"/>
      <c r="U1306" s="68"/>
      <c r="V1306" s="357"/>
      <c r="W1306" s="328"/>
      <c r="X1306" s="68"/>
      <c r="Y1306" s="68"/>
      <c r="Z1306" s="68"/>
      <c r="AA1306" s="371"/>
      <c r="AB1306" s="68"/>
      <c r="AC1306" s="68"/>
      <c r="AD1306" s="371"/>
      <c r="AE1306" s="68"/>
      <c r="AF1306" s="80"/>
      <c r="AG1306" s="99"/>
      <c r="AH1306" s="84"/>
      <c r="AI1306" s="582"/>
      <c r="AJ1306" s="582"/>
      <c r="AK1306" s="582"/>
      <c r="AL1306" s="582"/>
      <c r="AM1306" s="68"/>
      <c r="AN1306" s="80"/>
      <c r="AO1306" s="84"/>
      <c r="AP1306" s="4"/>
    </row>
    <row r="1307" spans="2:42" ht="13.5" customHeight="1" x14ac:dyDescent="0.25">
      <c r="B1307" s="520"/>
      <c r="D1307" s="68"/>
      <c r="E1307" s="68"/>
      <c r="F1307" s="68"/>
      <c r="G1307" s="68"/>
      <c r="H1307" s="88"/>
      <c r="I1307" s="68"/>
      <c r="J1307" s="68"/>
      <c r="K1307" s="68"/>
      <c r="L1307" s="88"/>
      <c r="M1307" s="68"/>
      <c r="N1307" s="68"/>
      <c r="O1307" s="68"/>
      <c r="P1307" s="328"/>
      <c r="Q1307" s="329"/>
      <c r="R1307" s="329"/>
      <c r="S1307" s="68"/>
      <c r="T1307" s="68"/>
      <c r="U1307" s="68"/>
      <c r="V1307" s="357"/>
      <c r="W1307" s="328"/>
      <c r="X1307" s="68"/>
      <c r="Y1307" s="68"/>
      <c r="Z1307" s="68"/>
      <c r="AA1307" s="371"/>
      <c r="AB1307" s="68"/>
      <c r="AC1307" s="68"/>
      <c r="AD1307" s="371"/>
      <c r="AE1307" s="68"/>
      <c r="AF1307" s="80"/>
      <c r="AG1307" s="99"/>
      <c r="AH1307" s="84"/>
      <c r="AI1307" s="582"/>
      <c r="AJ1307" s="582"/>
      <c r="AK1307" s="582"/>
      <c r="AL1307" s="582"/>
      <c r="AM1307" s="68"/>
      <c r="AN1307" s="80"/>
      <c r="AO1307" s="84"/>
      <c r="AP1307" s="4"/>
    </row>
    <row r="1308" spans="2:42" ht="13.5" customHeight="1" x14ac:dyDescent="0.25">
      <c r="B1308" s="520"/>
      <c r="D1308" s="68"/>
      <c r="E1308" s="68"/>
      <c r="F1308" s="68"/>
      <c r="G1308" s="68"/>
      <c r="H1308" s="88"/>
      <c r="I1308" s="68"/>
      <c r="J1308" s="68"/>
      <c r="K1308" s="68"/>
      <c r="L1308" s="88"/>
      <c r="M1308" s="68"/>
      <c r="N1308" s="68"/>
      <c r="O1308" s="68"/>
      <c r="P1308" s="328"/>
      <c r="Q1308" s="329"/>
      <c r="R1308" s="329"/>
      <c r="S1308" s="68"/>
      <c r="T1308" s="68"/>
      <c r="U1308" s="68"/>
      <c r="V1308" s="357"/>
      <c r="W1308" s="328"/>
      <c r="X1308" s="68"/>
      <c r="Y1308" s="68"/>
      <c r="Z1308" s="68"/>
      <c r="AA1308" s="371"/>
      <c r="AB1308" s="68"/>
      <c r="AC1308" s="68"/>
      <c r="AD1308" s="371"/>
      <c r="AE1308" s="68"/>
      <c r="AF1308" s="80"/>
      <c r="AG1308" s="99"/>
      <c r="AH1308" s="84"/>
      <c r="AI1308" s="582"/>
      <c r="AJ1308" s="582"/>
      <c r="AK1308" s="582"/>
      <c r="AL1308" s="582"/>
      <c r="AM1308" s="68"/>
      <c r="AN1308" s="80"/>
      <c r="AO1308" s="84"/>
      <c r="AP1308" s="4"/>
    </row>
    <row r="1309" spans="2:42" ht="13.5" customHeight="1" x14ac:dyDescent="0.25">
      <c r="B1309" s="520"/>
      <c r="D1309" s="68"/>
      <c r="E1309" s="68"/>
      <c r="F1309" s="68"/>
      <c r="G1309" s="68"/>
      <c r="H1309" s="88"/>
      <c r="I1309" s="68"/>
      <c r="J1309" s="68"/>
      <c r="K1309" s="68"/>
      <c r="L1309" s="88"/>
      <c r="M1309" s="68"/>
      <c r="N1309" s="68"/>
      <c r="O1309" s="68"/>
      <c r="P1309" s="328"/>
      <c r="Q1309" s="329"/>
      <c r="R1309" s="329"/>
      <c r="S1309" s="68"/>
      <c r="T1309" s="68"/>
      <c r="U1309" s="68"/>
      <c r="V1309" s="357"/>
      <c r="W1309" s="328"/>
      <c r="X1309" s="68"/>
      <c r="Y1309" s="68"/>
      <c r="Z1309" s="68"/>
      <c r="AA1309" s="371"/>
      <c r="AB1309" s="68"/>
      <c r="AC1309" s="68"/>
      <c r="AD1309" s="371"/>
      <c r="AE1309" s="68"/>
      <c r="AF1309" s="80"/>
      <c r="AG1309" s="99"/>
      <c r="AH1309" s="84"/>
      <c r="AI1309" s="582"/>
      <c r="AJ1309" s="582"/>
      <c r="AK1309" s="582"/>
      <c r="AL1309" s="582"/>
      <c r="AM1309" s="68"/>
      <c r="AN1309" s="80"/>
      <c r="AO1309" s="84"/>
      <c r="AP1309" s="4"/>
    </row>
    <row r="1310" spans="2:42" ht="13.5" customHeight="1" x14ac:dyDescent="0.25">
      <c r="B1310" s="520"/>
      <c r="D1310" s="68"/>
      <c r="E1310" s="68"/>
      <c r="F1310" s="68"/>
      <c r="G1310" s="68"/>
      <c r="H1310" s="88"/>
      <c r="I1310" s="68"/>
      <c r="J1310" s="68"/>
      <c r="K1310" s="68"/>
      <c r="L1310" s="88"/>
      <c r="M1310" s="68"/>
      <c r="N1310" s="68"/>
      <c r="O1310" s="68"/>
      <c r="P1310" s="328"/>
      <c r="Q1310" s="329"/>
      <c r="R1310" s="329"/>
      <c r="S1310" s="68"/>
      <c r="T1310" s="68"/>
      <c r="U1310" s="68"/>
      <c r="V1310" s="357"/>
      <c r="W1310" s="328"/>
      <c r="X1310" s="68"/>
      <c r="Y1310" s="68"/>
      <c r="Z1310" s="68"/>
      <c r="AA1310" s="371"/>
      <c r="AB1310" s="68"/>
      <c r="AC1310" s="68"/>
      <c r="AD1310" s="371"/>
      <c r="AE1310" s="68"/>
      <c r="AF1310" s="80"/>
      <c r="AG1310" s="99"/>
      <c r="AH1310" s="84"/>
      <c r="AI1310" s="582"/>
      <c r="AJ1310" s="582"/>
      <c r="AK1310" s="582"/>
      <c r="AL1310" s="582"/>
      <c r="AM1310" s="68"/>
      <c r="AN1310" s="80"/>
      <c r="AO1310" s="84"/>
      <c r="AP1310" s="4"/>
    </row>
    <row r="1311" spans="2:42" ht="13.5" customHeight="1" x14ac:dyDescent="0.25">
      <c r="B1311" s="520"/>
      <c r="D1311" s="68"/>
      <c r="E1311" s="68"/>
      <c r="F1311" s="68"/>
      <c r="G1311" s="68"/>
      <c r="H1311" s="88"/>
      <c r="I1311" s="68"/>
      <c r="J1311" s="68"/>
      <c r="K1311" s="68"/>
      <c r="L1311" s="88"/>
      <c r="M1311" s="68"/>
      <c r="N1311" s="68"/>
      <c r="O1311" s="68"/>
      <c r="P1311" s="328"/>
      <c r="Q1311" s="329"/>
      <c r="R1311" s="329"/>
      <c r="S1311" s="68"/>
      <c r="T1311" s="68"/>
      <c r="U1311" s="68"/>
      <c r="V1311" s="357"/>
      <c r="W1311" s="328"/>
      <c r="X1311" s="68"/>
      <c r="Y1311" s="68"/>
      <c r="Z1311" s="68"/>
      <c r="AA1311" s="371"/>
      <c r="AB1311" s="68"/>
      <c r="AC1311" s="68"/>
      <c r="AD1311" s="371"/>
      <c r="AE1311" s="68"/>
      <c r="AF1311" s="80"/>
      <c r="AG1311" s="99"/>
      <c r="AH1311" s="84"/>
      <c r="AI1311" s="582"/>
      <c r="AJ1311" s="582"/>
      <c r="AK1311" s="582"/>
      <c r="AL1311" s="582"/>
      <c r="AM1311" s="68"/>
      <c r="AN1311" s="80"/>
      <c r="AO1311" s="84"/>
      <c r="AP1311" s="4"/>
    </row>
    <row r="1312" spans="2:42" ht="13.5" customHeight="1" x14ac:dyDescent="0.25">
      <c r="B1312" s="520"/>
      <c r="D1312" s="68"/>
      <c r="E1312" s="68"/>
      <c r="F1312" s="68"/>
      <c r="G1312" s="68"/>
      <c r="H1312" s="88"/>
      <c r="I1312" s="68"/>
      <c r="J1312" s="68"/>
      <c r="K1312" s="68"/>
      <c r="L1312" s="88"/>
      <c r="M1312" s="68"/>
      <c r="N1312" s="68"/>
      <c r="O1312" s="68"/>
      <c r="P1312" s="328"/>
      <c r="Q1312" s="329"/>
      <c r="R1312" s="329"/>
      <c r="S1312" s="68"/>
      <c r="T1312" s="68"/>
      <c r="U1312" s="68"/>
      <c r="V1312" s="357"/>
      <c r="W1312" s="328"/>
      <c r="X1312" s="68"/>
      <c r="Y1312" s="68"/>
      <c r="Z1312" s="68"/>
      <c r="AA1312" s="371"/>
      <c r="AB1312" s="68"/>
      <c r="AC1312" s="68"/>
      <c r="AD1312" s="371"/>
      <c r="AE1312" s="68"/>
      <c r="AF1312" s="80"/>
      <c r="AG1312" s="99"/>
      <c r="AH1312" s="84"/>
      <c r="AI1312" s="582"/>
      <c r="AJ1312" s="582"/>
      <c r="AK1312" s="582"/>
      <c r="AL1312" s="582"/>
      <c r="AM1312" s="68"/>
      <c r="AN1312" s="80"/>
      <c r="AO1312" s="84"/>
      <c r="AP1312" s="4"/>
    </row>
    <row r="1313" spans="2:42" ht="13.5" customHeight="1" x14ac:dyDescent="0.25">
      <c r="B1313" s="520"/>
      <c r="D1313" s="68"/>
      <c r="E1313" s="68"/>
      <c r="F1313" s="68"/>
      <c r="G1313" s="68"/>
      <c r="H1313" s="88"/>
      <c r="I1313" s="68"/>
      <c r="J1313" s="68"/>
      <c r="K1313" s="68"/>
      <c r="L1313" s="88"/>
      <c r="M1313" s="68"/>
      <c r="N1313" s="68"/>
      <c r="O1313" s="68"/>
      <c r="P1313" s="328"/>
      <c r="Q1313" s="329"/>
      <c r="R1313" s="329"/>
      <c r="S1313" s="68"/>
      <c r="T1313" s="68"/>
      <c r="U1313" s="68"/>
      <c r="V1313" s="357"/>
      <c r="W1313" s="328"/>
      <c r="X1313" s="68"/>
      <c r="Y1313" s="68"/>
      <c r="Z1313" s="68"/>
      <c r="AA1313" s="371"/>
      <c r="AB1313" s="68"/>
      <c r="AC1313" s="68"/>
      <c r="AD1313" s="371"/>
      <c r="AE1313" s="68"/>
      <c r="AF1313" s="80"/>
      <c r="AG1313" s="99"/>
      <c r="AH1313" s="84"/>
      <c r="AI1313" s="582"/>
      <c r="AJ1313" s="582"/>
      <c r="AK1313" s="582"/>
      <c r="AL1313" s="582"/>
      <c r="AM1313" s="68"/>
      <c r="AN1313" s="80"/>
      <c r="AO1313" s="84"/>
      <c r="AP1313" s="4"/>
    </row>
    <row r="1314" spans="2:42" ht="13.5" customHeight="1" x14ac:dyDescent="0.25">
      <c r="B1314" s="520"/>
      <c r="D1314" s="68"/>
      <c r="E1314" s="68"/>
      <c r="F1314" s="68"/>
      <c r="G1314" s="68"/>
      <c r="H1314" s="88"/>
      <c r="I1314" s="68"/>
      <c r="J1314" s="68"/>
      <c r="K1314" s="68"/>
      <c r="L1314" s="88"/>
      <c r="M1314" s="68"/>
      <c r="N1314" s="68"/>
      <c r="O1314" s="68"/>
      <c r="P1314" s="328"/>
      <c r="Q1314" s="329"/>
      <c r="R1314" s="329"/>
      <c r="S1314" s="68"/>
      <c r="T1314" s="68"/>
      <c r="U1314" s="68"/>
      <c r="V1314" s="357"/>
      <c r="W1314" s="328"/>
      <c r="X1314" s="68"/>
      <c r="Y1314" s="68"/>
      <c r="Z1314" s="68"/>
      <c r="AA1314" s="371"/>
      <c r="AB1314" s="68"/>
      <c r="AC1314" s="68"/>
      <c r="AD1314" s="371"/>
      <c r="AE1314" s="68"/>
      <c r="AF1314" s="80"/>
      <c r="AG1314" s="99"/>
      <c r="AH1314" s="84"/>
      <c r="AI1314" s="582"/>
      <c r="AJ1314" s="582"/>
      <c r="AK1314" s="582"/>
      <c r="AL1314" s="582"/>
      <c r="AM1314" s="68"/>
      <c r="AN1314" s="80"/>
      <c r="AO1314" s="84"/>
      <c r="AP1314" s="4"/>
    </row>
    <row r="1315" spans="2:42" ht="13.5" customHeight="1" x14ac:dyDescent="0.25">
      <c r="B1315" s="520"/>
      <c r="D1315" s="68"/>
      <c r="E1315" s="68"/>
      <c r="F1315" s="68"/>
      <c r="G1315" s="68"/>
      <c r="H1315" s="88"/>
      <c r="I1315" s="68"/>
      <c r="J1315" s="68"/>
      <c r="K1315" s="68"/>
      <c r="L1315" s="88"/>
      <c r="M1315" s="68"/>
      <c r="N1315" s="68"/>
      <c r="O1315" s="68"/>
      <c r="P1315" s="328"/>
      <c r="Q1315" s="329"/>
      <c r="R1315" s="329"/>
      <c r="S1315" s="68"/>
      <c r="T1315" s="68"/>
      <c r="U1315" s="68"/>
      <c r="V1315" s="357"/>
      <c r="W1315" s="328"/>
      <c r="X1315" s="68"/>
      <c r="Y1315" s="68"/>
      <c r="Z1315" s="68"/>
      <c r="AA1315" s="371"/>
      <c r="AB1315" s="68"/>
      <c r="AC1315" s="68"/>
      <c r="AD1315" s="371"/>
      <c r="AE1315" s="68"/>
      <c r="AF1315" s="80"/>
      <c r="AG1315" s="99"/>
      <c r="AH1315" s="84"/>
      <c r="AI1315" s="582"/>
      <c r="AJ1315" s="582"/>
      <c r="AK1315" s="582"/>
      <c r="AL1315" s="582"/>
      <c r="AM1315" s="68"/>
      <c r="AN1315" s="80"/>
      <c r="AO1315" s="84"/>
      <c r="AP1315" s="4"/>
    </row>
    <row r="1316" spans="2:42" ht="13.5" customHeight="1" x14ac:dyDescent="0.25">
      <c r="B1316" s="520"/>
      <c r="D1316" s="68"/>
      <c r="E1316" s="68"/>
      <c r="F1316" s="68"/>
      <c r="G1316" s="68"/>
      <c r="H1316" s="88"/>
      <c r="I1316" s="68"/>
      <c r="J1316" s="68"/>
      <c r="K1316" s="68"/>
      <c r="L1316" s="88"/>
      <c r="M1316" s="68"/>
      <c r="N1316" s="68"/>
      <c r="O1316" s="68"/>
      <c r="P1316" s="328"/>
      <c r="Q1316" s="329"/>
      <c r="R1316" s="329"/>
      <c r="S1316" s="68"/>
      <c r="T1316" s="68"/>
      <c r="U1316" s="68"/>
      <c r="V1316" s="357"/>
      <c r="W1316" s="328"/>
      <c r="X1316" s="68"/>
      <c r="Y1316" s="68"/>
      <c r="Z1316" s="68"/>
      <c r="AA1316" s="371"/>
      <c r="AB1316" s="68"/>
      <c r="AC1316" s="68"/>
      <c r="AD1316" s="371"/>
      <c r="AE1316" s="68"/>
      <c r="AF1316" s="80"/>
      <c r="AG1316" s="99"/>
      <c r="AH1316" s="84"/>
      <c r="AI1316" s="582"/>
      <c r="AJ1316" s="582"/>
      <c r="AK1316" s="582"/>
      <c r="AL1316" s="582"/>
      <c r="AM1316" s="68"/>
      <c r="AN1316" s="80"/>
      <c r="AO1316" s="84"/>
      <c r="AP1316" s="4"/>
    </row>
    <row r="1317" spans="2:42" ht="13.5" customHeight="1" x14ac:dyDescent="0.25">
      <c r="B1317" s="520"/>
      <c r="D1317" s="68"/>
      <c r="E1317" s="68"/>
      <c r="F1317" s="68"/>
      <c r="G1317" s="68"/>
      <c r="H1317" s="88"/>
      <c r="I1317" s="68"/>
      <c r="J1317" s="68"/>
      <c r="K1317" s="68"/>
      <c r="L1317" s="88"/>
      <c r="M1317" s="68"/>
      <c r="N1317" s="68"/>
      <c r="O1317" s="68"/>
      <c r="P1317" s="328"/>
      <c r="Q1317" s="329"/>
      <c r="R1317" s="329"/>
      <c r="S1317" s="68"/>
      <c r="T1317" s="68"/>
      <c r="U1317" s="68"/>
      <c r="V1317" s="357"/>
      <c r="W1317" s="328"/>
      <c r="X1317" s="68"/>
      <c r="Y1317" s="68"/>
      <c r="Z1317" s="68"/>
      <c r="AA1317" s="371"/>
      <c r="AB1317" s="68"/>
      <c r="AC1317" s="68"/>
      <c r="AD1317" s="371"/>
      <c r="AE1317" s="68"/>
      <c r="AF1317" s="80"/>
      <c r="AG1317" s="99"/>
      <c r="AH1317" s="84"/>
      <c r="AI1317" s="582"/>
      <c r="AJ1317" s="582"/>
      <c r="AK1317" s="582"/>
      <c r="AL1317" s="582"/>
      <c r="AM1317" s="68"/>
      <c r="AN1317" s="80"/>
      <c r="AO1317" s="84"/>
      <c r="AP1317" s="4"/>
    </row>
    <row r="1318" spans="2:42" ht="13.5" customHeight="1" x14ac:dyDescent="0.25">
      <c r="B1318" s="520"/>
      <c r="D1318" s="68"/>
      <c r="E1318" s="68"/>
      <c r="F1318" s="68"/>
      <c r="G1318" s="68"/>
      <c r="H1318" s="88"/>
      <c r="I1318" s="68"/>
      <c r="J1318" s="68"/>
      <c r="K1318" s="68"/>
      <c r="L1318" s="88"/>
      <c r="M1318" s="68"/>
      <c r="N1318" s="68"/>
      <c r="O1318" s="68"/>
      <c r="P1318" s="328"/>
      <c r="Q1318" s="329"/>
      <c r="R1318" s="329"/>
      <c r="S1318" s="68"/>
      <c r="T1318" s="68"/>
      <c r="U1318" s="68"/>
      <c r="V1318" s="357"/>
      <c r="W1318" s="328"/>
      <c r="X1318" s="68"/>
      <c r="Y1318" s="68"/>
      <c r="Z1318" s="68"/>
      <c r="AA1318" s="371"/>
      <c r="AB1318" s="68"/>
      <c r="AC1318" s="68"/>
      <c r="AD1318" s="371"/>
      <c r="AE1318" s="68"/>
      <c r="AF1318" s="80"/>
      <c r="AG1318" s="99"/>
      <c r="AH1318" s="84"/>
      <c r="AI1318" s="582"/>
      <c r="AJ1318" s="582"/>
      <c r="AK1318" s="582"/>
      <c r="AL1318" s="582"/>
      <c r="AM1318" s="68"/>
      <c r="AN1318" s="80"/>
      <c r="AO1318" s="84"/>
      <c r="AP1318" s="4"/>
    </row>
    <row r="1319" spans="2:42" ht="13.5" customHeight="1" x14ac:dyDescent="0.25">
      <c r="B1319" s="520"/>
      <c r="D1319" s="68"/>
      <c r="E1319" s="68"/>
      <c r="F1319" s="68"/>
      <c r="G1319" s="68"/>
      <c r="H1319" s="88"/>
      <c r="I1319" s="68"/>
      <c r="J1319" s="68"/>
      <c r="K1319" s="68"/>
      <c r="L1319" s="88"/>
      <c r="M1319" s="68"/>
      <c r="N1319" s="68"/>
      <c r="O1319" s="68"/>
      <c r="P1319" s="328"/>
      <c r="Q1319" s="329"/>
      <c r="R1319" s="329"/>
      <c r="S1319" s="68"/>
      <c r="T1319" s="68"/>
      <c r="U1319" s="68"/>
      <c r="V1319" s="357"/>
      <c r="W1319" s="328"/>
      <c r="X1319" s="68"/>
      <c r="Y1319" s="68"/>
      <c r="Z1319" s="68"/>
      <c r="AA1319" s="371"/>
      <c r="AB1319" s="68"/>
      <c r="AC1319" s="68"/>
      <c r="AD1319" s="371"/>
      <c r="AE1319" s="68"/>
      <c r="AF1319" s="80"/>
      <c r="AG1319" s="99"/>
      <c r="AH1319" s="84"/>
      <c r="AI1319" s="582"/>
      <c r="AJ1319" s="582"/>
      <c r="AK1319" s="582"/>
      <c r="AL1319" s="582"/>
      <c r="AM1319" s="68"/>
      <c r="AN1319" s="80"/>
      <c r="AO1319" s="84"/>
      <c r="AP1319" s="4"/>
    </row>
    <row r="1320" spans="2:42" ht="13.5" customHeight="1" x14ac:dyDescent="0.25">
      <c r="B1320" s="520"/>
      <c r="D1320" s="68"/>
      <c r="E1320" s="68"/>
      <c r="F1320" s="68"/>
      <c r="G1320" s="68"/>
      <c r="H1320" s="88"/>
      <c r="I1320" s="68"/>
      <c r="J1320" s="68"/>
      <c r="K1320" s="68"/>
      <c r="L1320" s="88"/>
      <c r="M1320" s="68"/>
      <c r="N1320" s="68"/>
      <c r="O1320" s="68"/>
      <c r="P1320" s="328"/>
      <c r="Q1320" s="329"/>
      <c r="R1320" s="329"/>
      <c r="S1320" s="68"/>
      <c r="T1320" s="68"/>
      <c r="U1320" s="68"/>
      <c r="V1320" s="357"/>
      <c r="W1320" s="328"/>
      <c r="X1320" s="68"/>
      <c r="Y1320" s="68"/>
      <c r="Z1320" s="68"/>
      <c r="AA1320" s="371"/>
      <c r="AB1320" s="68"/>
      <c r="AC1320" s="68"/>
      <c r="AD1320" s="371"/>
      <c r="AE1320" s="68"/>
      <c r="AF1320" s="80"/>
      <c r="AG1320" s="99"/>
      <c r="AH1320" s="84"/>
      <c r="AI1320" s="582"/>
      <c r="AJ1320" s="582"/>
      <c r="AK1320" s="582"/>
      <c r="AL1320" s="582"/>
      <c r="AM1320" s="68"/>
      <c r="AN1320" s="80"/>
      <c r="AO1320" s="84"/>
      <c r="AP1320" s="4"/>
    </row>
    <row r="1321" spans="2:42" ht="13.5" customHeight="1" x14ac:dyDescent="0.25">
      <c r="B1321" s="520"/>
      <c r="D1321" s="68"/>
      <c r="E1321" s="68"/>
      <c r="F1321" s="68"/>
      <c r="G1321" s="68"/>
      <c r="H1321" s="88"/>
      <c r="I1321" s="68"/>
      <c r="J1321" s="68"/>
      <c r="K1321" s="68"/>
      <c r="L1321" s="88"/>
      <c r="M1321" s="68"/>
      <c r="N1321" s="68"/>
      <c r="O1321" s="68"/>
      <c r="P1321" s="328"/>
      <c r="Q1321" s="329"/>
      <c r="R1321" s="329"/>
      <c r="S1321" s="68"/>
      <c r="T1321" s="68"/>
      <c r="U1321" s="68"/>
      <c r="V1321" s="357"/>
      <c r="W1321" s="328"/>
      <c r="X1321" s="68"/>
      <c r="Y1321" s="68"/>
      <c r="Z1321" s="68"/>
      <c r="AA1321" s="371"/>
      <c r="AB1321" s="68"/>
      <c r="AC1321" s="68"/>
      <c r="AD1321" s="371"/>
      <c r="AE1321" s="68"/>
      <c r="AF1321" s="80"/>
      <c r="AG1321" s="99"/>
      <c r="AH1321" s="84"/>
      <c r="AI1321" s="582"/>
      <c r="AJ1321" s="582"/>
      <c r="AK1321" s="582"/>
      <c r="AL1321" s="582"/>
      <c r="AM1321" s="68"/>
      <c r="AN1321" s="80"/>
      <c r="AO1321" s="84"/>
      <c r="AP1321" s="4"/>
    </row>
    <row r="1322" spans="2:42" ht="13.5" customHeight="1" x14ac:dyDescent="0.25">
      <c r="B1322" s="520"/>
      <c r="D1322" s="68"/>
      <c r="E1322" s="68"/>
      <c r="F1322" s="68"/>
      <c r="G1322" s="68"/>
      <c r="H1322" s="88"/>
      <c r="I1322" s="68"/>
      <c r="J1322" s="68"/>
      <c r="K1322" s="68"/>
      <c r="L1322" s="88"/>
      <c r="M1322" s="68"/>
      <c r="N1322" s="68"/>
      <c r="O1322" s="68"/>
      <c r="P1322" s="328"/>
      <c r="Q1322" s="329"/>
      <c r="R1322" s="329"/>
      <c r="S1322" s="68"/>
      <c r="T1322" s="68"/>
      <c r="U1322" s="68"/>
      <c r="V1322" s="357"/>
      <c r="W1322" s="328"/>
      <c r="X1322" s="68"/>
      <c r="Y1322" s="68"/>
      <c r="Z1322" s="68"/>
      <c r="AA1322" s="371"/>
      <c r="AB1322" s="68"/>
      <c r="AC1322" s="68"/>
      <c r="AD1322" s="371"/>
      <c r="AE1322" s="68"/>
      <c r="AF1322" s="80"/>
      <c r="AG1322" s="99"/>
      <c r="AH1322" s="84"/>
      <c r="AI1322" s="582"/>
      <c r="AJ1322" s="582"/>
      <c r="AK1322" s="582"/>
      <c r="AL1322" s="582"/>
      <c r="AM1322" s="68"/>
      <c r="AN1322" s="80"/>
      <c r="AO1322" s="84"/>
      <c r="AP1322" s="4"/>
    </row>
    <row r="1323" spans="2:42" ht="13.5" customHeight="1" x14ac:dyDescent="0.25">
      <c r="B1323" s="520"/>
      <c r="D1323" s="68"/>
      <c r="E1323" s="68"/>
      <c r="F1323" s="68"/>
      <c r="G1323" s="68"/>
      <c r="H1323" s="88"/>
      <c r="I1323" s="68"/>
      <c r="J1323" s="68"/>
      <c r="K1323" s="68"/>
      <c r="L1323" s="88"/>
      <c r="M1323" s="68"/>
      <c r="N1323" s="68"/>
      <c r="O1323" s="68"/>
      <c r="P1323" s="328"/>
      <c r="Q1323" s="329"/>
      <c r="R1323" s="329"/>
      <c r="S1323" s="68"/>
      <c r="T1323" s="68"/>
      <c r="U1323" s="68"/>
      <c r="V1323" s="357"/>
      <c r="W1323" s="328"/>
      <c r="X1323" s="68"/>
      <c r="Y1323" s="68"/>
      <c r="Z1323" s="68"/>
      <c r="AA1323" s="371"/>
      <c r="AB1323" s="68"/>
      <c r="AC1323" s="68"/>
      <c r="AD1323" s="371"/>
      <c r="AE1323" s="68"/>
      <c r="AF1323" s="80"/>
      <c r="AG1323" s="99"/>
      <c r="AH1323" s="84"/>
      <c r="AI1323" s="582"/>
      <c r="AJ1323" s="582"/>
      <c r="AK1323" s="582"/>
      <c r="AL1323" s="582"/>
      <c r="AM1323" s="68"/>
      <c r="AN1323" s="80"/>
      <c r="AO1323" s="84"/>
      <c r="AP1323" s="4"/>
    </row>
    <row r="1324" spans="2:42" ht="13.5" customHeight="1" x14ac:dyDescent="0.25">
      <c r="B1324" s="520"/>
      <c r="D1324" s="68"/>
      <c r="E1324" s="68"/>
      <c r="F1324" s="68"/>
      <c r="G1324" s="68"/>
      <c r="H1324" s="88"/>
      <c r="I1324" s="68"/>
      <c r="J1324" s="68"/>
      <c r="K1324" s="68"/>
      <c r="L1324" s="88"/>
      <c r="M1324" s="68"/>
      <c r="N1324" s="68"/>
      <c r="O1324" s="68"/>
      <c r="P1324" s="328"/>
      <c r="Q1324" s="329"/>
      <c r="R1324" s="329"/>
      <c r="S1324" s="68"/>
      <c r="T1324" s="68"/>
      <c r="U1324" s="68"/>
      <c r="V1324" s="357"/>
      <c r="W1324" s="328"/>
      <c r="X1324" s="68"/>
      <c r="Y1324" s="68"/>
      <c r="Z1324" s="68"/>
      <c r="AA1324" s="371"/>
      <c r="AB1324" s="68"/>
      <c r="AC1324" s="68"/>
      <c r="AD1324" s="371"/>
      <c r="AE1324" s="68"/>
      <c r="AF1324" s="80"/>
      <c r="AG1324" s="99"/>
      <c r="AH1324" s="84"/>
      <c r="AI1324" s="582"/>
      <c r="AJ1324" s="582"/>
      <c r="AK1324" s="582"/>
      <c r="AL1324" s="582"/>
      <c r="AM1324" s="68"/>
      <c r="AN1324" s="80"/>
      <c r="AO1324" s="84"/>
      <c r="AP1324" s="4"/>
    </row>
    <row r="1325" spans="2:42" ht="13.5" customHeight="1" x14ac:dyDescent="0.25">
      <c r="B1325" s="520"/>
      <c r="D1325" s="68"/>
      <c r="E1325" s="68"/>
      <c r="F1325" s="68"/>
      <c r="G1325" s="68"/>
      <c r="H1325" s="88"/>
      <c r="I1325" s="68"/>
      <c r="J1325" s="68"/>
      <c r="K1325" s="68"/>
      <c r="L1325" s="88"/>
      <c r="M1325" s="68"/>
      <c r="N1325" s="68"/>
      <c r="O1325" s="68"/>
      <c r="P1325" s="328"/>
      <c r="Q1325" s="329"/>
      <c r="R1325" s="329"/>
      <c r="S1325" s="68"/>
      <c r="T1325" s="68"/>
      <c r="U1325" s="68"/>
      <c r="V1325" s="357"/>
      <c r="W1325" s="328"/>
      <c r="X1325" s="68"/>
      <c r="Y1325" s="68"/>
      <c r="Z1325" s="68"/>
      <c r="AA1325" s="371"/>
      <c r="AB1325" s="68"/>
      <c r="AC1325" s="68"/>
      <c r="AD1325" s="371"/>
      <c r="AE1325" s="68"/>
      <c r="AF1325" s="80"/>
      <c r="AG1325" s="99"/>
      <c r="AH1325" s="84"/>
      <c r="AI1325" s="582"/>
      <c r="AJ1325" s="582"/>
      <c r="AK1325" s="582"/>
      <c r="AL1325" s="582"/>
      <c r="AM1325" s="68"/>
      <c r="AN1325" s="80"/>
      <c r="AO1325" s="84"/>
      <c r="AP1325" s="4"/>
    </row>
    <row r="1326" spans="2:42" ht="13.5" customHeight="1" x14ac:dyDescent="0.25">
      <c r="B1326" s="520"/>
      <c r="D1326" s="68"/>
      <c r="E1326" s="68"/>
      <c r="F1326" s="68"/>
      <c r="G1326" s="68"/>
      <c r="H1326" s="88"/>
      <c r="I1326" s="68"/>
      <c r="J1326" s="68"/>
      <c r="K1326" s="68"/>
      <c r="L1326" s="88"/>
      <c r="M1326" s="68"/>
      <c r="N1326" s="68"/>
      <c r="O1326" s="68"/>
      <c r="P1326" s="328"/>
      <c r="Q1326" s="329"/>
      <c r="R1326" s="329"/>
      <c r="S1326" s="68"/>
      <c r="T1326" s="68"/>
      <c r="U1326" s="68"/>
      <c r="V1326" s="357"/>
      <c r="W1326" s="328"/>
      <c r="X1326" s="68"/>
      <c r="Y1326" s="68"/>
      <c r="Z1326" s="68"/>
      <c r="AA1326" s="371"/>
      <c r="AB1326" s="68"/>
      <c r="AC1326" s="68"/>
      <c r="AD1326" s="371"/>
      <c r="AE1326" s="68"/>
      <c r="AF1326" s="80"/>
      <c r="AG1326" s="99"/>
      <c r="AH1326" s="84"/>
      <c r="AI1326" s="582"/>
      <c r="AJ1326" s="582"/>
      <c r="AK1326" s="582"/>
      <c r="AL1326" s="582"/>
      <c r="AM1326" s="68"/>
      <c r="AN1326" s="80"/>
      <c r="AO1326" s="84"/>
      <c r="AP1326" s="4"/>
    </row>
    <row r="1327" spans="2:42" ht="13.5" customHeight="1" x14ac:dyDescent="0.25">
      <c r="B1327" s="520"/>
      <c r="D1327" s="68"/>
      <c r="E1327" s="68"/>
      <c r="F1327" s="68"/>
      <c r="G1327" s="68"/>
      <c r="H1327" s="88"/>
      <c r="I1327" s="68"/>
      <c r="J1327" s="68"/>
      <c r="K1327" s="68"/>
      <c r="L1327" s="88"/>
      <c r="M1327" s="68"/>
      <c r="N1327" s="68"/>
      <c r="O1327" s="68"/>
      <c r="P1327" s="328"/>
      <c r="Q1327" s="329"/>
      <c r="R1327" s="329"/>
      <c r="S1327" s="68"/>
      <c r="T1327" s="68"/>
      <c r="U1327" s="68"/>
      <c r="V1327" s="357"/>
      <c r="W1327" s="328"/>
      <c r="X1327" s="68"/>
      <c r="Y1327" s="68"/>
      <c r="Z1327" s="68"/>
      <c r="AA1327" s="371"/>
      <c r="AB1327" s="68"/>
      <c r="AC1327" s="68"/>
      <c r="AD1327" s="371"/>
      <c r="AE1327" s="68"/>
      <c r="AF1327" s="80"/>
      <c r="AG1327" s="99"/>
      <c r="AH1327" s="84"/>
      <c r="AI1327" s="582"/>
      <c r="AJ1327" s="582"/>
      <c r="AK1327" s="582"/>
      <c r="AL1327" s="582"/>
      <c r="AM1327" s="68"/>
      <c r="AN1327" s="80"/>
      <c r="AO1327" s="84"/>
      <c r="AP1327" s="4"/>
    </row>
    <row r="1328" spans="2:42" ht="13.5" customHeight="1" x14ac:dyDescent="0.25">
      <c r="B1328" s="520"/>
      <c r="D1328" s="68"/>
      <c r="E1328" s="68"/>
      <c r="F1328" s="68"/>
      <c r="G1328" s="68"/>
      <c r="H1328" s="88"/>
      <c r="I1328" s="68"/>
      <c r="J1328" s="68"/>
      <c r="K1328" s="68"/>
      <c r="L1328" s="88"/>
      <c r="M1328" s="68"/>
      <c r="N1328" s="68"/>
      <c r="O1328" s="68"/>
      <c r="P1328" s="328"/>
      <c r="Q1328" s="329"/>
      <c r="R1328" s="329"/>
      <c r="S1328" s="68"/>
      <c r="T1328" s="68"/>
      <c r="U1328" s="68"/>
      <c r="V1328" s="357"/>
      <c r="W1328" s="328"/>
      <c r="X1328" s="68"/>
      <c r="Y1328" s="68"/>
      <c r="Z1328" s="68"/>
      <c r="AA1328" s="371"/>
      <c r="AB1328" s="68"/>
      <c r="AC1328" s="68"/>
      <c r="AD1328" s="371"/>
      <c r="AE1328" s="68"/>
      <c r="AF1328" s="80"/>
      <c r="AG1328" s="99"/>
      <c r="AH1328" s="84"/>
      <c r="AI1328" s="582"/>
      <c r="AJ1328" s="582"/>
      <c r="AK1328" s="582"/>
      <c r="AL1328" s="582"/>
      <c r="AM1328" s="68"/>
      <c r="AN1328" s="80"/>
      <c r="AO1328" s="84"/>
      <c r="AP1328" s="4"/>
    </row>
    <row r="1329" spans="2:42" ht="13.5" customHeight="1" x14ac:dyDescent="0.25">
      <c r="B1329" s="520"/>
      <c r="D1329" s="68"/>
      <c r="E1329" s="68"/>
      <c r="F1329" s="68"/>
      <c r="G1329" s="68"/>
      <c r="H1329" s="88"/>
      <c r="I1329" s="68"/>
      <c r="J1329" s="68"/>
      <c r="K1329" s="68"/>
      <c r="L1329" s="88"/>
      <c r="M1329" s="68"/>
      <c r="N1329" s="68"/>
      <c r="O1329" s="68"/>
      <c r="P1329" s="328"/>
      <c r="Q1329" s="329"/>
      <c r="R1329" s="329"/>
      <c r="S1329" s="68"/>
      <c r="T1329" s="68"/>
      <c r="U1329" s="68"/>
      <c r="V1329" s="357"/>
      <c r="W1329" s="328"/>
      <c r="X1329" s="68"/>
      <c r="Y1329" s="68"/>
      <c r="Z1329" s="68"/>
      <c r="AA1329" s="371"/>
      <c r="AB1329" s="68"/>
      <c r="AC1329" s="68"/>
      <c r="AD1329" s="371"/>
      <c r="AE1329" s="68"/>
      <c r="AF1329" s="80"/>
      <c r="AG1329" s="99"/>
      <c r="AH1329" s="84"/>
      <c r="AI1329" s="582"/>
      <c r="AJ1329" s="582"/>
      <c r="AK1329" s="582"/>
      <c r="AL1329" s="582"/>
      <c r="AM1329" s="68"/>
      <c r="AN1329" s="80"/>
      <c r="AO1329" s="84"/>
      <c r="AP1329" s="4"/>
    </row>
    <row r="1330" spans="2:42" ht="13.5" customHeight="1" x14ac:dyDescent="0.25">
      <c r="B1330" s="520"/>
      <c r="D1330" s="68"/>
      <c r="E1330" s="68"/>
      <c r="F1330" s="68"/>
      <c r="G1330" s="68"/>
      <c r="H1330" s="88"/>
      <c r="I1330" s="68"/>
      <c r="J1330" s="68"/>
      <c r="K1330" s="68"/>
      <c r="L1330" s="88"/>
      <c r="M1330" s="68"/>
      <c r="N1330" s="68"/>
      <c r="O1330" s="68"/>
      <c r="P1330" s="328"/>
      <c r="Q1330" s="329"/>
      <c r="R1330" s="329"/>
      <c r="S1330" s="68"/>
      <c r="T1330" s="68"/>
      <c r="U1330" s="68"/>
      <c r="V1330" s="357"/>
      <c r="W1330" s="328"/>
      <c r="X1330" s="68"/>
      <c r="Y1330" s="68"/>
      <c r="Z1330" s="68"/>
      <c r="AA1330" s="371"/>
      <c r="AB1330" s="68"/>
      <c r="AC1330" s="68"/>
      <c r="AD1330" s="371"/>
      <c r="AE1330" s="68"/>
      <c r="AF1330" s="80"/>
      <c r="AG1330" s="99"/>
      <c r="AH1330" s="84"/>
      <c r="AI1330" s="582"/>
      <c r="AJ1330" s="582"/>
      <c r="AK1330" s="582"/>
      <c r="AL1330" s="582"/>
      <c r="AM1330" s="68"/>
      <c r="AN1330" s="80"/>
      <c r="AO1330" s="84"/>
      <c r="AP1330" s="4"/>
    </row>
    <row r="1331" spans="2:42" ht="13.5" customHeight="1" x14ac:dyDescent="0.25">
      <c r="B1331" s="520"/>
      <c r="D1331" s="68"/>
      <c r="E1331" s="68"/>
      <c r="F1331" s="68"/>
      <c r="G1331" s="68"/>
      <c r="H1331" s="88"/>
      <c r="I1331" s="68"/>
      <c r="J1331" s="68"/>
      <c r="K1331" s="68"/>
      <c r="L1331" s="88"/>
      <c r="M1331" s="68"/>
      <c r="N1331" s="68"/>
      <c r="O1331" s="68"/>
      <c r="P1331" s="328"/>
      <c r="Q1331" s="329"/>
      <c r="R1331" s="329"/>
      <c r="S1331" s="68"/>
      <c r="T1331" s="68"/>
      <c r="U1331" s="68"/>
      <c r="V1331" s="357"/>
      <c r="W1331" s="328"/>
      <c r="X1331" s="68"/>
      <c r="Y1331" s="68"/>
      <c r="Z1331" s="68"/>
      <c r="AA1331" s="371"/>
      <c r="AB1331" s="68"/>
      <c r="AC1331" s="68"/>
      <c r="AD1331" s="371"/>
      <c r="AE1331" s="68"/>
      <c r="AF1331" s="80"/>
      <c r="AG1331" s="99"/>
      <c r="AH1331" s="84"/>
      <c r="AI1331" s="582"/>
      <c r="AJ1331" s="582"/>
      <c r="AK1331" s="582"/>
      <c r="AL1331" s="582"/>
      <c r="AM1331" s="68"/>
      <c r="AN1331" s="80"/>
      <c r="AO1331" s="84"/>
      <c r="AP1331" s="4"/>
    </row>
    <row r="1332" spans="2:42" ht="13.5" customHeight="1" x14ac:dyDescent="0.25">
      <c r="B1332" s="520"/>
      <c r="D1332" s="68"/>
      <c r="E1332" s="68"/>
      <c r="F1332" s="68"/>
      <c r="G1332" s="68"/>
      <c r="H1332" s="88"/>
      <c r="I1332" s="68"/>
      <c r="J1332" s="68"/>
      <c r="K1332" s="68"/>
      <c r="L1332" s="88"/>
      <c r="M1332" s="68"/>
      <c r="N1332" s="68"/>
      <c r="O1332" s="68"/>
      <c r="P1332" s="328"/>
      <c r="Q1332" s="329"/>
      <c r="R1332" s="329"/>
      <c r="S1332" s="68"/>
      <c r="T1332" s="68"/>
      <c r="U1332" s="68"/>
      <c r="V1332" s="357"/>
      <c r="W1332" s="328"/>
      <c r="X1332" s="68"/>
      <c r="Y1332" s="68"/>
      <c r="Z1332" s="68"/>
      <c r="AA1332" s="371"/>
      <c r="AB1332" s="68"/>
      <c r="AC1332" s="68"/>
      <c r="AD1332" s="371"/>
      <c r="AE1332" s="68"/>
      <c r="AF1332" s="80"/>
      <c r="AG1332" s="99"/>
      <c r="AH1332" s="84"/>
      <c r="AI1332" s="582"/>
      <c r="AJ1332" s="582"/>
      <c r="AK1332" s="582"/>
      <c r="AL1332" s="582"/>
      <c r="AM1332" s="68"/>
      <c r="AN1332" s="80"/>
      <c r="AO1332" s="84"/>
      <c r="AP1332" s="4"/>
    </row>
    <row r="1333" spans="2:42" ht="13.5" customHeight="1" x14ac:dyDescent="0.25">
      <c r="B1333" s="520"/>
      <c r="D1333" s="68"/>
      <c r="E1333" s="68"/>
      <c r="F1333" s="68"/>
      <c r="G1333" s="68"/>
      <c r="H1333" s="88"/>
      <c r="I1333" s="68"/>
      <c r="J1333" s="68"/>
      <c r="K1333" s="68"/>
      <c r="L1333" s="88"/>
      <c r="M1333" s="68"/>
      <c r="N1333" s="68"/>
      <c r="O1333" s="68"/>
      <c r="P1333" s="328"/>
      <c r="Q1333" s="329"/>
      <c r="R1333" s="329"/>
      <c r="S1333" s="68"/>
      <c r="T1333" s="68"/>
      <c r="U1333" s="68"/>
      <c r="V1333" s="357"/>
      <c r="W1333" s="328"/>
      <c r="X1333" s="68"/>
      <c r="Y1333" s="68"/>
      <c r="Z1333" s="68"/>
      <c r="AA1333" s="371"/>
      <c r="AB1333" s="68"/>
      <c r="AC1333" s="68"/>
      <c r="AD1333" s="371"/>
      <c r="AE1333" s="68"/>
      <c r="AF1333" s="80"/>
      <c r="AG1333" s="99"/>
      <c r="AH1333" s="84"/>
      <c r="AI1333" s="582"/>
      <c r="AJ1333" s="582"/>
      <c r="AK1333" s="582"/>
      <c r="AL1333" s="582"/>
      <c r="AM1333" s="68"/>
      <c r="AN1333" s="80"/>
      <c r="AO1333" s="84"/>
      <c r="AP1333" s="4"/>
    </row>
    <row r="1334" spans="2:42" ht="13.5" customHeight="1" x14ac:dyDescent="0.25">
      <c r="B1334" s="520"/>
      <c r="D1334" s="68"/>
      <c r="E1334" s="68"/>
      <c r="F1334" s="68"/>
      <c r="G1334" s="68"/>
      <c r="H1334" s="88"/>
      <c r="I1334" s="68"/>
      <c r="J1334" s="68"/>
      <c r="K1334" s="68"/>
      <c r="L1334" s="88"/>
      <c r="M1334" s="68"/>
      <c r="N1334" s="68"/>
      <c r="O1334" s="68"/>
      <c r="P1334" s="328"/>
      <c r="Q1334" s="329"/>
      <c r="R1334" s="329"/>
      <c r="S1334" s="68"/>
      <c r="T1334" s="68"/>
      <c r="U1334" s="68"/>
      <c r="V1334" s="357"/>
      <c r="W1334" s="328"/>
      <c r="X1334" s="68"/>
      <c r="Y1334" s="68"/>
      <c r="Z1334" s="68"/>
      <c r="AA1334" s="371"/>
      <c r="AB1334" s="68"/>
      <c r="AC1334" s="68"/>
      <c r="AD1334" s="371"/>
      <c r="AE1334" s="68"/>
      <c r="AF1334" s="80"/>
      <c r="AG1334" s="99"/>
      <c r="AH1334" s="84"/>
      <c r="AI1334" s="582"/>
      <c r="AJ1334" s="582"/>
      <c r="AK1334" s="582"/>
      <c r="AL1334" s="582"/>
      <c r="AM1334" s="68"/>
      <c r="AN1334" s="80"/>
      <c r="AO1334" s="84"/>
      <c r="AP1334" s="4"/>
    </row>
    <row r="1335" spans="2:42" ht="13.5" customHeight="1" x14ac:dyDescent="0.25">
      <c r="B1335" s="520"/>
      <c r="D1335" s="68"/>
      <c r="E1335" s="68"/>
      <c r="F1335" s="68"/>
      <c r="G1335" s="68"/>
      <c r="H1335" s="88"/>
      <c r="I1335" s="68"/>
      <c r="J1335" s="68"/>
      <c r="K1335" s="68"/>
      <c r="L1335" s="88"/>
      <c r="M1335" s="68"/>
      <c r="N1335" s="68"/>
      <c r="O1335" s="68"/>
      <c r="P1335" s="328"/>
      <c r="Q1335" s="329"/>
      <c r="R1335" s="329"/>
      <c r="S1335" s="68"/>
      <c r="T1335" s="68"/>
      <c r="U1335" s="68"/>
      <c r="V1335" s="357"/>
      <c r="W1335" s="328"/>
      <c r="X1335" s="68"/>
      <c r="Y1335" s="68"/>
      <c r="Z1335" s="68"/>
      <c r="AA1335" s="371"/>
      <c r="AB1335" s="68"/>
      <c r="AC1335" s="68"/>
      <c r="AD1335" s="371"/>
      <c r="AE1335" s="68"/>
      <c r="AF1335" s="80"/>
      <c r="AG1335" s="99"/>
      <c r="AH1335" s="84"/>
      <c r="AI1335" s="582"/>
      <c r="AJ1335" s="582"/>
      <c r="AK1335" s="582"/>
      <c r="AL1335" s="582"/>
      <c r="AM1335" s="68"/>
      <c r="AN1335" s="80"/>
      <c r="AO1335" s="84"/>
      <c r="AP1335" s="4"/>
    </row>
    <row r="1336" spans="2:42" ht="13.5" customHeight="1" x14ac:dyDescent="0.25">
      <c r="B1336" s="520"/>
      <c r="D1336" s="68"/>
      <c r="E1336" s="68"/>
      <c r="F1336" s="68"/>
      <c r="G1336" s="68"/>
      <c r="H1336" s="88"/>
      <c r="I1336" s="68"/>
      <c r="J1336" s="68"/>
      <c r="K1336" s="68"/>
      <c r="L1336" s="88"/>
      <c r="M1336" s="68"/>
      <c r="N1336" s="68"/>
      <c r="O1336" s="68"/>
      <c r="P1336" s="328"/>
      <c r="Q1336" s="329"/>
      <c r="R1336" s="329"/>
      <c r="S1336" s="68"/>
      <c r="T1336" s="68"/>
      <c r="U1336" s="68"/>
      <c r="V1336" s="357"/>
      <c r="W1336" s="328"/>
      <c r="X1336" s="68"/>
      <c r="Y1336" s="68"/>
      <c r="Z1336" s="68"/>
      <c r="AA1336" s="371"/>
      <c r="AB1336" s="68"/>
      <c r="AC1336" s="68"/>
      <c r="AD1336" s="371"/>
      <c r="AE1336" s="68"/>
      <c r="AF1336" s="80"/>
      <c r="AG1336" s="99"/>
      <c r="AH1336" s="84"/>
      <c r="AI1336" s="582"/>
      <c r="AJ1336" s="582"/>
      <c r="AK1336" s="582"/>
      <c r="AL1336" s="582"/>
      <c r="AM1336" s="68"/>
      <c r="AN1336" s="80"/>
      <c r="AO1336" s="84"/>
      <c r="AP1336" s="4"/>
    </row>
    <row r="1337" spans="2:42" ht="13.5" customHeight="1" x14ac:dyDescent="0.25">
      <c r="B1337" s="520"/>
      <c r="D1337" s="68"/>
      <c r="E1337" s="68"/>
      <c r="F1337" s="68"/>
      <c r="G1337" s="68"/>
      <c r="H1337" s="88"/>
      <c r="I1337" s="68"/>
      <c r="J1337" s="68"/>
      <c r="K1337" s="68"/>
      <c r="L1337" s="88"/>
      <c r="M1337" s="68"/>
      <c r="N1337" s="68"/>
      <c r="O1337" s="68"/>
      <c r="P1337" s="328"/>
      <c r="Q1337" s="329"/>
      <c r="R1337" s="329"/>
      <c r="S1337" s="68"/>
      <c r="T1337" s="68"/>
      <c r="U1337" s="68"/>
      <c r="V1337" s="357"/>
      <c r="W1337" s="328"/>
      <c r="X1337" s="68"/>
      <c r="Y1337" s="68"/>
      <c r="Z1337" s="68"/>
      <c r="AA1337" s="371"/>
      <c r="AB1337" s="68"/>
      <c r="AC1337" s="68"/>
      <c r="AD1337" s="371"/>
      <c r="AE1337" s="68"/>
      <c r="AF1337" s="80"/>
      <c r="AG1337" s="99"/>
      <c r="AH1337" s="84"/>
      <c r="AI1337" s="582"/>
      <c r="AJ1337" s="582"/>
      <c r="AK1337" s="582"/>
      <c r="AL1337" s="582"/>
      <c r="AM1337" s="68"/>
      <c r="AN1337" s="80"/>
      <c r="AO1337" s="84"/>
      <c r="AP1337" s="4"/>
    </row>
    <row r="1338" spans="2:42" ht="13.5" customHeight="1" x14ac:dyDescent="0.25">
      <c r="B1338" s="520"/>
      <c r="D1338" s="68"/>
      <c r="E1338" s="68"/>
      <c r="F1338" s="68"/>
      <c r="G1338" s="68"/>
      <c r="H1338" s="88"/>
      <c r="I1338" s="68"/>
      <c r="J1338" s="68"/>
      <c r="K1338" s="68"/>
      <c r="L1338" s="88"/>
      <c r="M1338" s="68"/>
      <c r="N1338" s="68"/>
      <c r="O1338" s="68"/>
      <c r="P1338" s="328"/>
      <c r="Q1338" s="329"/>
      <c r="R1338" s="329"/>
      <c r="S1338" s="68"/>
      <c r="T1338" s="68"/>
      <c r="U1338" s="68"/>
      <c r="V1338" s="357"/>
      <c r="W1338" s="328"/>
      <c r="X1338" s="68"/>
      <c r="Y1338" s="68"/>
      <c r="Z1338" s="68"/>
      <c r="AA1338" s="371"/>
      <c r="AB1338" s="68"/>
      <c r="AC1338" s="68"/>
      <c r="AD1338" s="371"/>
      <c r="AE1338" s="68"/>
      <c r="AF1338" s="80"/>
      <c r="AG1338" s="99"/>
      <c r="AH1338" s="84"/>
      <c r="AI1338" s="582"/>
      <c r="AJ1338" s="582"/>
      <c r="AK1338" s="582"/>
      <c r="AL1338" s="582"/>
      <c r="AM1338" s="68"/>
      <c r="AN1338" s="80"/>
      <c r="AO1338" s="84"/>
      <c r="AP1338" s="4"/>
    </row>
    <row r="1339" spans="2:42" ht="13.5" customHeight="1" x14ac:dyDescent="0.25">
      <c r="B1339" s="520"/>
      <c r="D1339" s="68"/>
      <c r="E1339" s="68"/>
      <c r="F1339" s="68"/>
      <c r="G1339" s="68"/>
      <c r="H1339" s="88"/>
      <c r="I1339" s="68"/>
      <c r="J1339" s="68"/>
      <c r="K1339" s="68"/>
      <c r="L1339" s="88"/>
      <c r="M1339" s="68"/>
      <c r="N1339" s="68"/>
      <c r="O1339" s="68"/>
      <c r="P1339" s="328"/>
      <c r="Q1339" s="329"/>
      <c r="R1339" s="329"/>
      <c r="S1339" s="68"/>
      <c r="T1339" s="68"/>
      <c r="U1339" s="68"/>
      <c r="V1339" s="357"/>
      <c r="W1339" s="328"/>
      <c r="X1339" s="68"/>
      <c r="Y1339" s="68"/>
      <c r="Z1339" s="68"/>
      <c r="AA1339" s="371"/>
      <c r="AB1339" s="68"/>
      <c r="AC1339" s="68"/>
      <c r="AD1339" s="371"/>
      <c r="AE1339" s="68"/>
      <c r="AF1339" s="80"/>
      <c r="AG1339" s="99"/>
      <c r="AH1339" s="84"/>
      <c r="AI1339" s="582"/>
      <c r="AJ1339" s="582"/>
      <c r="AK1339" s="582"/>
      <c r="AL1339" s="582"/>
      <c r="AM1339" s="68"/>
      <c r="AN1339" s="80"/>
      <c r="AO1339" s="84"/>
      <c r="AP1339" s="4"/>
    </row>
    <row r="1340" spans="2:42" ht="13.5" customHeight="1" x14ac:dyDescent="0.25">
      <c r="B1340" s="520"/>
      <c r="D1340" s="68"/>
      <c r="E1340" s="68"/>
      <c r="F1340" s="68"/>
      <c r="G1340" s="68"/>
      <c r="H1340" s="88"/>
      <c r="I1340" s="68"/>
      <c r="J1340" s="68"/>
      <c r="K1340" s="68"/>
      <c r="L1340" s="88"/>
      <c r="M1340" s="68"/>
      <c r="N1340" s="68"/>
      <c r="O1340" s="68"/>
      <c r="P1340" s="328"/>
      <c r="Q1340" s="329"/>
      <c r="R1340" s="329"/>
      <c r="S1340" s="68"/>
      <c r="T1340" s="68"/>
      <c r="U1340" s="68"/>
      <c r="V1340" s="357"/>
      <c r="W1340" s="328"/>
      <c r="X1340" s="68"/>
      <c r="Y1340" s="68"/>
      <c r="Z1340" s="68"/>
      <c r="AA1340" s="371"/>
      <c r="AB1340" s="68"/>
      <c r="AC1340" s="68"/>
      <c r="AD1340" s="371"/>
      <c r="AE1340" s="68"/>
      <c r="AF1340" s="80"/>
      <c r="AG1340" s="99"/>
      <c r="AH1340" s="84"/>
      <c r="AI1340" s="582"/>
      <c r="AJ1340" s="582"/>
      <c r="AK1340" s="582"/>
      <c r="AL1340" s="582"/>
      <c r="AM1340" s="68"/>
      <c r="AN1340" s="80"/>
      <c r="AO1340" s="84"/>
      <c r="AP1340" s="4"/>
    </row>
    <row r="1341" spans="2:42" ht="13.5" customHeight="1" x14ac:dyDescent="0.25">
      <c r="B1341" s="520"/>
      <c r="D1341" s="68"/>
      <c r="E1341" s="68"/>
      <c r="F1341" s="68"/>
      <c r="G1341" s="68"/>
      <c r="H1341" s="88"/>
      <c r="I1341" s="68"/>
      <c r="J1341" s="68"/>
      <c r="K1341" s="68"/>
      <c r="L1341" s="88"/>
      <c r="M1341" s="68"/>
      <c r="N1341" s="68"/>
      <c r="O1341" s="68"/>
      <c r="P1341" s="328"/>
      <c r="Q1341" s="329"/>
      <c r="R1341" s="329"/>
      <c r="S1341" s="68"/>
      <c r="T1341" s="68"/>
      <c r="U1341" s="68"/>
      <c r="V1341" s="357"/>
      <c r="W1341" s="328"/>
      <c r="X1341" s="68"/>
      <c r="Y1341" s="68"/>
      <c r="Z1341" s="68"/>
      <c r="AA1341" s="371"/>
      <c r="AB1341" s="68"/>
      <c r="AC1341" s="68"/>
      <c r="AD1341" s="371"/>
      <c r="AE1341" s="68"/>
      <c r="AF1341" s="80"/>
      <c r="AG1341" s="99"/>
      <c r="AH1341" s="84"/>
      <c r="AI1341" s="582"/>
      <c r="AJ1341" s="582"/>
      <c r="AK1341" s="582"/>
      <c r="AL1341" s="582"/>
      <c r="AM1341" s="68"/>
      <c r="AN1341" s="80"/>
      <c r="AO1341" s="84"/>
      <c r="AP1341" s="4"/>
    </row>
    <row r="1342" spans="2:42" ht="13.5" customHeight="1" x14ac:dyDescent="0.25">
      <c r="B1342" s="520"/>
      <c r="D1342" s="68"/>
      <c r="E1342" s="68"/>
      <c r="F1342" s="68"/>
      <c r="G1342" s="68"/>
      <c r="H1342" s="88"/>
      <c r="I1342" s="68"/>
      <c r="J1342" s="68"/>
      <c r="K1342" s="68"/>
      <c r="L1342" s="88"/>
      <c r="M1342" s="68"/>
      <c r="N1342" s="68"/>
      <c r="O1342" s="68"/>
      <c r="P1342" s="328"/>
      <c r="Q1342" s="329"/>
      <c r="R1342" s="329"/>
      <c r="S1342" s="68"/>
      <c r="T1342" s="68"/>
      <c r="U1342" s="68"/>
      <c r="V1342" s="357"/>
      <c r="W1342" s="328"/>
      <c r="X1342" s="68"/>
      <c r="Y1342" s="68"/>
      <c r="Z1342" s="68"/>
      <c r="AA1342" s="371"/>
      <c r="AB1342" s="68"/>
      <c r="AC1342" s="68"/>
      <c r="AD1342" s="371"/>
      <c r="AE1342" s="68"/>
      <c r="AF1342" s="80"/>
      <c r="AG1342" s="99"/>
      <c r="AH1342" s="84"/>
      <c r="AI1342" s="582"/>
      <c r="AJ1342" s="582"/>
      <c r="AK1342" s="582"/>
      <c r="AL1342" s="582"/>
      <c r="AM1342" s="68"/>
      <c r="AN1342" s="80"/>
      <c r="AO1342" s="84"/>
      <c r="AP1342" s="4"/>
    </row>
    <row r="1343" spans="2:42" ht="13.5" customHeight="1" x14ac:dyDescent="0.25">
      <c r="B1343" s="520"/>
      <c r="D1343" s="68"/>
      <c r="E1343" s="68"/>
      <c r="F1343" s="68"/>
      <c r="G1343" s="68"/>
      <c r="H1343" s="88"/>
      <c r="I1343" s="68"/>
      <c r="J1343" s="68"/>
      <c r="K1343" s="68"/>
      <c r="L1343" s="88"/>
      <c r="M1343" s="68"/>
      <c r="N1343" s="68"/>
      <c r="O1343" s="68"/>
      <c r="P1343" s="328"/>
      <c r="Q1343" s="329"/>
      <c r="R1343" s="329"/>
      <c r="S1343" s="68"/>
      <c r="T1343" s="68"/>
      <c r="U1343" s="68"/>
      <c r="V1343" s="357"/>
      <c r="W1343" s="328"/>
      <c r="X1343" s="68"/>
      <c r="Y1343" s="68"/>
      <c r="Z1343" s="68"/>
      <c r="AA1343" s="371"/>
      <c r="AB1343" s="68"/>
      <c r="AC1343" s="68"/>
      <c r="AD1343" s="371"/>
      <c r="AE1343" s="68"/>
      <c r="AF1343" s="80"/>
      <c r="AG1343" s="99"/>
      <c r="AH1343" s="84"/>
      <c r="AI1343" s="582"/>
      <c r="AJ1343" s="582"/>
      <c r="AK1343" s="582"/>
      <c r="AL1343" s="582"/>
      <c r="AM1343" s="68"/>
      <c r="AN1343" s="80"/>
      <c r="AO1343" s="84"/>
      <c r="AP1343" s="4"/>
    </row>
    <row r="1344" spans="2:42" ht="13.5" customHeight="1" x14ac:dyDescent="0.25">
      <c r="B1344" s="520"/>
      <c r="D1344" s="68"/>
      <c r="E1344" s="68"/>
      <c r="F1344" s="68"/>
      <c r="G1344" s="68"/>
      <c r="H1344" s="88"/>
      <c r="I1344" s="68"/>
      <c r="J1344" s="68"/>
      <c r="K1344" s="68"/>
      <c r="L1344" s="88"/>
      <c r="M1344" s="68"/>
      <c r="N1344" s="68"/>
      <c r="O1344" s="68"/>
      <c r="P1344" s="328"/>
      <c r="Q1344" s="329"/>
      <c r="R1344" s="329"/>
      <c r="S1344" s="68"/>
      <c r="T1344" s="68"/>
      <c r="U1344" s="68"/>
      <c r="V1344" s="357"/>
      <c r="W1344" s="328"/>
      <c r="X1344" s="68"/>
      <c r="Y1344" s="68"/>
      <c r="Z1344" s="68"/>
      <c r="AA1344" s="371"/>
      <c r="AB1344" s="68"/>
      <c r="AC1344" s="68"/>
      <c r="AD1344" s="371"/>
      <c r="AE1344" s="68"/>
      <c r="AF1344" s="80"/>
      <c r="AG1344" s="99"/>
      <c r="AH1344" s="84"/>
      <c r="AI1344" s="582"/>
      <c r="AJ1344" s="582"/>
      <c r="AK1344" s="582"/>
      <c r="AL1344" s="582"/>
      <c r="AM1344" s="68"/>
      <c r="AN1344" s="80"/>
      <c r="AO1344" s="84"/>
      <c r="AP1344" s="4"/>
    </row>
    <row r="1345" spans="2:42" ht="13.5" customHeight="1" x14ac:dyDescent="0.25">
      <c r="B1345" s="520"/>
      <c r="D1345" s="68"/>
      <c r="E1345" s="68"/>
      <c r="F1345" s="68"/>
      <c r="G1345" s="68"/>
      <c r="H1345" s="88"/>
      <c r="I1345" s="68"/>
      <c r="J1345" s="68"/>
      <c r="K1345" s="68"/>
      <c r="L1345" s="88"/>
      <c r="M1345" s="68"/>
      <c r="N1345" s="68"/>
      <c r="O1345" s="68"/>
      <c r="P1345" s="328"/>
      <c r="Q1345" s="329"/>
      <c r="R1345" s="329"/>
      <c r="S1345" s="68"/>
      <c r="T1345" s="68"/>
      <c r="U1345" s="68"/>
      <c r="V1345" s="357"/>
      <c r="W1345" s="328"/>
      <c r="X1345" s="68"/>
      <c r="Y1345" s="68"/>
      <c r="Z1345" s="68"/>
      <c r="AA1345" s="371"/>
      <c r="AB1345" s="68"/>
      <c r="AC1345" s="68"/>
      <c r="AD1345" s="371"/>
      <c r="AE1345" s="68"/>
      <c r="AF1345" s="80"/>
      <c r="AG1345" s="99"/>
      <c r="AH1345" s="84"/>
      <c r="AI1345" s="582"/>
      <c r="AJ1345" s="582"/>
      <c r="AK1345" s="582"/>
      <c r="AL1345" s="582"/>
      <c r="AM1345" s="68"/>
      <c r="AN1345" s="80"/>
      <c r="AO1345" s="84"/>
      <c r="AP1345" s="4"/>
    </row>
    <row r="1346" spans="2:42" ht="13.5" customHeight="1" x14ac:dyDescent="0.25">
      <c r="B1346" s="520"/>
      <c r="D1346" s="68"/>
      <c r="E1346" s="68"/>
      <c r="F1346" s="68"/>
      <c r="G1346" s="68"/>
      <c r="H1346" s="88"/>
      <c r="I1346" s="68"/>
      <c r="J1346" s="68"/>
      <c r="K1346" s="68"/>
      <c r="L1346" s="88"/>
      <c r="M1346" s="68"/>
      <c r="N1346" s="68"/>
      <c r="O1346" s="68"/>
      <c r="P1346" s="328"/>
      <c r="Q1346" s="329"/>
      <c r="R1346" s="329"/>
      <c r="S1346" s="68"/>
      <c r="T1346" s="68"/>
      <c r="U1346" s="68"/>
      <c r="V1346" s="357"/>
      <c r="W1346" s="328"/>
      <c r="X1346" s="68"/>
      <c r="Y1346" s="68"/>
      <c r="Z1346" s="68"/>
      <c r="AA1346" s="371"/>
      <c r="AB1346" s="68"/>
      <c r="AC1346" s="68"/>
      <c r="AD1346" s="371"/>
      <c r="AE1346" s="68"/>
      <c r="AF1346" s="80"/>
      <c r="AG1346" s="99"/>
      <c r="AH1346" s="84"/>
      <c r="AI1346" s="582"/>
      <c r="AJ1346" s="582"/>
      <c r="AK1346" s="582"/>
      <c r="AL1346" s="582"/>
      <c r="AM1346" s="68"/>
      <c r="AN1346" s="80"/>
      <c r="AO1346" s="84"/>
      <c r="AP1346" s="4"/>
    </row>
    <row r="1347" spans="2:42" ht="13.5" customHeight="1" x14ac:dyDescent="0.25">
      <c r="B1347" s="520"/>
      <c r="D1347" s="68"/>
      <c r="E1347" s="68"/>
      <c r="F1347" s="68"/>
      <c r="G1347" s="68"/>
      <c r="H1347" s="88"/>
      <c r="I1347" s="68"/>
      <c r="J1347" s="68"/>
      <c r="K1347" s="68"/>
      <c r="L1347" s="88"/>
      <c r="M1347" s="68"/>
      <c r="N1347" s="68"/>
      <c r="O1347" s="68"/>
      <c r="P1347" s="328"/>
      <c r="Q1347" s="329"/>
      <c r="R1347" s="329"/>
      <c r="S1347" s="68"/>
      <c r="T1347" s="68"/>
      <c r="U1347" s="68"/>
      <c r="V1347" s="357"/>
      <c r="W1347" s="328"/>
      <c r="X1347" s="68"/>
      <c r="Y1347" s="68"/>
      <c r="Z1347" s="68"/>
      <c r="AA1347" s="371"/>
      <c r="AB1347" s="68"/>
      <c r="AC1347" s="68"/>
      <c r="AD1347" s="371"/>
      <c r="AE1347" s="68"/>
      <c r="AF1347" s="80"/>
      <c r="AG1347" s="99"/>
      <c r="AH1347" s="84"/>
      <c r="AI1347" s="582"/>
      <c r="AJ1347" s="582"/>
      <c r="AK1347" s="582"/>
      <c r="AL1347" s="582"/>
      <c r="AM1347" s="68"/>
      <c r="AN1347" s="80"/>
      <c r="AO1347" s="84"/>
      <c r="AP1347" s="4"/>
    </row>
    <row r="1348" spans="2:42" ht="13.5" customHeight="1" x14ac:dyDescent="0.25">
      <c r="B1348" s="520"/>
      <c r="D1348" s="68"/>
      <c r="E1348" s="68"/>
      <c r="F1348" s="68"/>
      <c r="G1348" s="68"/>
      <c r="H1348" s="88"/>
      <c r="I1348" s="68"/>
      <c r="J1348" s="68"/>
      <c r="K1348" s="68"/>
      <c r="L1348" s="88"/>
      <c r="M1348" s="68"/>
      <c r="N1348" s="68"/>
      <c r="O1348" s="68"/>
      <c r="P1348" s="328"/>
      <c r="Q1348" s="329"/>
      <c r="R1348" s="329"/>
      <c r="S1348" s="68"/>
      <c r="T1348" s="68"/>
      <c r="U1348" s="68"/>
      <c r="V1348" s="357"/>
      <c r="W1348" s="328"/>
      <c r="X1348" s="68"/>
      <c r="Y1348" s="68"/>
      <c r="Z1348" s="68"/>
      <c r="AA1348" s="371"/>
      <c r="AB1348" s="68"/>
      <c r="AC1348" s="68"/>
      <c r="AD1348" s="371"/>
      <c r="AE1348" s="68"/>
      <c r="AF1348" s="80"/>
      <c r="AG1348" s="99"/>
      <c r="AH1348" s="84"/>
      <c r="AI1348" s="582"/>
      <c r="AJ1348" s="582"/>
      <c r="AK1348" s="582"/>
      <c r="AL1348" s="582"/>
      <c r="AM1348" s="68"/>
      <c r="AN1348" s="80"/>
      <c r="AO1348" s="84"/>
      <c r="AP1348" s="4"/>
    </row>
    <row r="1349" spans="2:42" ht="13.5" customHeight="1" x14ac:dyDescent="0.25">
      <c r="B1349" s="520"/>
      <c r="D1349" s="68"/>
      <c r="E1349" s="68"/>
      <c r="F1349" s="68"/>
      <c r="G1349" s="68"/>
      <c r="H1349" s="88"/>
      <c r="I1349" s="68"/>
      <c r="J1349" s="68"/>
      <c r="K1349" s="68"/>
      <c r="L1349" s="88"/>
      <c r="M1349" s="68"/>
      <c r="N1349" s="68"/>
      <c r="O1349" s="68"/>
      <c r="P1349" s="328"/>
      <c r="Q1349" s="329"/>
      <c r="R1349" s="329"/>
      <c r="S1349" s="68"/>
      <c r="T1349" s="68"/>
      <c r="U1349" s="68"/>
      <c r="V1349" s="357"/>
      <c r="W1349" s="328"/>
      <c r="X1349" s="68"/>
      <c r="Y1349" s="68"/>
      <c r="Z1349" s="68"/>
      <c r="AA1349" s="371"/>
      <c r="AB1349" s="68"/>
      <c r="AC1349" s="68"/>
      <c r="AD1349" s="371"/>
      <c r="AE1349" s="68"/>
      <c r="AF1349" s="80"/>
      <c r="AG1349" s="99"/>
      <c r="AH1349" s="84"/>
      <c r="AI1349" s="582"/>
      <c r="AJ1349" s="582"/>
      <c r="AK1349" s="582"/>
      <c r="AL1349" s="582"/>
      <c r="AM1349" s="68"/>
      <c r="AN1349" s="80"/>
      <c r="AO1349" s="84"/>
      <c r="AP1349" s="4"/>
    </row>
    <row r="1350" spans="2:42" ht="13.5" customHeight="1" x14ac:dyDescent="0.25">
      <c r="B1350" s="520"/>
      <c r="D1350" s="68"/>
      <c r="E1350" s="68"/>
      <c r="F1350" s="68"/>
      <c r="G1350" s="68"/>
      <c r="H1350" s="88"/>
      <c r="I1350" s="68"/>
      <c r="J1350" s="68"/>
      <c r="K1350" s="68"/>
      <c r="L1350" s="88"/>
      <c r="M1350" s="68"/>
      <c r="N1350" s="68"/>
      <c r="O1350" s="68"/>
      <c r="P1350" s="328"/>
      <c r="Q1350" s="329"/>
      <c r="R1350" s="329"/>
      <c r="S1350" s="68"/>
      <c r="T1350" s="68"/>
      <c r="U1350" s="68"/>
      <c r="V1350" s="357"/>
      <c r="W1350" s="328"/>
      <c r="X1350" s="68"/>
      <c r="Y1350" s="68"/>
      <c r="Z1350" s="68"/>
      <c r="AA1350" s="371"/>
      <c r="AB1350" s="68"/>
      <c r="AC1350" s="68"/>
      <c r="AD1350" s="371"/>
      <c r="AE1350" s="68"/>
      <c r="AF1350" s="80"/>
      <c r="AG1350" s="99"/>
      <c r="AH1350" s="84"/>
      <c r="AI1350" s="582"/>
      <c r="AJ1350" s="582"/>
      <c r="AK1350" s="582"/>
      <c r="AL1350" s="582"/>
      <c r="AM1350" s="68"/>
      <c r="AN1350" s="80"/>
      <c r="AO1350" s="84"/>
      <c r="AP1350" s="4"/>
    </row>
    <row r="1351" spans="2:42" ht="13.5" customHeight="1" x14ac:dyDescent="0.25">
      <c r="B1351" s="520"/>
      <c r="D1351" s="68"/>
      <c r="E1351" s="68"/>
      <c r="F1351" s="68"/>
      <c r="G1351" s="68"/>
      <c r="H1351" s="88"/>
      <c r="I1351" s="68"/>
      <c r="J1351" s="68"/>
      <c r="K1351" s="68"/>
      <c r="L1351" s="88"/>
      <c r="M1351" s="68"/>
      <c r="N1351" s="68"/>
      <c r="O1351" s="68"/>
      <c r="P1351" s="328"/>
      <c r="Q1351" s="329"/>
      <c r="R1351" s="329"/>
      <c r="S1351" s="68"/>
      <c r="T1351" s="68"/>
      <c r="U1351" s="68"/>
      <c r="V1351" s="357"/>
      <c r="W1351" s="328"/>
      <c r="X1351" s="68"/>
      <c r="Y1351" s="68"/>
      <c r="Z1351" s="68"/>
      <c r="AA1351" s="371"/>
      <c r="AB1351" s="68"/>
      <c r="AC1351" s="68"/>
      <c r="AD1351" s="371"/>
      <c r="AE1351" s="68"/>
      <c r="AF1351" s="80"/>
      <c r="AG1351" s="99"/>
      <c r="AH1351" s="84"/>
      <c r="AI1351" s="582"/>
      <c r="AJ1351" s="582"/>
      <c r="AK1351" s="582"/>
      <c r="AL1351" s="582"/>
      <c r="AM1351" s="68"/>
      <c r="AN1351" s="80"/>
      <c r="AO1351" s="84"/>
      <c r="AP1351" s="4"/>
    </row>
    <row r="1352" spans="2:42" ht="13.5" customHeight="1" x14ac:dyDescent="0.25">
      <c r="B1352" s="520"/>
      <c r="D1352" s="68"/>
      <c r="E1352" s="68"/>
      <c r="F1352" s="68"/>
      <c r="G1352" s="68"/>
      <c r="H1352" s="88"/>
      <c r="I1352" s="68"/>
      <c r="J1352" s="68"/>
      <c r="K1352" s="68"/>
      <c r="L1352" s="88"/>
      <c r="M1352" s="68"/>
      <c r="N1352" s="68"/>
      <c r="O1352" s="68"/>
      <c r="P1352" s="328"/>
      <c r="Q1352" s="329"/>
      <c r="R1352" s="329"/>
      <c r="S1352" s="68"/>
      <c r="T1352" s="68"/>
      <c r="U1352" s="68"/>
      <c r="V1352" s="357"/>
      <c r="W1352" s="328"/>
      <c r="X1352" s="68"/>
      <c r="Y1352" s="68"/>
      <c r="Z1352" s="68"/>
      <c r="AA1352" s="371"/>
      <c r="AB1352" s="68"/>
      <c r="AC1352" s="68"/>
      <c r="AD1352" s="371"/>
      <c r="AE1352" s="68"/>
      <c r="AF1352" s="80"/>
      <c r="AG1352" s="99"/>
      <c r="AH1352" s="84"/>
      <c r="AI1352" s="582"/>
      <c r="AJ1352" s="582"/>
      <c r="AK1352" s="582"/>
      <c r="AL1352" s="582"/>
      <c r="AM1352" s="68"/>
      <c r="AN1352" s="80"/>
      <c r="AO1352" s="84"/>
      <c r="AP1352" s="4"/>
    </row>
    <row r="1353" spans="2:42" ht="13.5" customHeight="1" x14ac:dyDescent="0.25">
      <c r="B1353" s="520"/>
      <c r="D1353" s="68"/>
      <c r="E1353" s="68"/>
      <c r="F1353" s="68"/>
      <c r="G1353" s="68"/>
      <c r="H1353" s="88"/>
      <c r="I1353" s="68"/>
      <c r="J1353" s="68"/>
      <c r="K1353" s="68"/>
      <c r="L1353" s="88"/>
      <c r="M1353" s="68"/>
      <c r="N1353" s="68"/>
      <c r="O1353" s="68"/>
      <c r="P1353" s="328"/>
      <c r="Q1353" s="329"/>
      <c r="R1353" s="329"/>
      <c r="S1353" s="68"/>
      <c r="T1353" s="68"/>
      <c r="U1353" s="68"/>
      <c r="V1353" s="357"/>
      <c r="W1353" s="328"/>
      <c r="X1353" s="68"/>
      <c r="Y1353" s="68"/>
      <c r="Z1353" s="68"/>
      <c r="AA1353" s="371"/>
      <c r="AB1353" s="68"/>
      <c r="AC1353" s="68"/>
      <c r="AD1353" s="371"/>
      <c r="AE1353" s="68"/>
      <c r="AF1353" s="80"/>
      <c r="AG1353" s="99"/>
      <c r="AH1353" s="84"/>
      <c r="AI1353" s="582"/>
      <c r="AJ1353" s="582"/>
      <c r="AK1353" s="582"/>
      <c r="AL1353" s="582"/>
      <c r="AM1353" s="68"/>
      <c r="AN1353" s="80"/>
      <c r="AO1353" s="84"/>
      <c r="AP1353" s="4"/>
    </row>
    <row r="1354" spans="2:42" ht="13.5" customHeight="1" x14ac:dyDescent="0.25">
      <c r="B1354" s="520"/>
      <c r="D1354" s="68"/>
      <c r="E1354" s="68"/>
      <c r="F1354" s="68"/>
      <c r="G1354" s="68"/>
      <c r="H1354" s="88"/>
      <c r="I1354" s="68"/>
      <c r="J1354" s="68"/>
      <c r="K1354" s="68"/>
      <c r="L1354" s="88"/>
      <c r="M1354" s="68"/>
      <c r="N1354" s="68"/>
      <c r="O1354" s="68"/>
      <c r="P1354" s="328"/>
      <c r="Q1354" s="329"/>
      <c r="R1354" s="329"/>
      <c r="S1354" s="68"/>
      <c r="T1354" s="68"/>
      <c r="U1354" s="68"/>
      <c r="V1354" s="357"/>
      <c r="W1354" s="328"/>
      <c r="X1354" s="68"/>
      <c r="Y1354" s="68"/>
      <c r="Z1354" s="68"/>
      <c r="AA1354" s="371"/>
      <c r="AB1354" s="68"/>
      <c r="AC1354" s="68"/>
      <c r="AD1354" s="371"/>
      <c r="AE1354" s="68"/>
      <c r="AF1354" s="80"/>
      <c r="AG1354" s="99"/>
      <c r="AH1354" s="84"/>
      <c r="AI1354" s="582"/>
      <c r="AJ1354" s="582"/>
      <c r="AK1354" s="582"/>
      <c r="AL1354" s="582"/>
      <c r="AM1354" s="68"/>
      <c r="AN1354" s="80"/>
      <c r="AO1354" s="84"/>
      <c r="AP1354" s="4"/>
    </row>
    <row r="1355" spans="2:42" ht="13.5" customHeight="1" x14ac:dyDescent="0.25">
      <c r="B1355" s="520"/>
      <c r="D1355" s="68"/>
      <c r="E1355" s="68"/>
      <c r="F1355" s="68"/>
      <c r="G1355" s="68"/>
      <c r="H1355" s="88"/>
      <c r="I1355" s="68"/>
      <c r="J1355" s="68"/>
      <c r="K1355" s="68"/>
      <c r="L1355" s="88"/>
      <c r="M1355" s="68"/>
      <c r="N1355" s="68"/>
      <c r="O1355" s="68"/>
      <c r="P1355" s="328"/>
      <c r="Q1355" s="329"/>
      <c r="R1355" s="329"/>
      <c r="S1355" s="68"/>
      <c r="T1355" s="68"/>
      <c r="U1355" s="68"/>
      <c r="V1355" s="357"/>
      <c r="W1355" s="328"/>
      <c r="X1355" s="68"/>
      <c r="Y1355" s="68"/>
      <c r="Z1355" s="68"/>
      <c r="AA1355" s="371"/>
      <c r="AB1355" s="68"/>
      <c r="AC1355" s="68"/>
      <c r="AD1355" s="371"/>
      <c r="AE1355" s="68"/>
      <c r="AF1355" s="80"/>
      <c r="AG1355" s="99"/>
      <c r="AH1355" s="84"/>
      <c r="AI1355" s="582"/>
      <c r="AJ1355" s="582"/>
      <c r="AK1355" s="582"/>
      <c r="AL1355" s="582"/>
      <c r="AM1355" s="68"/>
      <c r="AN1355" s="80"/>
      <c r="AO1355" s="84"/>
      <c r="AP1355" s="4"/>
    </row>
    <row r="1356" spans="2:42" ht="13.5" customHeight="1" x14ac:dyDescent="0.25">
      <c r="B1356" s="520"/>
      <c r="D1356" s="68"/>
      <c r="E1356" s="68"/>
      <c r="F1356" s="68"/>
      <c r="G1356" s="68"/>
      <c r="H1356" s="88"/>
      <c r="I1356" s="68"/>
      <c r="J1356" s="68"/>
      <c r="K1356" s="68"/>
      <c r="L1356" s="88"/>
      <c r="M1356" s="68"/>
      <c r="N1356" s="68"/>
      <c r="O1356" s="68"/>
      <c r="P1356" s="328"/>
      <c r="Q1356" s="329"/>
      <c r="R1356" s="329"/>
      <c r="S1356" s="68"/>
      <c r="T1356" s="68"/>
      <c r="U1356" s="68"/>
      <c r="V1356" s="357"/>
      <c r="W1356" s="328"/>
      <c r="X1356" s="68"/>
      <c r="Y1356" s="68"/>
      <c r="Z1356" s="68"/>
      <c r="AA1356" s="371"/>
      <c r="AB1356" s="68"/>
      <c r="AC1356" s="68"/>
      <c r="AD1356" s="371"/>
      <c r="AE1356" s="68"/>
      <c r="AF1356" s="80"/>
      <c r="AG1356" s="99"/>
      <c r="AH1356" s="84"/>
      <c r="AI1356" s="582"/>
      <c r="AJ1356" s="582"/>
      <c r="AK1356" s="582"/>
      <c r="AL1356" s="582"/>
      <c r="AM1356" s="68"/>
      <c r="AN1356" s="80"/>
      <c r="AO1356" s="84"/>
      <c r="AP1356" s="4"/>
    </row>
    <row r="1357" spans="2:42" ht="13.5" customHeight="1" x14ac:dyDescent="0.25">
      <c r="B1357" s="520"/>
      <c r="D1357" s="68"/>
      <c r="E1357" s="68"/>
      <c r="F1357" s="68"/>
      <c r="G1357" s="68"/>
      <c r="H1357" s="88"/>
      <c r="I1357" s="68"/>
      <c r="J1357" s="68"/>
      <c r="K1357" s="68"/>
      <c r="L1357" s="88"/>
      <c r="M1357" s="68"/>
      <c r="N1357" s="68"/>
      <c r="O1357" s="68"/>
      <c r="P1357" s="328"/>
      <c r="Q1357" s="329"/>
      <c r="R1357" s="329"/>
      <c r="S1357" s="68"/>
      <c r="T1357" s="68"/>
      <c r="U1357" s="68"/>
      <c r="V1357" s="357"/>
      <c r="W1357" s="328"/>
      <c r="X1357" s="68"/>
      <c r="Y1357" s="68"/>
      <c r="Z1357" s="68"/>
      <c r="AA1357" s="371"/>
      <c r="AB1357" s="68"/>
      <c r="AC1357" s="68"/>
      <c r="AD1357" s="371"/>
      <c r="AE1357" s="68"/>
      <c r="AF1357" s="80"/>
      <c r="AG1357" s="99"/>
      <c r="AH1357" s="84"/>
      <c r="AI1357" s="582"/>
      <c r="AJ1357" s="582"/>
      <c r="AK1357" s="582"/>
      <c r="AL1357" s="582"/>
      <c r="AM1357" s="68"/>
      <c r="AN1357" s="80"/>
      <c r="AO1357" s="84"/>
      <c r="AP1357" s="4"/>
    </row>
    <row r="1358" spans="2:42" ht="13.5" customHeight="1" x14ac:dyDescent="0.25">
      <c r="B1358" s="520"/>
      <c r="D1358" s="68"/>
      <c r="E1358" s="68"/>
      <c r="F1358" s="68"/>
      <c r="G1358" s="68"/>
      <c r="H1358" s="88"/>
      <c r="I1358" s="68"/>
      <c r="J1358" s="68"/>
      <c r="K1358" s="68"/>
      <c r="L1358" s="88"/>
      <c r="M1358" s="68"/>
      <c r="N1358" s="68"/>
      <c r="O1358" s="68"/>
      <c r="P1358" s="328"/>
      <c r="Q1358" s="329"/>
      <c r="R1358" s="329"/>
      <c r="S1358" s="68"/>
      <c r="T1358" s="68"/>
      <c r="U1358" s="68"/>
      <c r="V1358" s="357"/>
      <c r="W1358" s="328"/>
      <c r="X1358" s="68"/>
      <c r="Y1358" s="68"/>
      <c r="Z1358" s="68"/>
      <c r="AA1358" s="371"/>
      <c r="AB1358" s="68"/>
      <c r="AC1358" s="68"/>
      <c r="AD1358" s="371"/>
      <c r="AE1358" s="68"/>
      <c r="AF1358" s="80"/>
      <c r="AG1358" s="99"/>
      <c r="AH1358" s="84"/>
      <c r="AI1358" s="582"/>
      <c r="AJ1358" s="582"/>
      <c r="AK1358" s="582"/>
      <c r="AL1358" s="582"/>
      <c r="AM1358" s="68"/>
      <c r="AN1358" s="80"/>
      <c r="AO1358" s="84"/>
      <c r="AP1358" s="4"/>
    </row>
    <row r="1359" spans="2:42" ht="13.5" customHeight="1" x14ac:dyDescent="0.25">
      <c r="B1359" s="520"/>
      <c r="D1359" s="68"/>
      <c r="E1359" s="68"/>
      <c r="F1359" s="68"/>
      <c r="G1359" s="68"/>
      <c r="H1359" s="88"/>
      <c r="I1359" s="68"/>
      <c r="J1359" s="68"/>
      <c r="K1359" s="68"/>
      <c r="L1359" s="88"/>
      <c r="M1359" s="68"/>
      <c r="N1359" s="68"/>
      <c r="O1359" s="68"/>
      <c r="P1359" s="328"/>
      <c r="Q1359" s="329"/>
      <c r="R1359" s="329"/>
      <c r="S1359" s="68"/>
      <c r="T1359" s="68"/>
      <c r="U1359" s="68"/>
      <c r="V1359" s="357"/>
      <c r="W1359" s="328"/>
      <c r="X1359" s="68"/>
      <c r="Y1359" s="68"/>
      <c r="Z1359" s="68"/>
      <c r="AA1359" s="371"/>
      <c r="AB1359" s="68"/>
      <c r="AC1359" s="68"/>
      <c r="AD1359" s="371"/>
      <c r="AE1359" s="68"/>
      <c r="AF1359" s="80"/>
      <c r="AG1359" s="99"/>
      <c r="AH1359" s="84"/>
      <c r="AI1359" s="582"/>
      <c r="AJ1359" s="582"/>
      <c r="AK1359" s="582"/>
      <c r="AL1359" s="582"/>
      <c r="AM1359" s="68"/>
      <c r="AN1359" s="80"/>
      <c r="AO1359" s="84"/>
      <c r="AP1359" s="4"/>
    </row>
    <row r="1360" spans="2:42" ht="13.5" customHeight="1" x14ac:dyDescent="0.25">
      <c r="B1360" s="520"/>
      <c r="D1360" s="68"/>
      <c r="E1360" s="68"/>
      <c r="F1360" s="68"/>
      <c r="G1360" s="68"/>
      <c r="H1360" s="88"/>
      <c r="I1360" s="68"/>
      <c r="J1360" s="68"/>
      <c r="K1360" s="68"/>
      <c r="L1360" s="88"/>
      <c r="M1360" s="68"/>
      <c r="N1360" s="68"/>
      <c r="O1360" s="68"/>
      <c r="P1360" s="328"/>
      <c r="Q1360" s="329"/>
      <c r="R1360" s="329"/>
      <c r="S1360" s="68"/>
      <c r="T1360" s="68"/>
      <c r="U1360" s="68"/>
      <c r="V1360" s="357"/>
      <c r="W1360" s="328"/>
      <c r="X1360" s="68"/>
      <c r="Y1360" s="68"/>
      <c r="Z1360" s="68"/>
      <c r="AA1360" s="371"/>
      <c r="AB1360" s="68"/>
      <c r="AC1360" s="68"/>
      <c r="AD1360" s="371"/>
      <c r="AE1360" s="68"/>
      <c r="AF1360" s="80"/>
      <c r="AG1360" s="99"/>
      <c r="AH1360" s="84"/>
      <c r="AI1360" s="582"/>
      <c r="AJ1360" s="582"/>
      <c r="AK1360" s="582"/>
      <c r="AL1360" s="582"/>
      <c r="AM1360" s="68"/>
      <c r="AN1360" s="80"/>
      <c r="AO1360" s="84"/>
      <c r="AP1360" s="4"/>
    </row>
    <row r="1361" spans="2:42" ht="13.5" customHeight="1" x14ac:dyDescent="0.25">
      <c r="B1361" s="520"/>
      <c r="D1361" s="68"/>
      <c r="E1361" s="68"/>
      <c r="F1361" s="68"/>
      <c r="G1361" s="68"/>
      <c r="H1361" s="88"/>
      <c r="I1361" s="68"/>
      <c r="J1361" s="68"/>
      <c r="K1361" s="68"/>
      <c r="L1361" s="88"/>
      <c r="M1361" s="68"/>
      <c r="N1361" s="68"/>
      <c r="O1361" s="68"/>
      <c r="P1361" s="328"/>
      <c r="Q1361" s="329"/>
      <c r="R1361" s="329"/>
      <c r="S1361" s="68"/>
      <c r="T1361" s="68"/>
      <c r="U1361" s="68"/>
      <c r="V1361" s="357"/>
      <c r="W1361" s="328"/>
      <c r="X1361" s="68"/>
      <c r="Y1361" s="68"/>
      <c r="Z1361" s="68"/>
      <c r="AA1361" s="371"/>
      <c r="AB1361" s="68"/>
      <c r="AC1361" s="68"/>
      <c r="AD1361" s="371"/>
      <c r="AE1361" s="68"/>
      <c r="AF1361" s="80"/>
      <c r="AG1361" s="99"/>
      <c r="AH1361" s="84"/>
      <c r="AI1361" s="582"/>
      <c r="AJ1361" s="582"/>
      <c r="AK1361" s="582"/>
      <c r="AL1361" s="582"/>
      <c r="AM1361" s="68"/>
      <c r="AN1361" s="80"/>
      <c r="AO1361" s="84"/>
      <c r="AP1361" s="4"/>
    </row>
    <row r="1362" spans="2:42" ht="13.5" customHeight="1" x14ac:dyDescent="0.25">
      <c r="B1362" s="520"/>
      <c r="D1362" s="68"/>
      <c r="E1362" s="68"/>
      <c r="F1362" s="68"/>
      <c r="G1362" s="68"/>
      <c r="H1362" s="88"/>
      <c r="I1362" s="68"/>
      <c r="J1362" s="68"/>
      <c r="K1362" s="68"/>
      <c r="L1362" s="88"/>
      <c r="M1362" s="68"/>
      <c r="N1362" s="68"/>
      <c r="O1362" s="68"/>
      <c r="P1362" s="328"/>
      <c r="Q1362" s="329"/>
      <c r="R1362" s="329"/>
      <c r="S1362" s="68"/>
      <c r="T1362" s="68"/>
      <c r="U1362" s="68"/>
      <c r="V1362" s="357"/>
      <c r="W1362" s="328"/>
      <c r="X1362" s="68"/>
      <c r="Y1362" s="68"/>
      <c r="Z1362" s="68"/>
      <c r="AA1362" s="371"/>
      <c r="AB1362" s="68"/>
      <c r="AC1362" s="68"/>
      <c r="AD1362" s="371"/>
      <c r="AE1362" s="68"/>
      <c r="AF1362" s="80"/>
      <c r="AG1362" s="99"/>
      <c r="AH1362" s="84"/>
      <c r="AI1362" s="582"/>
      <c r="AJ1362" s="582"/>
      <c r="AK1362" s="582"/>
      <c r="AL1362" s="582"/>
      <c r="AM1362" s="68"/>
      <c r="AN1362" s="80"/>
      <c r="AO1362" s="84"/>
      <c r="AP1362" s="4"/>
    </row>
    <row r="1363" spans="2:42" ht="13.5" customHeight="1" x14ac:dyDescent="0.25">
      <c r="B1363" s="520"/>
      <c r="D1363" s="68"/>
      <c r="E1363" s="68"/>
      <c r="F1363" s="68"/>
      <c r="G1363" s="68"/>
      <c r="H1363" s="88"/>
      <c r="I1363" s="68"/>
      <c r="J1363" s="68"/>
      <c r="K1363" s="68"/>
      <c r="L1363" s="88"/>
      <c r="M1363" s="68"/>
      <c r="N1363" s="68"/>
      <c r="O1363" s="68"/>
      <c r="P1363" s="328"/>
      <c r="Q1363" s="329"/>
      <c r="R1363" s="329"/>
      <c r="S1363" s="68"/>
      <c r="T1363" s="68"/>
      <c r="U1363" s="68"/>
      <c r="V1363" s="357"/>
      <c r="W1363" s="328"/>
      <c r="X1363" s="68"/>
      <c r="Y1363" s="68"/>
      <c r="Z1363" s="68"/>
      <c r="AA1363" s="371"/>
      <c r="AB1363" s="68"/>
      <c r="AC1363" s="68"/>
      <c r="AD1363" s="371"/>
      <c r="AE1363" s="68"/>
      <c r="AF1363" s="80"/>
      <c r="AG1363" s="99"/>
      <c r="AH1363" s="84"/>
      <c r="AI1363" s="582"/>
      <c r="AJ1363" s="582"/>
      <c r="AK1363" s="582"/>
      <c r="AL1363" s="582"/>
      <c r="AM1363" s="68"/>
      <c r="AN1363" s="80"/>
      <c r="AO1363" s="84"/>
      <c r="AP1363" s="4"/>
    </row>
    <row r="1364" spans="2:42" ht="13.5" customHeight="1" x14ac:dyDescent="0.25">
      <c r="B1364" s="520"/>
      <c r="D1364" s="68"/>
      <c r="E1364" s="68"/>
      <c r="F1364" s="68"/>
      <c r="G1364" s="68"/>
      <c r="H1364" s="88"/>
      <c r="I1364" s="68"/>
      <c r="J1364" s="68"/>
      <c r="K1364" s="68"/>
      <c r="L1364" s="88"/>
      <c r="M1364" s="68"/>
      <c r="N1364" s="68"/>
      <c r="O1364" s="68"/>
      <c r="P1364" s="328"/>
      <c r="Q1364" s="329"/>
      <c r="R1364" s="329"/>
      <c r="S1364" s="68"/>
      <c r="T1364" s="68"/>
      <c r="U1364" s="68"/>
      <c r="V1364" s="357"/>
      <c r="W1364" s="328"/>
      <c r="X1364" s="68"/>
      <c r="Y1364" s="68"/>
      <c r="Z1364" s="68"/>
      <c r="AA1364" s="371"/>
      <c r="AB1364" s="68"/>
      <c r="AC1364" s="68"/>
      <c r="AD1364" s="371"/>
      <c r="AE1364" s="68"/>
      <c r="AF1364" s="80"/>
      <c r="AG1364" s="99"/>
      <c r="AH1364" s="84"/>
      <c r="AI1364" s="582"/>
      <c r="AJ1364" s="582"/>
      <c r="AK1364" s="582"/>
      <c r="AL1364" s="582"/>
      <c r="AM1364" s="68"/>
      <c r="AN1364" s="80"/>
      <c r="AO1364" s="84"/>
      <c r="AP1364" s="4"/>
    </row>
    <row r="1365" spans="2:42" ht="13.5" customHeight="1" x14ac:dyDescent="0.25">
      <c r="B1365" s="520"/>
      <c r="D1365" s="68"/>
      <c r="E1365" s="68"/>
      <c r="F1365" s="68"/>
      <c r="G1365" s="68"/>
      <c r="H1365" s="88"/>
      <c r="I1365" s="68"/>
      <c r="J1365" s="68"/>
      <c r="K1365" s="68"/>
      <c r="L1365" s="88"/>
      <c r="M1365" s="68"/>
      <c r="N1365" s="68"/>
      <c r="O1365" s="68"/>
      <c r="P1365" s="328"/>
      <c r="Q1365" s="329"/>
      <c r="R1365" s="329"/>
      <c r="S1365" s="68"/>
      <c r="T1365" s="68"/>
      <c r="U1365" s="68"/>
      <c r="V1365" s="357"/>
      <c r="W1365" s="328"/>
      <c r="X1365" s="68"/>
      <c r="Y1365" s="68"/>
      <c r="Z1365" s="68"/>
      <c r="AA1365" s="371"/>
      <c r="AB1365" s="68"/>
      <c r="AC1365" s="68"/>
      <c r="AD1365" s="371"/>
      <c r="AE1365" s="68"/>
      <c r="AF1365" s="80"/>
      <c r="AG1365" s="99"/>
      <c r="AH1365" s="84"/>
      <c r="AI1365" s="582"/>
      <c r="AJ1365" s="582"/>
      <c r="AK1365" s="582"/>
      <c r="AL1365" s="582"/>
      <c r="AM1365" s="68"/>
      <c r="AN1365" s="80"/>
      <c r="AO1365" s="84"/>
      <c r="AP1365" s="4"/>
    </row>
    <row r="1366" spans="2:42" ht="13.5" customHeight="1" x14ac:dyDescent="0.25">
      <c r="B1366" s="520"/>
      <c r="D1366" s="68"/>
      <c r="E1366" s="68"/>
      <c r="F1366" s="68"/>
      <c r="G1366" s="68"/>
      <c r="H1366" s="88"/>
      <c r="I1366" s="68"/>
      <c r="J1366" s="68"/>
      <c r="K1366" s="68"/>
      <c r="L1366" s="88"/>
      <c r="M1366" s="68"/>
      <c r="N1366" s="68"/>
      <c r="O1366" s="68"/>
      <c r="P1366" s="328"/>
      <c r="Q1366" s="329"/>
      <c r="R1366" s="329"/>
      <c r="S1366" s="68"/>
      <c r="T1366" s="68"/>
      <c r="U1366" s="68"/>
      <c r="V1366" s="357"/>
      <c r="W1366" s="328"/>
      <c r="X1366" s="68"/>
      <c r="Y1366" s="68"/>
      <c r="Z1366" s="68"/>
      <c r="AA1366" s="371"/>
      <c r="AB1366" s="68"/>
      <c r="AC1366" s="68"/>
      <c r="AD1366" s="371"/>
      <c r="AE1366" s="68"/>
      <c r="AF1366" s="80"/>
      <c r="AG1366" s="99"/>
      <c r="AH1366" s="84"/>
      <c r="AI1366" s="582"/>
      <c r="AJ1366" s="582"/>
      <c r="AK1366" s="582"/>
      <c r="AL1366" s="582"/>
      <c r="AM1366" s="68"/>
      <c r="AN1366" s="80"/>
      <c r="AO1366" s="84"/>
      <c r="AP1366" s="4"/>
    </row>
    <row r="1367" spans="2:42" ht="13.5" customHeight="1" x14ac:dyDescent="0.25">
      <c r="B1367" s="520"/>
      <c r="D1367" s="68"/>
      <c r="E1367" s="68"/>
      <c r="F1367" s="68"/>
      <c r="G1367" s="68"/>
      <c r="H1367" s="88"/>
      <c r="I1367" s="68"/>
      <c r="J1367" s="68"/>
      <c r="K1367" s="68"/>
      <c r="L1367" s="88"/>
      <c r="M1367" s="68"/>
      <c r="N1367" s="68"/>
      <c r="O1367" s="68"/>
      <c r="P1367" s="328"/>
      <c r="Q1367" s="329"/>
      <c r="R1367" s="329"/>
      <c r="S1367" s="68"/>
      <c r="T1367" s="68"/>
      <c r="U1367" s="68"/>
      <c r="V1367" s="357"/>
      <c r="W1367" s="328"/>
      <c r="X1367" s="68"/>
      <c r="Y1367" s="68"/>
      <c r="Z1367" s="68"/>
      <c r="AA1367" s="371"/>
      <c r="AB1367" s="68"/>
      <c r="AC1367" s="68"/>
      <c r="AD1367" s="371"/>
      <c r="AE1367" s="68"/>
      <c r="AF1367" s="80"/>
      <c r="AG1367" s="99"/>
      <c r="AH1367" s="84"/>
      <c r="AI1367" s="582"/>
      <c r="AJ1367" s="582"/>
      <c r="AK1367" s="582"/>
      <c r="AL1367" s="582"/>
      <c r="AM1367" s="68"/>
      <c r="AN1367" s="80"/>
      <c r="AO1367" s="84"/>
      <c r="AP1367" s="4"/>
    </row>
    <row r="1368" spans="2:42" ht="13.5" customHeight="1" x14ac:dyDescent="0.25">
      <c r="B1368" s="520"/>
      <c r="D1368" s="68"/>
      <c r="E1368" s="68"/>
      <c r="F1368" s="68"/>
      <c r="G1368" s="68"/>
      <c r="H1368" s="88"/>
      <c r="I1368" s="68"/>
      <c r="J1368" s="68"/>
      <c r="K1368" s="68"/>
      <c r="L1368" s="88"/>
      <c r="M1368" s="68"/>
      <c r="N1368" s="68"/>
      <c r="O1368" s="68"/>
      <c r="P1368" s="328"/>
      <c r="Q1368" s="329"/>
      <c r="R1368" s="329"/>
      <c r="S1368" s="68"/>
      <c r="T1368" s="68"/>
      <c r="U1368" s="68"/>
      <c r="V1368" s="357"/>
      <c r="W1368" s="328"/>
      <c r="X1368" s="68"/>
      <c r="Y1368" s="68"/>
      <c r="Z1368" s="68"/>
      <c r="AA1368" s="371"/>
      <c r="AB1368" s="68"/>
      <c r="AC1368" s="68"/>
      <c r="AD1368" s="371"/>
      <c r="AE1368" s="68"/>
      <c r="AF1368" s="80"/>
      <c r="AG1368" s="99"/>
      <c r="AH1368" s="84"/>
      <c r="AI1368" s="582"/>
      <c r="AJ1368" s="582"/>
      <c r="AK1368" s="582"/>
      <c r="AL1368" s="582"/>
      <c r="AM1368" s="68"/>
      <c r="AN1368" s="80"/>
      <c r="AO1368" s="84"/>
      <c r="AP1368" s="4"/>
    </row>
    <row r="1369" spans="2:42" ht="13.5" customHeight="1" x14ac:dyDescent="0.25">
      <c r="B1369" s="520"/>
      <c r="D1369" s="68"/>
      <c r="E1369" s="68"/>
      <c r="F1369" s="68"/>
      <c r="G1369" s="68"/>
      <c r="H1369" s="88"/>
      <c r="I1369" s="68"/>
      <c r="J1369" s="68"/>
      <c r="K1369" s="68"/>
      <c r="L1369" s="88"/>
      <c r="M1369" s="68"/>
      <c r="N1369" s="68"/>
      <c r="O1369" s="68"/>
      <c r="P1369" s="328"/>
      <c r="Q1369" s="329"/>
      <c r="R1369" s="329"/>
      <c r="S1369" s="68"/>
      <c r="T1369" s="68"/>
      <c r="U1369" s="68"/>
      <c r="V1369" s="357"/>
      <c r="W1369" s="328"/>
      <c r="X1369" s="68"/>
      <c r="Y1369" s="68"/>
      <c r="Z1369" s="68"/>
      <c r="AA1369" s="371"/>
      <c r="AB1369" s="68"/>
      <c r="AC1369" s="68"/>
      <c r="AD1369" s="371"/>
      <c r="AE1369" s="68"/>
      <c r="AF1369" s="80"/>
      <c r="AG1369" s="99"/>
      <c r="AH1369" s="84"/>
      <c r="AI1369" s="582"/>
      <c r="AJ1369" s="582"/>
      <c r="AK1369" s="582"/>
      <c r="AL1369" s="582"/>
      <c r="AM1369" s="68"/>
      <c r="AN1369" s="80"/>
      <c r="AO1369" s="84"/>
      <c r="AP1369" s="4"/>
    </row>
    <row r="1370" spans="2:42" ht="13.5" customHeight="1" x14ac:dyDescent="0.25">
      <c r="B1370" s="520"/>
      <c r="D1370" s="68"/>
      <c r="E1370" s="68"/>
      <c r="F1370" s="68"/>
      <c r="G1370" s="68"/>
      <c r="H1370" s="88"/>
      <c r="I1370" s="68"/>
      <c r="J1370" s="68"/>
      <c r="K1370" s="68"/>
      <c r="L1370" s="88"/>
      <c r="M1370" s="68"/>
      <c r="N1370" s="68"/>
      <c r="O1370" s="68"/>
      <c r="P1370" s="328"/>
      <c r="Q1370" s="329"/>
      <c r="R1370" s="329"/>
      <c r="S1370" s="68"/>
      <c r="T1370" s="68"/>
      <c r="U1370" s="68"/>
      <c r="V1370" s="357"/>
      <c r="W1370" s="328"/>
      <c r="X1370" s="68"/>
      <c r="Y1370" s="68"/>
      <c r="Z1370" s="68"/>
      <c r="AA1370" s="371"/>
      <c r="AB1370" s="68"/>
      <c r="AC1370" s="68"/>
      <c r="AD1370" s="371"/>
      <c r="AE1370" s="68"/>
      <c r="AF1370" s="80"/>
      <c r="AG1370" s="99"/>
      <c r="AH1370" s="84"/>
      <c r="AI1370" s="582"/>
      <c r="AJ1370" s="582"/>
      <c r="AK1370" s="582"/>
      <c r="AL1370" s="582"/>
      <c r="AM1370" s="68"/>
      <c r="AN1370" s="80"/>
      <c r="AO1370" s="84"/>
      <c r="AP1370" s="4"/>
    </row>
    <row r="1371" spans="2:42" ht="13.5" customHeight="1" x14ac:dyDescent="0.25">
      <c r="B1371" s="520"/>
      <c r="D1371" s="68"/>
      <c r="E1371" s="68"/>
      <c r="F1371" s="68"/>
      <c r="G1371" s="68"/>
      <c r="H1371" s="88"/>
      <c r="I1371" s="68"/>
      <c r="J1371" s="68"/>
      <c r="K1371" s="68"/>
      <c r="L1371" s="88"/>
      <c r="M1371" s="68"/>
      <c r="N1371" s="68"/>
      <c r="O1371" s="68"/>
      <c r="P1371" s="328"/>
      <c r="Q1371" s="329"/>
      <c r="R1371" s="329"/>
      <c r="S1371" s="68"/>
      <c r="T1371" s="68"/>
      <c r="U1371" s="68"/>
      <c r="V1371" s="357"/>
      <c r="W1371" s="328"/>
      <c r="X1371" s="68"/>
      <c r="Y1371" s="68"/>
      <c r="Z1371" s="68"/>
      <c r="AA1371" s="371"/>
      <c r="AB1371" s="68"/>
      <c r="AC1371" s="68"/>
      <c r="AD1371" s="371"/>
      <c r="AE1371" s="68"/>
      <c r="AF1371" s="80"/>
      <c r="AG1371" s="99"/>
      <c r="AH1371" s="84"/>
      <c r="AI1371" s="582"/>
      <c r="AJ1371" s="582"/>
      <c r="AK1371" s="582"/>
      <c r="AL1371" s="582"/>
      <c r="AM1371" s="68"/>
      <c r="AN1371" s="80"/>
      <c r="AO1371" s="84"/>
      <c r="AP1371" s="4"/>
    </row>
    <row r="1372" spans="2:42" ht="13.5" customHeight="1" x14ac:dyDescent="0.25">
      <c r="B1372" s="520"/>
      <c r="D1372" s="68"/>
      <c r="E1372" s="68"/>
      <c r="F1372" s="68"/>
      <c r="G1372" s="68"/>
      <c r="H1372" s="88"/>
      <c r="I1372" s="68"/>
      <c r="J1372" s="68"/>
      <c r="K1372" s="68"/>
      <c r="L1372" s="88"/>
      <c r="M1372" s="68"/>
      <c r="N1372" s="68"/>
      <c r="O1372" s="68"/>
      <c r="P1372" s="328"/>
      <c r="Q1372" s="329"/>
      <c r="R1372" s="329"/>
      <c r="S1372" s="68"/>
      <c r="T1372" s="68"/>
      <c r="U1372" s="68"/>
      <c r="V1372" s="357"/>
      <c r="W1372" s="328"/>
      <c r="X1372" s="68"/>
      <c r="Y1372" s="68"/>
      <c r="Z1372" s="68"/>
      <c r="AA1372" s="371"/>
      <c r="AB1372" s="68"/>
      <c r="AC1372" s="68"/>
      <c r="AD1372" s="371"/>
      <c r="AE1372" s="68"/>
      <c r="AF1372" s="80"/>
      <c r="AG1372" s="99"/>
      <c r="AH1372" s="84"/>
      <c r="AI1372" s="582"/>
      <c r="AJ1372" s="582"/>
      <c r="AK1372" s="582"/>
      <c r="AL1372" s="582"/>
      <c r="AM1372" s="68"/>
      <c r="AN1372" s="80"/>
      <c r="AO1372" s="84"/>
      <c r="AP1372" s="4"/>
    </row>
    <row r="1373" spans="2:42" ht="13.5" customHeight="1" x14ac:dyDescent="0.25">
      <c r="B1373" s="520"/>
      <c r="D1373" s="68"/>
      <c r="E1373" s="68"/>
      <c r="F1373" s="68"/>
      <c r="G1373" s="68"/>
      <c r="H1373" s="88"/>
      <c r="I1373" s="68"/>
      <c r="J1373" s="68"/>
      <c r="K1373" s="68"/>
      <c r="L1373" s="88"/>
      <c r="M1373" s="68"/>
      <c r="N1373" s="68"/>
      <c r="O1373" s="68"/>
      <c r="P1373" s="328"/>
      <c r="Q1373" s="329"/>
      <c r="R1373" s="329"/>
      <c r="S1373" s="68"/>
      <c r="T1373" s="68"/>
      <c r="U1373" s="68"/>
      <c r="V1373" s="357"/>
      <c r="W1373" s="328"/>
      <c r="X1373" s="68"/>
      <c r="Y1373" s="68"/>
      <c r="Z1373" s="68"/>
      <c r="AA1373" s="371"/>
      <c r="AB1373" s="68"/>
      <c r="AC1373" s="68"/>
      <c r="AD1373" s="371"/>
      <c r="AE1373" s="68"/>
      <c r="AF1373" s="80"/>
      <c r="AG1373" s="99"/>
      <c r="AH1373" s="84"/>
      <c r="AI1373" s="582"/>
      <c r="AJ1373" s="582"/>
      <c r="AK1373" s="582"/>
      <c r="AL1373" s="582"/>
      <c r="AM1373" s="68"/>
      <c r="AN1373" s="80"/>
      <c r="AO1373" s="84"/>
      <c r="AP1373" s="4"/>
    </row>
    <row r="1374" spans="2:42" ht="13.5" customHeight="1" x14ac:dyDescent="0.25">
      <c r="B1374" s="520"/>
      <c r="D1374" s="68"/>
      <c r="E1374" s="68"/>
      <c r="F1374" s="68"/>
      <c r="G1374" s="68"/>
      <c r="H1374" s="88"/>
      <c r="I1374" s="68"/>
      <c r="J1374" s="68"/>
      <c r="K1374" s="68"/>
      <c r="L1374" s="88"/>
      <c r="M1374" s="68"/>
      <c r="N1374" s="68"/>
      <c r="O1374" s="68"/>
      <c r="P1374" s="328"/>
      <c r="Q1374" s="329"/>
      <c r="R1374" s="329"/>
      <c r="S1374" s="68"/>
      <c r="T1374" s="68"/>
      <c r="U1374" s="68"/>
      <c r="V1374" s="357"/>
      <c r="W1374" s="328"/>
      <c r="X1374" s="68"/>
      <c r="Y1374" s="68"/>
      <c r="Z1374" s="68"/>
      <c r="AA1374" s="371"/>
      <c r="AB1374" s="68"/>
      <c r="AC1374" s="68"/>
      <c r="AD1374" s="371"/>
      <c r="AE1374" s="68"/>
      <c r="AF1374" s="80"/>
      <c r="AG1374" s="99"/>
      <c r="AH1374" s="84"/>
      <c r="AI1374" s="582"/>
      <c r="AJ1374" s="582"/>
      <c r="AK1374" s="582"/>
      <c r="AL1374" s="582"/>
      <c r="AM1374" s="68"/>
      <c r="AN1374" s="80"/>
      <c r="AO1374" s="84"/>
      <c r="AP1374" s="4"/>
    </row>
    <row r="1375" spans="2:42" ht="13.5" customHeight="1" x14ac:dyDescent="0.25">
      <c r="B1375" s="520"/>
      <c r="D1375" s="68"/>
      <c r="E1375" s="68"/>
      <c r="F1375" s="68"/>
      <c r="G1375" s="68"/>
      <c r="H1375" s="88"/>
      <c r="I1375" s="68"/>
      <c r="J1375" s="68"/>
      <c r="K1375" s="68"/>
      <c r="L1375" s="88"/>
      <c r="M1375" s="68"/>
      <c r="N1375" s="68"/>
      <c r="O1375" s="68"/>
      <c r="P1375" s="328"/>
      <c r="Q1375" s="329"/>
      <c r="R1375" s="329"/>
      <c r="S1375" s="68"/>
      <c r="T1375" s="68"/>
      <c r="U1375" s="68"/>
      <c r="V1375" s="357"/>
      <c r="W1375" s="328"/>
      <c r="X1375" s="68"/>
      <c r="Y1375" s="68"/>
      <c r="Z1375" s="68"/>
      <c r="AA1375" s="371"/>
      <c r="AB1375" s="68"/>
      <c r="AC1375" s="68"/>
      <c r="AD1375" s="371"/>
      <c r="AE1375" s="68"/>
      <c r="AF1375" s="80"/>
      <c r="AG1375" s="99"/>
      <c r="AH1375" s="84"/>
      <c r="AI1375" s="582"/>
      <c r="AJ1375" s="582"/>
      <c r="AK1375" s="582"/>
      <c r="AL1375" s="582"/>
      <c r="AM1375" s="68"/>
      <c r="AN1375" s="80"/>
      <c r="AO1375" s="84"/>
      <c r="AP1375" s="4"/>
    </row>
    <row r="1376" spans="2:42" ht="13.5" customHeight="1" x14ac:dyDescent="0.25">
      <c r="B1376" s="520"/>
      <c r="D1376" s="68"/>
      <c r="E1376" s="68"/>
      <c r="F1376" s="68"/>
      <c r="G1376" s="68"/>
      <c r="H1376" s="88"/>
      <c r="I1376" s="68"/>
      <c r="J1376" s="68"/>
      <c r="K1376" s="68"/>
      <c r="L1376" s="88"/>
      <c r="M1376" s="68"/>
      <c r="N1376" s="68"/>
      <c r="O1376" s="68"/>
      <c r="P1376" s="328"/>
      <c r="Q1376" s="329"/>
      <c r="R1376" s="329"/>
      <c r="S1376" s="68"/>
      <c r="T1376" s="68"/>
      <c r="U1376" s="68"/>
      <c r="V1376" s="357"/>
      <c r="W1376" s="328"/>
      <c r="X1376" s="68"/>
      <c r="Y1376" s="68"/>
      <c r="Z1376" s="68"/>
      <c r="AA1376" s="371"/>
      <c r="AB1376" s="68"/>
      <c r="AC1376" s="68"/>
      <c r="AD1376" s="371"/>
      <c r="AE1376" s="68"/>
      <c r="AF1376" s="80"/>
      <c r="AG1376" s="99"/>
      <c r="AH1376" s="84"/>
      <c r="AI1376" s="582"/>
      <c r="AJ1376" s="582"/>
      <c r="AK1376" s="582"/>
      <c r="AL1376" s="582"/>
      <c r="AM1376" s="68"/>
      <c r="AN1376" s="80"/>
      <c r="AO1376" s="84"/>
      <c r="AP1376" s="4"/>
    </row>
    <row r="1377" spans="2:42" ht="13.5" customHeight="1" x14ac:dyDescent="0.25">
      <c r="B1377" s="520"/>
      <c r="D1377" s="68"/>
      <c r="E1377" s="68"/>
      <c r="F1377" s="68"/>
      <c r="G1377" s="68"/>
      <c r="H1377" s="88"/>
      <c r="I1377" s="68"/>
      <c r="J1377" s="68"/>
      <c r="K1377" s="68"/>
      <c r="L1377" s="88"/>
      <c r="M1377" s="68"/>
      <c r="N1377" s="68"/>
      <c r="O1377" s="68"/>
      <c r="P1377" s="328"/>
      <c r="Q1377" s="329"/>
      <c r="R1377" s="329"/>
      <c r="S1377" s="68"/>
      <c r="T1377" s="68"/>
      <c r="U1377" s="68"/>
      <c r="V1377" s="357"/>
      <c r="W1377" s="328"/>
      <c r="X1377" s="68"/>
      <c r="Y1377" s="68"/>
      <c r="Z1377" s="68"/>
      <c r="AA1377" s="371"/>
      <c r="AB1377" s="68"/>
      <c r="AC1377" s="68"/>
      <c r="AD1377" s="371"/>
      <c r="AE1377" s="68"/>
      <c r="AF1377" s="80"/>
      <c r="AG1377" s="99"/>
      <c r="AH1377" s="84"/>
      <c r="AI1377" s="582"/>
      <c r="AJ1377" s="582"/>
      <c r="AK1377" s="582"/>
      <c r="AL1377" s="582"/>
      <c r="AM1377" s="68"/>
      <c r="AN1377" s="80"/>
      <c r="AO1377" s="84"/>
      <c r="AP1377" s="4"/>
    </row>
    <row r="1378" spans="2:42" ht="13.5" customHeight="1" x14ac:dyDescent="0.25">
      <c r="B1378" s="520"/>
      <c r="D1378" s="68"/>
      <c r="E1378" s="68"/>
      <c r="F1378" s="68"/>
      <c r="G1378" s="68"/>
      <c r="H1378" s="88"/>
      <c r="I1378" s="68"/>
      <c r="J1378" s="68"/>
      <c r="K1378" s="68"/>
      <c r="L1378" s="88"/>
      <c r="M1378" s="68"/>
      <c r="N1378" s="68"/>
      <c r="O1378" s="68"/>
      <c r="P1378" s="328"/>
      <c r="Q1378" s="329"/>
      <c r="R1378" s="329"/>
      <c r="S1378" s="68"/>
      <c r="T1378" s="68"/>
      <c r="U1378" s="68"/>
      <c r="V1378" s="357"/>
      <c r="W1378" s="328"/>
      <c r="X1378" s="68"/>
      <c r="Y1378" s="68"/>
      <c r="Z1378" s="68"/>
      <c r="AA1378" s="371"/>
      <c r="AB1378" s="68"/>
      <c r="AC1378" s="68"/>
      <c r="AD1378" s="371"/>
      <c r="AE1378" s="68"/>
      <c r="AF1378" s="80"/>
      <c r="AG1378" s="99"/>
      <c r="AH1378" s="84"/>
      <c r="AI1378" s="582"/>
      <c r="AJ1378" s="582"/>
      <c r="AK1378" s="582"/>
      <c r="AL1378" s="582"/>
      <c r="AM1378" s="68"/>
      <c r="AN1378" s="80"/>
      <c r="AO1378" s="84"/>
      <c r="AP1378" s="4"/>
    </row>
    <row r="1379" spans="2:42" ht="13.5" customHeight="1" x14ac:dyDescent="0.25">
      <c r="B1379" s="520"/>
      <c r="D1379" s="68"/>
      <c r="E1379" s="68"/>
      <c r="F1379" s="68"/>
      <c r="G1379" s="68"/>
      <c r="H1379" s="88"/>
      <c r="I1379" s="68"/>
      <c r="J1379" s="68"/>
      <c r="K1379" s="68"/>
      <c r="L1379" s="88"/>
      <c r="M1379" s="68"/>
      <c r="N1379" s="68"/>
      <c r="O1379" s="68"/>
      <c r="P1379" s="328"/>
      <c r="Q1379" s="329"/>
      <c r="R1379" s="329"/>
      <c r="S1379" s="68"/>
      <c r="T1379" s="68"/>
      <c r="U1379" s="68"/>
      <c r="V1379" s="357"/>
      <c r="W1379" s="328"/>
      <c r="X1379" s="68"/>
      <c r="Y1379" s="68"/>
      <c r="Z1379" s="68"/>
      <c r="AA1379" s="371"/>
      <c r="AB1379" s="68"/>
      <c r="AC1379" s="68"/>
      <c r="AD1379" s="371"/>
      <c r="AE1379" s="68"/>
      <c r="AF1379" s="80"/>
      <c r="AG1379" s="99"/>
      <c r="AH1379" s="84"/>
      <c r="AI1379" s="582"/>
      <c r="AJ1379" s="582"/>
      <c r="AK1379" s="582"/>
      <c r="AL1379" s="582"/>
      <c r="AM1379" s="68"/>
      <c r="AN1379" s="80"/>
      <c r="AO1379" s="84"/>
      <c r="AP1379" s="4"/>
    </row>
    <row r="1380" spans="2:42" ht="13.5" customHeight="1" x14ac:dyDescent="0.25">
      <c r="B1380" s="520"/>
      <c r="D1380" s="68"/>
      <c r="E1380" s="68"/>
      <c r="F1380" s="68"/>
      <c r="G1380" s="68"/>
      <c r="H1380" s="88"/>
      <c r="I1380" s="68"/>
      <c r="J1380" s="68"/>
      <c r="K1380" s="68"/>
      <c r="L1380" s="88"/>
      <c r="M1380" s="68"/>
      <c r="N1380" s="68"/>
      <c r="O1380" s="68"/>
      <c r="P1380" s="328"/>
      <c r="Q1380" s="329"/>
      <c r="R1380" s="329"/>
      <c r="S1380" s="68"/>
      <c r="T1380" s="68"/>
      <c r="U1380" s="68"/>
      <c r="V1380" s="357"/>
      <c r="W1380" s="328"/>
      <c r="X1380" s="68"/>
      <c r="Y1380" s="68"/>
      <c r="Z1380" s="68"/>
      <c r="AA1380" s="371"/>
      <c r="AB1380" s="68"/>
      <c r="AC1380" s="68"/>
      <c r="AD1380" s="371"/>
      <c r="AE1380" s="68"/>
      <c r="AF1380" s="80"/>
      <c r="AG1380" s="99"/>
      <c r="AH1380" s="84"/>
      <c r="AI1380" s="582"/>
      <c r="AJ1380" s="582"/>
      <c r="AK1380" s="582"/>
      <c r="AL1380" s="582"/>
      <c r="AM1380" s="68"/>
      <c r="AN1380" s="80"/>
      <c r="AO1380" s="84"/>
      <c r="AP1380" s="4"/>
    </row>
    <row r="1381" spans="2:42" ht="13.5" customHeight="1" x14ac:dyDescent="0.25">
      <c r="B1381" s="520"/>
      <c r="D1381" s="68"/>
      <c r="E1381" s="68"/>
      <c r="F1381" s="68"/>
      <c r="G1381" s="68"/>
      <c r="H1381" s="88"/>
      <c r="I1381" s="68"/>
      <c r="J1381" s="68"/>
      <c r="K1381" s="68"/>
      <c r="L1381" s="88"/>
      <c r="M1381" s="68"/>
      <c r="N1381" s="68"/>
      <c r="O1381" s="68"/>
      <c r="P1381" s="328"/>
      <c r="Q1381" s="329"/>
      <c r="R1381" s="329"/>
      <c r="S1381" s="68"/>
      <c r="T1381" s="68"/>
      <c r="U1381" s="68"/>
      <c r="V1381" s="357"/>
      <c r="W1381" s="328"/>
      <c r="X1381" s="68"/>
      <c r="Y1381" s="68"/>
      <c r="Z1381" s="68"/>
      <c r="AA1381" s="371"/>
      <c r="AB1381" s="68"/>
      <c r="AC1381" s="68"/>
      <c r="AD1381" s="371"/>
      <c r="AE1381" s="68"/>
      <c r="AF1381" s="80"/>
      <c r="AG1381" s="99"/>
      <c r="AH1381" s="84"/>
      <c r="AI1381" s="582"/>
      <c r="AJ1381" s="582"/>
      <c r="AK1381" s="582"/>
      <c r="AL1381" s="582"/>
      <c r="AM1381" s="68"/>
      <c r="AN1381" s="80"/>
      <c r="AO1381" s="84"/>
      <c r="AP1381" s="4"/>
    </row>
    <row r="1382" spans="2:42" ht="13.5" customHeight="1" x14ac:dyDescent="0.25">
      <c r="B1382" s="520"/>
      <c r="D1382" s="68"/>
      <c r="E1382" s="68"/>
      <c r="F1382" s="68"/>
      <c r="G1382" s="68"/>
      <c r="H1382" s="88"/>
      <c r="I1382" s="68"/>
      <c r="J1382" s="68"/>
      <c r="K1382" s="68"/>
      <c r="L1382" s="88"/>
      <c r="M1382" s="68"/>
      <c r="N1382" s="68"/>
      <c r="O1382" s="68"/>
      <c r="P1382" s="328"/>
      <c r="Q1382" s="329"/>
      <c r="R1382" s="329"/>
      <c r="S1382" s="68"/>
      <c r="T1382" s="68"/>
      <c r="U1382" s="68"/>
      <c r="V1382" s="357"/>
      <c r="W1382" s="328"/>
      <c r="X1382" s="68"/>
      <c r="Y1382" s="68"/>
      <c r="Z1382" s="68"/>
      <c r="AA1382" s="371"/>
      <c r="AB1382" s="68"/>
      <c r="AC1382" s="68"/>
      <c r="AD1382" s="371"/>
      <c r="AE1382" s="68"/>
      <c r="AF1382" s="80"/>
      <c r="AG1382" s="99"/>
      <c r="AH1382" s="84"/>
      <c r="AI1382" s="582"/>
      <c r="AJ1382" s="582"/>
      <c r="AK1382" s="582"/>
      <c r="AL1382" s="582"/>
      <c r="AM1382" s="68"/>
      <c r="AN1382" s="80"/>
      <c r="AO1382" s="84"/>
      <c r="AP1382" s="4"/>
    </row>
    <row r="1383" spans="2:42" ht="13.5" customHeight="1" x14ac:dyDescent="0.25">
      <c r="B1383" s="520"/>
      <c r="D1383" s="68"/>
      <c r="E1383" s="68"/>
      <c r="F1383" s="68"/>
      <c r="G1383" s="68"/>
      <c r="H1383" s="88"/>
      <c r="I1383" s="68"/>
      <c r="J1383" s="68"/>
      <c r="K1383" s="68"/>
      <c r="L1383" s="88"/>
      <c r="M1383" s="68"/>
      <c r="N1383" s="68"/>
      <c r="O1383" s="68"/>
      <c r="P1383" s="328"/>
      <c r="Q1383" s="329"/>
      <c r="R1383" s="329"/>
      <c r="S1383" s="68"/>
      <c r="T1383" s="68"/>
      <c r="U1383" s="68"/>
      <c r="V1383" s="357"/>
      <c r="W1383" s="328"/>
      <c r="X1383" s="68"/>
      <c r="Y1383" s="68"/>
      <c r="Z1383" s="68"/>
      <c r="AA1383" s="371"/>
      <c r="AB1383" s="68"/>
      <c r="AC1383" s="68"/>
      <c r="AD1383" s="371"/>
      <c r="AE1383" s="68"/>
      <c r="AF1383" s="80"/>
      <c r="AG1383" s="99"/>
      <c r="AH1383" s="84"/>
      <c r="AI1383" s="582"/>
      <c r="AJ1383" s="582"/>
      <c r="AK1383" s="582"/>
      <c r="AL1383" s="582"/>
      <c r="AM1383" s="68"/>
      <c r="AN1383" s="80"/>
      <c r="AO1383" s="84"/>
      <c r="AP1383" s="4"/>
    </row>
    <row r="1384" spans="2:42" ht="13.5" customHeight="1" x14ac:dyDescent="0.25">
      <c r="B1384" s="520"/>
      <c r="D1384" s="68"/>
      <c r="E1384" s="68"/>
      <c r="F1384" s="68"/>
      <c r="G1384" s="68"/>
      <c r="H1384" s="88"/>
      <c r="I1384" s="68"/>
      <c r="J1384" s="68"/>
      <c r="K1384" s="68"/>
      <c r="L1384" s="88"/>
      <c r="M1384" s="68"/>
      <c r="N1384" s="68"/>
      <c r="O1384" s="68"/>
      <c r="P1384" s="328"/>
      <c r="Q1384" s="329"/>
      <c r="R1384" s="329"/>
      <c r="S1384" s="68"/>
      <c r="T1384" s="68"/>
      <c r="U1384" s="68"/>
      <c r="V1384" s="357"/>
      <c r="W1384" s="328"/>
      <c r="X1384" s="68"/>
      <c r="Y1384" s="68"/>
      <c r="Z1384" s="68"/>
      <c r="AA1384" s="371"/>
      <c r="AB1384" s="68"/>
      <c r="AC1384" s="68"/>
      <c r="AD1384" s="371"/>
      <c r="AE1384" s="68"/>
      <c r="AF1384" s="80"/>
      <c r="AG1384" s="99"/>
      <c r="AH1384" s="84"/>
      <c r="AI1384" s="582"/>
      <c r="AJ1384" s="582"/>
      <c r="AK1384" s="582"/>
      <c r="AL1384" s="582"/>
      <c r="AM1384" s="68"/>
      <c r="AN1384" s="80"/>
      <c r="AO1384" s="84"/>
      <c r="AP1384" s="4"/>
    </row>
    <row r="1385" spans="2:42" ht="13.5" customHeight="1" x14ac:dyDescent="0.25">
      <c r="B1385" s="520"/>
      <c r="D1385" s="68"/>
      <c r="E1385" s="68"/>
      <c r="F1385" s="68"/>
      <c r="G1385" s="68"/>
      <c r="H1385" s="88"/>
      <c r="I1385" s="68"/>
      <c r="J1385" s="68"/>
      <c r="K1385" s="68"/>
      <c r="L1385" s="88"/>
      <c r="M1385" s="68"/>
      <c r="N1385" s="68"/>
      <c r="O1385" s="68"/>
      <c r="P1385" s="328"/>
      <c r="Q1385" s="329"/>
      <c r="R1385" s="329"/>
      <c r="S1385" s="68"/>
      <c r="T1385" s="68"/>
      <c r="U1385" s="68"/>
      <c r="V1385" s="357"/>
      <c r="W1385" s="328"/>
      <c r="X1385" s="68"/>
      <c r="Y1385" s="68"/>
      <c r="Z1385" s="68"/>
      <c r="AA1385" s="371"/>
      <c r="AB1385" s="68"/>
      <c r="AC1385" s="68"/>
      <c r="AD1385" s="371"/>
      <c r="AE1385" s="68"/>
      <c r="AF1385" s="80"/>
      <c r="AG1385" s="99"/>
      <c r="AH1385" s="84"/>
      <c r="AI1385" s="582"/>
      <c r="AJ1385" s="582"/>
      <c r="AK1385" s="582"/>
      <c r="AL1385" s="582"/>
      <c r="AM1385" s="68"/>
      <c r="AN1385" s="80"/>
      <c r="AO1385" s="84"/>
      <c r="AP1385" s="4"/>
    </row>
    <row r="1386" spans="2:42" ht="13.5" customHeight="1" x14ac:dyDescent="0.25">
      <c r="B1386" s="520"/>
      <c r="D1386" s="68"/>
      <c r="E1386" s="68"/>
      <c r="F1386" s="68"/>
      <c r="G1386" s="68"/>
      <c r="H1386" s="88"/>
      <c r="I1386" s="68"/>
      <c r="J1386" s="68"/>
      <c r="K1386" s="68"/>
      <c r="L1386" s="88"/>
      <c r="M1386" s="68"/>
      <c r="N1386" s="68"/>
      <c r="O1386" s="68"/>
      <c r="P1386" s="328"/>
      <c r="Q1386" s="329"/>
      <c r="R1386" s="329"/>
      <c r="S1386" s="68"/>
      <c r="T1386" s="68"/>
      <c r="U1386" s="68"/>
      <c r="V1386" s="357"/>
      <c r="W1386" s="328"/>
      <c r="X1386" s="68"/>
      <c r="Y1386" s="68"/>
      <c r="Z1386" s="68"/>
      <c r="AA1386" s="371"/>
      <c r="AB1386" s="68"/>
      <c r="AC1386" s="68"/>
      <c r="AD1386" s="371"/>
      <c r="AE1386" s="68"/>
      <c r="AF1386" s="80"/>
      <c r="AG1386" s="99"/>
      <c r="AH1386" s="84"/>
      <c r="AI1386" s="582"/>
      <c r="AJ1386" s="582"/>
      <c r="AK1386" s="582"/>
      <c r="AL1386" s="582"/>
      <c r="AM1386" s="68"/>
      <c r="AN1386" s="80"/>
      <c r="AO1386" s="84"/>
      <c r="AP1386" s="4"/>
    </row>
    <row r="1387" spans="2:42" ht="13.5" customHeight="1" x14ac:dyDescent="0.25">
      <c r="B1387" s="520"/>
      <c r="D1387" s="68"/>
      <c r="E1387" s="68"/>
      <c r="F1387" s="68"/>
      <c r="G1387" s="68"/>
      <c r="H1387" s="88"/>
      <c r="I1387" s="68"/>
      <c r="J1387" s="68"/>
      <c r="K1387" s="68"/>
      <c r="L1387" s="88"/>
      <c r="M1387" s="68"/>
      <c r="N1387" s="68"/>
      <c r="O1387" s="68"/>
      <c r="P1387" s="328"/>
      <c r="Q1387" s="329"/>
      <c r="R1387" s="329"/>
      <c r="S1387" s="68"/>
      <c r="T1387" s="68"/>
      <c r="U1387" s="68"/>
      <c r="V1387" s="357"/>
      <c r="W1387" s="328"/>
      <c r="X1387" s="68"/>
      <c r="Y1387" s="68"/>
      <c r="Z1387" s="68"/>
      <c r="AA1387" s="371"/>
      <c r="AB1387" s="68"/>
      <c r="AC1387" s="68"/>
      <c r="AD1387" s="371"/>
      <c r="AE1387" s="68"/>
      <c r="AF1387" s="80"/>
      <c r="AG1387" s="99"/>
      <c r="AH1387" s="84"/>
      <c r="AI1387" s="582"/>
      <c r="AJ1387" s="582"/>
      <c r="AK1387" s="582"/>
      <c r="AL1387" s="582"/>
      <c r="AM1387" s="68"/>
      <c r="AN1387" s="80"/>
      <c r="AO1387" s="84"/>
      <c r="AP1387" s="4"/>
    </row>
    <row r="1388" spans="2:42" ht="13.5" customHeight="1" x14ac:dyDescent="0.25">
      <c r="B1388" s="520"/>
      <c r="D1388" s="68"/>
      <c r="E1388" s="68"/>
      <c r="F1388" s="68"/>
      <c r="G1388" s="68"/>
      <c r="H1388" s="88"/>
      <c r="I1388" s="68"/>
      <c r="J1388" s="68"/>
      <c r="K1388" s="68"/>
      <c r="L1388" s="88"/>
      <c r="M1388" s="68"/>
      <c r="N1388" s="68"/>
      <c r="O1388" s="68"/>
      <c r="P1388" s="328"/>
      <c r="Q1388" s="329"/>
      <c r="R1388" s="329"/>
      <c r="S1388" s="68"/>
      <c r="T1388" s="68"/>
      <c r="U1388" s="68"/>
      <c r="V1388" s="357"/>
      <c r="W1388" s="328"/>
      <c r="X1388" s="68"/>
      <c r="Y1388" s="68"/>
      <c r="Z1388" s="68"/>
      <c r="AA1388" s="371"/>
      <c r="AB1388" s="68"/>
      <c r="AC1388" s="68"/>
      <c r="AD1388" s="371"/>
      <c r="AE1388" s="68"/>
      <c r="AF1388" s="80"/>
      <c r="AG1388" s="99"/>
      <c r="AH1388" s="84"/>
      <c r="AI1388" s="582"/>
      <c r="AJ1388" s="582"/>
      <c r="AK1388" s="582"/>
      <c r="AL1388" s="582"/>
      <c r="AM1388" s="68"/>
      <c r="AN1388" s="80"/>
      <c r="AO1388" s="84"/>
      <c r="AP1388" s="4"/>
    </row>
    <row r="1389" spans="2:42" ht="13.5" customHeight="1" x14ac:dyDescent="0.25">
      <c r="B1389" s="520"/>
      <c r="D1389" s="68"/>
      <c r="E1389" s="68"/>
      <c r="F1389" s="68"/>
      <c r="G1389" s="68"/>
      <c r="H1389" s="88"/>
      <c r="I1389" s="68"/>
      <c r="J1389" s="68"/>
      <c r="K1389" s="68"/>
      <c r="L1389" s="88"/>
      <c r="M1389" s="68"/>
      <c r="N1389" s="68"/>
      <c r="O1389" s="68"/>
      <c r="P1389" s="328"/>
      <c r="Q1389" s="329"/>
      <c r="R1389" s="329"/>
      <c r="S1389" s="68"/>
      <c r="T1389" s="68"/>
      <c r="U1389" s="68"/>
      <c r="V1389" s="357"/>
      <c r="W1389" s="328"/>
      <c r="X1389" s="68"/>
      <c r="Y1389" s="68"/>
      <c r="Z1389" s="68"/>
      <c r="AA1389" s="371"/>
      <c r="AB1389" s="68"/>
      <c r="AC1389" s="68"/>
      <c r="AD1389" s="371"/>
      <c r="AE1389" s="68"/>
      <c r="AF1389" s="80"/>
      <c r="AG1389" s="99"/>
      <c r="AH1389" s="84"/>
      <c r="AI1389" s="582"/>
      <c r="AJ1389" s="582"/>
      <c r="AK1389" s="582"/>
      <c r="AL1389" s="582"/>
      <c r="AM1389" s="68"/>
      <c r="AN1389" s="80"/>
      <c r="AO1389" s="84"/>
      <c r="AP1389" s="4"/>
    </row>
    <row r="1390" spans="2:42" ht="13.5" customHeight="1" x14ac:dyDescent="0.25">
      <c r="B1390" s="520"/>
      <c r="D1390" s="68"/>
      <c r="E1390" s="68"/>
      <c r="F1390" s="68"/>
      <c r="G1390" s="68"/>
      <c r="H1390" s="88"/>
      <c r="I1390" s="68"/>
      <c r="J1390" s="68"/>
      <c r="K1390" s="68"/>
      <c r="L1390" s="88"/>
      <c r="M1390" s="68"/>
      <c r="N1390" s="68"/>
      <c r="O1390" s="68"/>
      <c r="P1390" s="328"/>
      <c r="Q1390" s="329"/>
      <c r="R1390" s="329"/>
      <c r="S1390" s="68"/>
      <c r="T1390" s="68"/>
      <c r="U1390" s="68"/>
      <c r="V1390" s="357"/>
      <c r="W1390" s="328"/>
      <c r="X1390" s="68"/>
      <c r="Y1390" s="68"/>
      <c r="Z1390" s="68"/>
      <c r="AA1390" s="371"/>
      <c r="AB1390" s="68"/>
      <c r="AC1390" s="68"/>
      <c r="AD1390" s="371"/>
      <c r="AE1390" s="68"/>
      <c r="AF1390" s="80"/>
      <c r="AG1390" s="99"/>
      <c r="AH1390" s="84"/>
      <c r="AI1390" s="582"/>
      <c r="AJ1390" s="582"/>
      <c r="AK1390" s="582"/>
      <c r="AL1390" s="582"/>
      <c r="AM1390" s="68"/>
      <c r="AN1390" s="80"/>
      <c r="AO1390" s="84"/>
      <c r="AP1390" s="4"/>
    </row>
    <row r="1391" spans="2:42" ht="13.5" customHeight="1" x14ac:dyDescent="0.25">
      <c r="B1391" s="520"/>
      <c r="D1391" s="68"/>
      <c r="E1391" s="68"/>
      <c r="F1391" s="68"/>
      <c r="G1391" s="68"/>
      <c r="H1391" s="88"/>
      <c r="I1391" s="68"/>
      <c r="J1391" s="68"/>
      <c r="K1391" s="68"/>
      <c r="L1391" s="88"/>
      <c r="M1391" s="68"/>
      <c r="N1391" s="68"/>
      <c r="O1391" s="68"/>
      <c r="P1391" s="328"/>
      <c r="Q1391" s="329"/>
      <c r="R1391" s="329"/>
      <c r="S1391" s="68"/>
      <c r="T1391" s="68"/>
      <c r="U1391" s="68"/>
      <c r="V1391" s="357"/>
      <c r="W1391" s="328"/>
      <c r="X1391" s="68"/>
      <c r="Y1391" s="68"/>
      <c r="Z1391" s="68"/>
      <c r="AA1391" s="371"/>
      <c r="AB1391" s="68"/>
      <c r="AC1391" s="68"/>
      <c r="AD1391" s="371"/>
      <c r="AE1391" s="68"/>
      <c r="AF1391" s="80"/>
      <c r="AG1391" s="99"/>
      <c r="AH1391" s="84"/>
      <c r="AI1391" s="582"/>
      <c r="AJ1391" s="582"/>
      <c r="AK1391" s="582"/>
      <c r="AL1391" s="582"/>
      <c r="AM1391" s="68"/>
      <c r="AN1391" s="80"/>
      <c r="AO1391" s="84"/>
      <c r="AP1391" s="4"/>
    </row>
    <row r="1392" spans="2:42" ht="13.5" customHeight="1" x14ac:dyDescent="0.25">
      <c r="B1392" s="520"/>
      <c r="D1392" s="68"/>
      <c r="E1392" s="68"/>
      <c r="F1392" s="68"/>
      <c r="G1392" s="68"/>
      <c r="H1392" s="88"/>
      <c r="I1392" s="68"/>
      <c r="J1392" s="68"/>
      <c r="K1392" s="68"/>
      <c r="L1392" s="88"/>
      <c r="M1392" s="68"/>
      <c r="N1392" s="68"/>
      <c r="O1392" s="68"/>
      <c r="P1392" s="328"/>
      <c r="Q1392" s="329"/>
      <c r="R1392" s="329"/>
      <c r="S1392" s="68"/>
      <c r="T1392" s="68"/>
      <c r="U1392" s="68"/>
      <c r="V1392" s="357"/>
      <c r="W1392" s="328"/>
      <c r="X1392" s="68"/>
      <c r="Y1392" s="68"/>
      <c r="Z1392" s="68"/>
      <c r="AA1392" s="371"/>
      <c r="AB1392" s="68"/>
      <c r="AC1392" s="68"/>
      <c r="AD1392" s="371"/>
      <c r="AE1392" s="68"/>
      <c r="AF1392" s="80"/>
      <c r="AG1392" s="99"/>
      <c r="AH1392" s="84"/>
      <c r="AI1392" s="582"/>
      <c r="AJ1392" s="582"/>
      <c r="AK1392" s="582"/>
      <c r="AL1392" s="582"/>
      <c r="AM1392" s="68"/>
      <c r="AN1392" s="80"/>
      <c r="AO1392" s="84"/>
      <c r="AP1392" s="4"/>
    </row>
    <row r="1393" spans="2:42" ht="13.5" customHeight="1" x14ac:dyDescent="0.25">
      <c r="B1393" s="520"/>
      <c r="D1393" s="68"/>
      <c r="E1393" s="68"/>
      <c r="F1393" s="68"/>
      <c r="G1393" s="68"/>
      <c r="H1393" s="88"/>
      <c r="I1393" s="68"/>
      <c r="J1393" s="68"/>
      <c r="K1393" s="68"/>
      <c r="L1393" s="88"/>
      <c r="M1393" s="68"/>
      <c r="N1393" s="68"/>
      <c r="O1393" s="68"/>
      <c r="P1393" s="328"/>
      <c r="Q1393" s="329"/>
      <c r="R1393" s="329"/>
      <c r="S1393" s="68"/>
      <c r="T1393" s="68"/>
      <c r="U1393" s="68"/>
      <c r="V1393" s="357"/>
      <c r="W1393" s="328"/>
      <c r="X1393" s="68"/>
      <c r="Y1393" s="68"/>
      <c r="Z1393" s="68"/>
      <c r="AA1393" s="371"/>
      <c r="AB1393" s="68"/>
      <c r="AC1393" s="68"/>
      <c r="AD1393" s="371"/>
      <c r="AE1393" s="68"/>
      <c r="AF1393" s="80"/>
      <c r="AG1393" s="99"/>
      <c r="AH1393" s="84"/>
      <c r="AI1393" s="582"/>
      <c r="AJ1393" s="582"/>
      <c r="AK1393" s="582"/>
      <c r="AL1393" s="582"/>
      <c r="AM1393" s="68"/>
      <c r="AN1393" s="80"/>
      <c r="AO1393" s="84"/>
      <c r="AP1393" s="4"/>
    </row>
    <row r="1394" spans="2:42" ht="13.5" customHeight="1" x14ac:dyDescent="0.25">
      <c r="B1394" s="520"/>
      <c r="D1394" s="68"/>
      <c r="E1394" s="68"/>
      <c r="F1394" s="68"/>
      <c r="G1394" s="68"/>
      <c r="H1394" s="88"/>
      <c r="I1394" s="68"/>
      <c r="J1394" s="68"/>
      <c r="K1394" s="68"/>
      <c r="L1394" s="88"/>
      <c r="M1394" s="68"/>
      <c r="N1394" s="68"/>
      <c r="O1394" s="68"/>
      <c r="P1394" s="328"/>
      <c r="Q1394" s="329"/>
      <c r="R1394" s="329"/>
      <c r="S1394" s="68"/>
      <c r="T1394" s="68"/>
      <c r="U1394" s="68"/>
      <c r="V1394" s="357"/>
      <c r="W1394" s="328"/>
      <c r="X1394" s="68"/>
      <c r="Y1394" s="68"/>
      <c r="Z1394" s="68"/>
      <c r="AA1394" s="371"/>
      <c r="AB1394" s="68"/>
      <c r="AC1394" s="68"/>
      <c r="AD1394" s="371"/>
      <c r="AE1394" s="68"/>
      <c r="AF1394" s="80"/>
      <c r="AG1394" s="99"/>
      <c r="AH1394" s="84"/>
      <c r="AI1394" s="582"/>
      <c r="AJ1394" s="582"/>
      <c r="AK1394" s="582"/>
      <c r="AL1394" s="582"/>
      <c r="AM1394" s="68"/>
      <c r="AN1394" s="80"/>
      <c r="AO1394" s="84"/>
      <c r="AP1394" s="4"/>
    </row>
    <row r="1395" spans="2:42" ht="13.5" customHeight="1" x14ac:dyDescent="0.25">
      <c r="B1395" s="520"/>
      <c r="D1395" s="68"/>
      <c r="E1395" s="68"/>
      <c r="F1395" s="68"/>
      <c r="G1395" s="68"/>
      <c r="H1395" s="88"/>
      <c r="I1395" s="68"/>
      <c r="J1395" s="68"/>
      <c r="K1395" s="68"/>
      <c r="L1395" s="88"/>
      <c r="M1395" s="68"/>
      <c r="N1395" s="68"/>
      <c r="O1395" s="68"/>
      <c r="P1395" s="328"/>
      <c r="Q1395" s="329"/>
      <c r="R1395" s="329"/>
      <c r="S1395" s="68"/>
      <c r="T1395" s="68"/>
      <c r="U1395" s="68"/>
      <c r="V1395" s="357"/>
      <c r="W1395" s="328"/>
      <c r="X1395" s="68"/>
      <c r="Y1395" s="68"/>
      <c r="Z1395" s="68"/>
      <c r="AA1395" s="371"/>
      <c r="AB1395" s="68"/>
      <c r="AC1395" s="68"/>
      <c r="AD1395" s="371"/>
      <c r="AE1395" s="68"/>
      <c r="AF1395" s="80"/>
      <c r="AG1395" s="99"/>
      <c r="AH1395" s="84"/>
      <c r="AI1395" s="582"/>
      <c r="AJ1395" s="582"/>
      <c r="AK1395" s="582"/>
      <c r="AL1395" s="582"/>
      <c r="AM1395" s="68"/>
      <c r="AN1395" s="80"/>
      <c r="AO1395" s="84"/>
      <c r="AP1395" s="4"/>
    </row>
    <row r="1396" spans="2:42" ht="13.5" customHeight="1" x14ac:dyDescent="0.25">
      <c r="B1396" s="520"/>
      <c r="D1396" s="68"/>
      <c r="E1396" s="68"/>
      <c r="F1396" s="68"/>
      <c r="G1396" s="68"/>
      <c r="H1396" s="88"/>
      <c r="I1396" s="68"/>
      <c r="J1396" s="68"/>
      <c r="K1396" s="68"/>
      <c r="L1396" s="88"/>
      <c r="M1396" s="68"/>
      <c r="N1396" s="68"/>
      <c r="O1396" s="68"/>
      <c r="P1396" s="328"/>
      <c r="Q1396" s="329"/>
      <c r="R1396" s="329"/>
      <c r="S1396" s="68"/>
      <c r="T1396" s="68"/>
      <c r="U1396" s="68"/>
      <c r="V1396" s="357"/>
      <c r="W1396" s="328"/>
      <c r="X1396" s="68"/>
      <c r="Y1396" s="68"/>
      <c r="Z1396" s="68"/>
      <c r="AA1396" s="371"/>
      <c r="AB1396" s="68"/>
      <c r="AC1396" s="68"/>
      <c r="AD1396" s="371"/>
      <c r="AE1396" s="68"/>
      <c r="AF1396" s="80"/>
      <c r="AG1396" s="99"/>
      <c r="AH1396" s="84"/>
      <c r="AI1396" s="582"/>
      <c r="AJ1396" s="582"/>
      <c r="AK1396" s="582"/>
      <c r="AL1396" s="582"/>
      <c r="AM1396" s="68"/>
      <c r="AN1396" s="80"/>
      <c r="AO1396" s="84"/>
      <c r="AP1396" s="4"/>
    </row>
    <row r="1397" spans="2:42" ht="13.5" customHeight="1" x14ac:dyDescent="0.25">
      <c r="B1397" s="520"/>
      <c r="D1397" s="68"/>
      <c r="E1397" s="68"/>
      <c r="F1397" s="68"/>
      <c r="G1397" s="68"/>
      <c r="H1397" s="88"/>
      <c r="I1397" s="68"/>
      <c r="J1397" s="68"/>
      <c r="K1397" s="68"/>
      <c r="L1397" s="88"/>
      <c r="M1397" s="68"/>
      <c r="N1397" s="68"/>
      <c r="O1397" s="68"/>
      <c r="P1397" s="328"/>
      <c r="Q1397" s="329"/>
      <c r="R1397" s="329"/>
      <c r="S1397" s="68"/>
      <c r="T1397" s="68"/>
      <c r="U1397" s="68"/>
      <c r="V1397" s="357"/>
      <c r="W1397" s="328"/>
      <c r="X1397" s="68"/>
      <c r="Y1397" s="68"/>
      <c r="Z1397" s="68"/>
      <c r="AA1397" s="371"/>
      <c r="AB1397" s="68"/>
      <c r="AC1397" s="68"/>
      <c r="AD1397" s="371"/>
      <c r="AE1397" s="68"/>
      <c r="AF1397" s="80"/>
      <c r="AG1397" s="99"/>
      <c r="AH1397" s="84"/>
      <c r="AI1397" s="582"/>
      <c r="AJ1397" s="582"/>
      <c r="AK1397" s="582"/>
      <c r="AL1397" s="582"/>
      <c r="AM1397" s="68"/>
      <c r="AN1397" s="80"/>
      <c r="AO1397" s="84"/>
      <c r="AP1397" s="4"/>
    </row>
    <row r="1398" spans="2:42" ht="13.5" customHeight="1" x14ac:dyDescent="0.25">
      <c r="B1398" s="520"/>
      <c r="D1398" s="68"/>
      <c r="E1398" s="68"/>
      <c r="F1398" s="68"/>
      <c r="G1398" s="68"/>
      <c r="H1398" s="88"/>
      <c r="I1398" s="68"/>
      <c r="J1398" s="68"/>
      <c r="K1398" s="68"/>
      <c r="L1398" s="88"/>
      <c r="M1398" s="68"/>
      <c r="N1398" s="68"/>
      <c r="O1398" s="68"/>
      <c r="P1398" s="328"/>
      <c r="Q1398" s="329"/>
      <c r="R1398" s="329"/>
      <c r="S1398" s="68"/>
      <c r="T1398" s="68"/>
      <c r="U1398" s="68"/>
      <c r="V1398" s="357"/>
      <c r="W1398" s="328"/>
      <c r="X1398" s="68"/>
      <c r="Y1398" s="68"/>
      <c r="Z1398" s="68"/>
      <c r="AA1398" s="371"/>
      <c r="AB1398" s="68"/>
      <c r="AC1398" s="68"/>
      <c r="AD1398" s="371"/>
      <c r="AE1398" s="68"/>
      <c r="AF1398" s="80"/>
      <c r="AG1398" s="99"/>
      <c r="AH1398" s="84"/>
      <c r="AI1398" s="582"/>
      <c r="AJ1398" s="582"/>
      <c r="AK1398" s="582"/>
      <c r="AL1398" s="582"/>
      <c r="AM1398" s="68"/>
      <c r="AN1398" s="80"/>
      <c r="AO1398" s="84"/>
      <c r="AP1398" s="4"/>
    </row>
    <row r="1399" spans="2:42" ht="13.5" customHeight="1" x14ac:dyDescent="0.25">
      <c r="B1399" s="520"/>
      <c r="D1399" s="68"/>
      <c r="E1399" s="68"/>
      <c r="F1399" s="68"/>
      <c r="G1399" s="68"/>
      <c r="H1399" s="88"/>
      <c r="I1399" s="68"/>
      <c r="J1399" s="68"/>
      <c r="K1399" s="68"/>
      <c r="L1399" s="88"/>
      <c r="M1399" s="68"/>
      <c r="N1399" s="68"/>
      <c r="O1399" s="68"/>
      <c r="P1399" s="328"/>
      <c r="Q1399" s="329"/>
      <c r="R1399" s="329"/>
      <c r="S1399" s="68"/>
      <c r="T1399" s="68"/>
      <c r="U1399" s="68"/>
      <c r="V1399" s="357"/>
      <c r="W1399" s="328"/>
      <c r="X1399" s="68"/>
      <c r="Y1399" s="68"/>
      <c r="Z1399" s="68"/>
      <c r="AA1399" s="371"/>
      <c r="AB1399" s="68"/>
      <c r="AC1399" s="68"/>
      <c r="AD1399" s="371"/>
      <c r="AE1399" s="68"/>
      <c r="AF1399" s="80"/>
      <c r="AG1399" s="99"/>
      <c r="AH1399" s="84"/>
      <c r="AI1399" s="582"/>
      <c r="AJ1399" s="582"/>
      <c r="AK1399" s="582"/>
      <c r="AL1399" s="582"/>
      <c r="AM1399" s="68"/>
      <c r="AN1399" s="80"/>
      <c r="AO1399" s="84"/>
      <c r="AP1399" s="4"/>
    </row>
    <row r="1400" spans="2:42" ht="13.5" customHeight="1" x14ac:dyDescent="0.25">
      <c r="B1400" s="520"/>
      <c r="D1400" s="68"/>
      <c r="E1400" s="68"/>
      <c r="F1400" s="68"/>
      <c r="G1400" s="68"/>
      <c r="H1400" s="88"/>
      <c r="I1400" s="68"/>
      <c r="J1400" s="68"/>
      <c r="K1400" s="68"/>
      <c r="L1400" s="88"/>
      <c r="M1400" s="68"/>
      <c r="N1400" s="68"/>
      <c r="O1400" s="68"/>
      <c r="P1400" s="328"/>
      <c r="Q1400" s="329"/>
      <c r="R1400" s="329"/>
      <c r="S1400" s="68"/>
      <c r="T1400" s="68"/>
      <c r="U1400" s="68"/>
      <c r="V1400" s="357"/>
      <c r="W1400" s="328"/>
      <c r="X1400" s="68"/>
      <c r="Y1400" s="68"/>
      <c r="Z1400" s="68"/>
      <c r="AA1400" s="371"/>
      <c r="AB1400" s="68"/>
      <c r="AC1400" s="68"/>
      <c r="AD1400" s="371"/>
      <c r="AE1400" s="68"/>
      <c r="AF1400" s="80"/>
      <c r="AG1400" s="99"/>
      <c r="AH1400" s="84"/>
      <c r="AI1400" s="582"/>
      <c r="AJ1400" s="582"/>
      <c r="AK1400" s="582"/>
      <c r="AL1400" s="582"/>
      <c r="AM1400" s="68"/>
      <c r="AN1400" s="80"/>
      <c r="AO1400" s="84"/>
      <c r="AP1400" s="4"/>
    </row>
    <row r="1401" spans="2:42" ht="13.5" customHeight="1" x14ac:dyDescent="0.25">
      <c r="B1401" s="520"/>
      <c r="D1401" s="68"/>
      <c r="E1401" s="68"/>
      <c r="F1401" s="68"/>
      <c r="G1401" s="68"/>
      <c r="H1401" s="88"/>
      <c r="I1401" s="68"/>
      <c r="J1401" s="68"/>
      <c r="K1401" s="68"/>
      <c r="L1401" s="88"/>
      <c r="M1401" s="68"/>
      <c r="N1401" s="68"/>
      <c r="O1401" s="68"/>
      <c r="P1401" s="328"/>
      <c r="Q1401" s="329"/>
      <c r="R1401" s="329"/>
      <c r="S1401" s="68"/>
      <c r="T1401" s="68"/>
      <c r="U1401" s="68"/>
      <c r="V1401" s="357"/>
      <c r="W1401" s="328"/>
      <c r="X1401" s="68"/>
      <c r="Y1401" s="68"/>
      <c r="Z1401" s="68"/>
      <c r="AA1401" s="371"/>
      <c r="AB1401" s="68"/>
      <c r="AC1401" s="68"/>
      <c r="AD1401" s="371"/>
      <c r="AE1401" s="68"/>
      <c r="AF1401" s="80"/>
      <c r="AG1401" s="99"/>
      <c r="AH1401" s="84"/>
      <c r="AI1401" s="582"/>
      <c r="AJ1401" s="582"/>
      <c r="AK1401" s="582"/>
      <c r="AL1401" s="582"/>
      <c r="AM1401" s="68"/>
      <c r="AN1401" s="80"/>
      <c r="AO1401" s="84"/>
      <c r="AP1401" s="4"/>
    </row>
    <row r="1402" spans="2:42" ht="13.5" customHeight="1" x14ac:dyDescent="0.25">
      <c r="B1402" s="520"/>
      <c r="D1402" s="68"/>
      <c r="E1402" s="68"/>
      <c r="F1402" s="68"/>
      <c r="G1402" s="68"/>
      <c r="H1402" s="88"/>
      <c r="I1402" s="68"/>
      <c r="J1402" s="68"/>
      <c r="K1402" s="68"/>
      <c r="L1402" s="88"/>
      <c r="M1402" s="68"/>
      <c r="N1402" s="68"/>
      <c r="O1402" s="68"/>
      <c r="P1402" s="328"/>
      <c r="Q1402" s="329"/>
      <c r="R1402" s="329"/>
      <c r="S1402" s="68"/>
      <c r="T1402" s="68"/>
      <c r="U1402" s="68"/>
      <c r="V1402" s="357"/>
      <c r="W1402" s="328"/>
      <c r="X1402" s="68"/>
      <c r="Y1402" s="68"/>
      <c r="Z1402" s="68"/>
      <c r="AA1402" s="371"/>
      <c r="AB1402" s="68"/>
      <c r="AC1402" s="68"/>
      <c r="AD1402" s="371"/>
      <c r="AE1402" s="68"/>
      <c r="AF1402" s="80"/>
      <c r="AG1402" s="99"/>
      <c r="AH1402" s="84"/>
      <c r="AI1402" s="582"/>
      <c r="AJ1402" s="582"/>
      <c r="AK1402" s="582"/>
      <c r="AL1402" s="582"/>
      <c r="AM1402" s="68"/>
      <c r="AN1402" s="80"/>
      <c r="AO1402" s="84"/>
      <c r="AP1402" s="4"/>
    </row>
    <row r="1403" spans="2:42" ht="13.5" customHeight="1" x14ac:dyDescent="0.25">
      <c r="B1403" s="520"/>
      <c r="D1403" s="68"/>
      <c r="E1403" s="68"/>
      <c r="F1403" s="68"/>
      <c r="G1403" s="68"/>
      <c r="H1403" s="88"/>
      <c r="I1403" s="68"/>
      <c r="J1403" s="68"/>
      <c r="K1403" s="68"/>
      <c r="L1403" s="88"/>
      <c r="M1403" s="68"/>
      <c r="N1403" s="68"/>
      <c r="O1403" s="68"/>
      <c r="P1403" s="328"/>
      <c r="Q1403" s="329"/>
      <c r="R1403" s="329"/>
      <c r="S1403" s="68"/>
      <c r="T1403" s="68"/>
      <c r="U1403" s="68"/>
      <c r="V1403" s="357"/>
      <c r="W1403" s="328"/>
      <c r="X1403" s="68"/>
      <c r="Y1403" s="68"/>
      <c r="Z1403" s="68"/>
      <c r="AA1403" s="371"/>
      <c r="AB1403" s="68"/>
      <c r="AC1403" s="68"/>
      <c r="AD1403" s="371"/>
      <c r="AE1403" s="68"/>
      <c r="AF1403" s="80"/>
      <c r="AG1403" s="99"/>
      <c r="AH1403" s="84"/>
      <c r="AI1403" s="582"/>
      <c r="AJ1403" s="582"/>
      <c r="AK1403" s="582"/>
      <c r="AL1403" s="582"/>
      <c r="AM1403" s="68"/>
      <c r="AN1403" s="80"/>
      <c r="AO1403" s="84"/>
      <c r="AP1403" s="4"/>
    </row>
    <row r="1404" spans="2:42" ht="13.5" customHeight="1" x14ac:dyDescent="0.25">
      <c r="B1404" s="520"/>
      <c r="D1404" s="68"/>
      <c r="E1404" s="68"/>
      <c r="F1404" s="68"/>
      <c r="G1404" s="68"/>
      <c r="H1404" s="88"/>
      <c r="I1404" s="68"/>
      <c r="J1404" s="68"/>
      <c r="K1404" s="68"/>
      <c r="L1404" s="88"/>
      <c r="M1404" s="68"/>
      <c r="N1404" s="68"/>
      <c r="O1404" s="68"/>
      <c r="P1404" s="328"/>
      <c r="Q1404" s="329"/>
      <c r="R1404" s="329"/>
      <c r="S1404" s="68"/>
      <c r="T1404" s="68"/>
      <c r="U1404" s="68"/>
      <c r="V1404" s="357"/>
      <c r="W1404" s="328"/>
      <c r="X1404" s="68"/>
      <c r="Y1404" s="68"/>
      <c r="Z1404" s="68"/>
      <c r="AA1404" s="371"/>
      <c r="AB1404" s="68"/>
      <c r="AC1404" s="68"/>
      <c r="AD1404" s="371"/>
      <c r="AE1404" s="68"/>
      <c r="AF1404" s="80"/>
      <c r="AG1404" s="99"/>
      <c r="AH1404" s="84"/>
      <c r="AI1404" s="582"/>
      <c r="AJ1404" s="582"/>
      <c r="AK1404" s="582"/>
      <c r="AL1404" s="582"/>
      <c r="AM1404" s="68"/>
      <c r="AN1404" s="80"/>
      <c r="AO1404" s="84"/>
      <c r="AP1404" s="4"/>
    </row>
    <row r="1405" spans="2:42" ht="13.5" customHeight="1" x14ac:dyDescent="0.25">
      <c r="B1405" s="520"/>
      <c r="D1405" s="68"/>
      <c r="E1405" s="68"/>
      <c r="F1405" s="68"/>
      <c r="G1405" s="68"/>
      <c r="H1405" s="88"/>
      <c r="I1405" s="68"/>
      <c r="J1405" s="68"/>
      <c r="K1405" s="68"/>
      <c r="L1405" s="88"/>
      <c r="M1405" s="68"/>
      <c r="N1405" s="68"/>
      <c r="O1405" s="68"/>
      <c r="P1405" s="328"/>
      <c r="Q1405" s="329"/>
      <c r="R1405" s="329"/>
      <c r="S1405" s="68"/>
      <c r="T1405" s="68"/>
      <c r="U1405" s="68"/>
      <c r="V1405" s="357"/>
      <c r="W1405" s="328"/>
      <c r="X1405" s="68"/>
      <c r="Y1405" s="68"/>
      <c r="Z1405" s="68"/>
      <c r="AA1405" s="371"/>
      <c r="AB1405" s="68"/>
      <c r="AC1405" s="68"/>
      <c r="AD1405" s="371"/>
      <c r="AE1405" s="68"/>
      <c r="AF1405" s="80"/>
      <c r="AG1405" s="99"/>
      <c r="AH1405" s="84"/>
      <c r="AI1405" s="582"/>
      <c r="AJ1405" s="582"/>
      <c r="AK1405" s="582"/>
      <c r="AL1405" s="582"/>
      <c r="AM1405" s="68"/>
      <c r="AN1405" s="80"/>
      <c r="AO1405" s="84"/>
      <c r="AP1405" s="4"/>
    </row>
    <row r="1406" spans="2:42" ht="13.5" customHeight="1" x14ac:dyDescent="0.25">
      <c r="B1406" s="520"/>
      <c r="D1406" s="68"/>
      <c r="E1406" s="68"/>
      <c r="F1406" s="68"/>
      <c r="G1406" s="68"/>
      <c r="H1406" s="88"/>
      <c r="I1406" s="68"/>
      <c r="J1406" s="68"/>
      <c r="K1406" s="68"/>
      <c r="L1406" s="88"/>
      <c r="M1406" s="68"/>
      <c r="N1406" s="68"/>
      <c r="O1406" s="68"/>
      <c r="P1406" s="328"/>
      <c r="Q1406" s="329"/>
      <c r="R1406" s="329"/>
      <c r="S1406" s="68"/>
      <c r="T1406" s="68"/>
      <c r="U1406" s="68"/>
      <c r="V1406" s="357"/>
      <c r="W1406" s="328"/>
      <c r="X1406" s="68"/>
      <c r="Y1406" s="68"/>
      <c r="Z1406" s="68"/>
      <c r="AA1406" s="371"/>
      <c r="AB1406" s="68"/>
      <c r="AC1406" s="68"/>
      <c r="AD1406" s="371"/>
      <c r="AE1406" s="68"/>
      <c r="AF1406" s="80"/>
      <c r="AG1406" s="99"/>
      <c r="AH1406" s="84"/>
      <c r="AI1406" s="582"/>
      <c r="AJ1406" s="582"/>
      <c r="AK1406" s="582"/>
      <c r="AL1406" s="582"/>
      <c r="AM1406" s="68"/>
      <c r="AN1406" s="80"/>
      <c r="AO1406" s="84"/>
      <c r="AP1406" s="4"/>
    </row>
    <row r="1407" spans="2:42" ht="13.5" customHeight="1" x14ac:dyDescent="0.25">
      <c r="B1407" s="520"/>
      <c r="D1407" s="68"/>
      <c r="E1407" s="68"/>
      <c r="F1407" s="68"/>
      <c r="G1407" s="68"/>
      <c r="H1407" s="88"/>
      <c r="I1407" s="68"/>
      <c r="J1407" s="68"/>
      <c r="K1407" s="68"/>
      <c r="L1407" s="88"/>
      <c r="M1407" s="68"/>
      <c r="N1407" s="68"/>
      <c r="O1407" s="68"/>
      <c r="P1407" s="328"/>
      <c r="Q1407" s="329"/>
      <c r="R1407" s="329"/>
      <c r="S1407" s="68"/>
      <c r="T1407" s="68"/>
      <c r="U1407" s="68"/>
      <c r="V1407" s="357"/>
      <c r="W1407" s="328"/>
      <c r="X1407" s="68"/>
      <c r="Y1407" s="68"/>
      <c r="Z1407" s="68"/>
      <c r="AA1407" s="371"/>
      <c r="AB1407" s="68"/>
      <c r="AC1407" s="68"/>
      <c r="AD1407" s="371"/>
      <c r="AE1407" s="68"/>
      <c r="AF1407" s="80"/>
      <c r="AG1407" s="99"/>
      <c r="AH1407" s="84"/>
      <c r="AI1407" s="582"/>
      <c r="AJ1407" s="582"/>
      <c r="AK1407" s="582"/>
      <c r="AL1407" s="582"/>
      <c r="AM1407" s="68"/>
      <c r="AN1407" s="80"/>
      <c r="AO1407" s="84"/>
      <c r="AP1407" s="4"/>
    </row>
    <row r="1408" spans="2:42" ht="13.5" customHeight="1" x14ac:dyDescent="0.25">
      <c r="B1408" s="520"/>
      <c r="D1408" s="68"/>
      <c r="E1408" s="68"/>
      <c r="F1408" s="68"/>
      <c r="G1408" s="68"/>
      <c r="H1408" s="88"/>
      <c r="I1408" s="68"/>
      <c r="J1408" s="68"/>
      <c r="K1408" s="68"/>
      <c r="L1408" s="88"/>
      <c r="M1408" s="68"/>
      <c r="N1408" s="68"/>
      <c r="O1408" s="68"/>
      <c r="P1408" s="328"/>
      <c r="Q1408" s="329"/>
      <c r="R1408" s="329"/>
      <c r="S1408" s="68"/>
      <c r="T1408" s="68"/>
      <c r="U1408" s="68"/>
      <c r="V1408" s="357"/>
      <c r="W1408" s="328"/>
      <c r="X1408" s="68"/>
      <c r="Y1408" s="68"/>
      <c r="Z1408" s="68"/>
      <c r="AA1408" s="371"/>
      <c r="AB1408" s="68"/>
      <c r="AC1408" s="68"/>
      <c r="AD1408" s="371"/>
      <c r="AE1408" s="68"/>
      <c r="AF1408" s="80"/>
      <c r="AG1408" s="99"/>
      <c r="AH1408" s="84"/>
      <c r="AI1408" s="582"/>
      <c r="AJ1408" s="582"/>
      <c r="AK1408" s="582"/>
      <c r="AL1408" s="582"/>
      <c r="AM1408" s="68"/>
      <c r="AN1408" s="80"/>
      <c r="AO1408" s="84"/>
      <c r="AP1408" s="4"/>
    </row>
    <row r="1409" spans="2:42" ht="13.5" customHeight="1" x14ac:dyDescent="0.25">
      <c r="B1409" s="520"/>
      <c r="D1409" s="68"/>
      <c r="E1409" s="68"/>
      <c r="F1409" s="68"/>
      <c r="G1409" s="68"/>
      <c r="H1409" s="88"/>
      <c r="I1409" s="68"/>
      <c r="J1409" s="68"/>
      <c r="K1409" s="68"/>
      <c r="L1409" s="88"/>
      <c r="M1409" s="68"/>
      <c r="N1409" s="68"/>
      <c r="O1409" s="68"/>
      <c r="P1409" s="328"/>
      <c r="Q1409" s="329"/>
      <c r="R1409" s="329"/>
      <c r="S1409" s="68"/>
      <c r="T1409" s="68"/>
      <c r="U1409" s="68"/>
      <c r="V1409" s="357"/>
      <c r="W1409" s="328"/>
      <c r="X1409" s="68"/>
      <c r="Y1409" s="68"/>
      <c r="Z1409" s="68"/>
      <c r="AA1409" s="371"/>
      <c r="AB1409" s="68"/>
      <c r="AC1409" s="68"/>
      <c r="AD1409" s="371"/>
      <c r="AE1409" s="68"/>
      <c r="AF1409" s="80"/>
      <c r="AG1409" s="99"/>
      <c r="AH1409" s="84"/>
      <c r="AI1409" s="582"/>
      <c r="AJ1409" s="582"/>
      <c r="AK1409" s="582"/>
      <c r="AL1409" s="582"/>
      <c r="AM1409" s="68"/>
      <c r="AN1409" s="80"/>
      <c r="AO1409" s="84"/>
      <c r="AP1409" s="4"/>
    </row>
    <row r="1410" spans="2:42" ht="13.5" customHeight="1" x14ac:dyDescent="0.25">
      <c r="B1410" s="520"/>
      <c r="D1410" s="68"/>
      <c r="E1410" s="68"/>
      <c r="F1410" s="68"/>
      <c r="G1410" s="68"/>
      <c r="H1410" s="88"/>
      <c r="I1410" s="68"/>
      <c r="J1410" s="68"/>
      <c r="K1410" s="68"/>
      <c r="L1410" s="88"/>
      <c r="M1410" s="68"/>
      <c r="N1410" s="68"/>
      <c r="O1410" s="68"/>
      <c r="P1410" s="328"/>
      <c r="Q1410" s="329"/>
      <c r="R1410" s="329"/>
      <c r="S1410" s="68"/>
      <c r="T1410" s="68"/>
      <c r="U1410" s="68"/>
      <c r="V1410" s="357"/>
      <c r="W1410" s="328"/>
      <c r="X1410" s="68"/>
      <c r="Y1410" s="68"/>
      <c r="Z1410" s="68"/>
      <c r="AA1410" s="371"/>
      <c r="AB1410" s="68"/>
      <c r="AC1410" s="68"/>
      <c r="AD1410" s="371"/>
      <c r="AE1410" s="68"/>
      <c r="AF1410" s="80"/>
      <c r="AG1410" s="99"/>
      <c r="AH1410" s="84"/>
      <c r="AI1410" s="582"/>
      <c r="AJ1410" s="582"/>
      <c r="AK1410" s="582"/>
      <c r="AL1410" s="582"/>
      <c r="AM1410" s="68"/>
      <c r="AN1410" s="80"/>
      <c r="AO1410" s="84"/>
      <c r="AP1410" s="4"/>
    </row>
    <row r="1411" spans="2:42" ht="13.5" customHeight="1" x14ac:dyDescent="0.25">
      <c r="B1411" s="520"/>
      <c r="D1411" s="68"/>
      <c r="E1411" s="68"/>
      <c r="F1411" s="68"/>
      <c r="G1411" s="68"/>
      <c r="H1411" s="88"/>
      <c r="I1411" s="68"/>
      <c r="J1411" s="68"/>
      <c r="K1411" s="68"/>
      <c r="L1411" s="88"/>
      <c r="M1411" s="68"/>
      <c r="N1411" s="68"/>
      <c r="O1411" s="68"/>
      <c r="P1411" s="328"/>
      <c r="Q1411" s="329"/>
      <c r="R1411" s="329"/>
      <c r="S1411" s="68"/>
      <c r="T1411" s="68"/>
      <c r="U1411" s="68"/>
      <c r="V1411" s="357"/>
      <c r="W1411" s="328"/>
      <c r="X1411" s="68"/>
      <c r="Y1411" s="68"/>
      <c r="Z1411" s="68"/>
      <c r="AA1411" s="371"/>
      <c r="AB1411" s="68"/>
      <c r="AC1411" s="68"/>
      <c r="AD1411" s="371"/>
      <c r="AE1411" s="68"/>
      <c r="AF1411" s="80"/>
      <c r="AG1411" s="99"/>
      <c r="AH1411" s="84"/>
      <c r="AI1411" s="582"/>
      <c r="AJ1411" s="582"/>
      <c r="AK1411" s="582"/>
      <c r="AL1411" s="582"/>
      <c r="AM1411" s="68"/>
      <c r="AN1411" s="80"/>
      <c r="AO1411" s="84"/>
      <c r="AP1411" s="4"/>
    </row>
    <row r="1412" spans="2:42" ht="13.5" customHeight="1" x14ac:dyDescent="0.25">
      <c r="B1412" s="520"/>
      <c r="D1412" s="68"/>
      <c r="E1412" s="68"/>
      <c r="F1412" s="68"/>
      <c r="G1412" s="68"/>
      <c r="H1412" s="88"/>
      <c r="I1412" s="68"/>
      <c r="J1412" s="68"/>
      <c r="K1412" s="68"/>
      <c r="L1412" s="88"/>
      <c r="M1412" s="68"/>
      <c r="N1412" s="68"/>
      <c r="O1412" s="68"/>
      <c r="P1412" s="328"/>
      <c r="Q1412" s="329"/>
      <c r="R1412" s="329"/>
      <c r="S1412" s="68"/>
      <c r="T1412" s="68"/>
      <c r="U1412" s="68"/>
      <c r="V1412" s="357"/>
      <c r="W1412" s="328"/>
      <c r="X1412" s="68"/>
      <c r="Y1412" s="68"/>
      <c r="Z1412" s="68"/>
      <c r="AA1412" s="371"/>
      <c r="AB1412" s="68"/>
      <c r="AC1412" s="68"/>
      <c r="AD1412" s="371"/>
      <c r="AE1412" s="68"/>
      <c r="AF1412" s="80"/>
      <c r="AG1412" s="99"/>
      <c r="AH1412" s="84"/>
      <c r="AI1412" s="582"/>
      <c r="AJ1412" s="582"/>
      <c r="AK1412" s="582"/>
      <c r="AL1412" s="582"/>
      <c r="AM1412" s="68"/>
      <c r="AN1412" s="80"/>
      <c r="AO1412" s="84"/>
      <c r="AP1412" s="4"/>
    </row>
    <row r="1413" spans="2:42" ht="13.5" customHeight="1" x14ac:dyDescent="0.25">
      <c r="B1413" s="520"/>
      <c r="D1413" s="68"/>
      <c r="E1413" s="68"/>
      <c r="F1413" s="68"/>
      <c r="G1413" s="68"/>
      <c r="H1413" s="88"/>
      <c r="I1413" s="68"/>
      <c r="J1413" s="68"/>
      <c r="K1413" s="68"/>
      <c r="L1413" s="88"/>
      <c r="M1413" s="68"/>
      <c r="N1413" s="68"/>
      <c r="O1413" s="68"/>
      <c r="P1413" s="328"/>
      <c r="Q1413" s="329"/>
      <c r="R1413" s="329"/>
      <c r="S1413" s="68"/>
      <c r="T1413" s="68"/>
      <c r="U1413" s="68"/>
      <c r="V1413" s="357"/>
      <c r="W1413" s="328"/>
      <c r="X1413" s="68"/>
      <c r="Y1413" s="68"/>
      <c r="Z1413" s="68"/>
      <c r="AA1413" s="371"/>
      <c r="AB1413" s="68"/>
      <c r="AC1413" s="68"/>
      <c r="AD1413" s="371"/>
      <c r="AE1413" s="68"/>
      <c r="AF1413" s="80"/>
      <c r="AG1413" s="99"/>
      <c r="AH1413" s="84"/>
      <c r="AI1413" s="582"/>
      <c r="AJ1413" s="582"/>
      <c r="AK1413" s="582"/>
      <c r="AL1413" s="582"/>
      <c r="AM1413" s="68"/>
      <c r="AN1413" s="80"/>
      <c r="AO1413" s="84"/>
      <c r="AP1413" s="4"/>
    </row>
    <row r="1414" spans="2:42" ht="13.5" customHeight="1" x14ac:dyDescent="0.25">
      <c r="B1414" s="520"/>
      <c r="D1414" s="68"/>
      <c r="E1414" s="68"/>
      <c r="F1414" s="68"/>
      <c r="G1414" s="68"/>
      <c r="H1414" s="88"/>
      <c r="I1414" s="68"/>
      <c r="J1414" s="68"/>
      <c r="K1414" s="68"/>
      <c r="L1414" s="88"/>
      <c r="M1414" s="68"/>
      <c r="N1414" s="68"/>
      <c r="O1414" s="68"/>
      <c r="P1414" s="328"/>
      <c r="Q1414" s="329"/>
      <c r="R1414" s="329"/>
      <c r="S1414" s="68"/>
      <c r="T1414" s="68"/>
      <c r="U1414" s="68"/>
      <c r="V1414" s="357"/>
      <c r="W1414" s="328"/>
      <c r="X1414" s="68"/>
      <c r="Y1414" s="68"/>
      <c r="Z1414" s="68"/>
      <c r="AA1414" s="371"/>
      <c r="AB1414" s="68"/>
      <c r="AC1414" s="68"/>
      <c r="AD1414" s="371"/>
      <c r="AE1414" s="68"/>
      <c r="AF1414" s="80"/>
      <c r="AG1414" s="99"/>
      <c r="AH1414" s="84"/>
      <c r="AI1414" s="582"/>
      <c r="AJ1414" s="582"/>
      <c r="AK1414" s="582"/>
      <c r="AL1414" s="582"/>
      <c r="AM1414" s="68"/>
      <c r="AN1414" s="80"/>
      <c r="AO1414" s="84"/>
      <c r="AP1414" s="4"/>
    </row>
    <row r="1415" spans="2:42" ht="13.5" customHeight="1" x14ac:dyDescent="0.25">
      <c r="B1415" s="520"/>
      <c r="D1415" s="68"/>
      <c r="E1415" s="68"/>
      <c r="F1415" s="68"/>
      <c r="G1415" s="68"/>
      <c r="H1415" s="88"/>
      <c r="I1415" s="68"/>
      <c r="J1415" s="68"/>
      <c r="K1415" s="68"/>
      <c r="L1415" s="88"/>
      <c r="M1415" s="68"/>
      <c r="N1415" s="68"/>
      <c r="O1415" s="68"/>
      <c r="P1415" s="328"/>
      <c r="Q1415" s="329"/>
      <c r="R1415" s="329"/>
      <c r="S1415" s="68"/>
      <c r="T1415" s="68"/>
      <c r="U1415" s="68"/>
      <c r="V1415" s="357"/>
      <c r="W1415" s="328"/>
      <c r="X1415" s="68"/>
      <c r="Y1415" s="68"/>
      <c r="Z1415" s="68"/>
      <c r="AA1415" s="371"/>
      <c r="AB1415" s="68"/>
      <c r="AC1415" s="68"/>
      <c r="AD1415" s="371"/>
      <c r="AE1415" s="68"/>
      <c r="AF1415" s="80"/>
      <c r="AG1415" s="99"/>
      <c r="AH1415" s="84"/>
      <c r="AI1415" s="582"/>
      <c r="AJ1415" s="582"/>
      <c r="AK1415" s="582"/>
      <c r="AL1415" s="582"/>
      <c r="AM1415" s="68"/>
      <c r="AN1415" s="80"/>
      <c r="AO1415" s="84"/>
      <c r="AP1415" s="4"/>
    </row>
    <row r="1416" spans="2:42" ht="13.5" customHeight="1" x14ac:dyDescent="0.25">
      <c r="B1416" s="520"/>
      <c r="D1416" s="68"/>
      <c r="E1416" s="68"/>
      <c r="F1416" s="68"/>
      <c r="G1416" s="68"/>
      <c r="H1416" s="88"/>
      <c r="I1416" s="68"/>
      <c r="J1416" s="68"/>
      <c r="K1416" s="68"/>
      <c r="L1416" s="88"/>
      <c r="M1416" s="68"/>
      <c r="N1416" s="68"/>
      <c r="O1416" s="68"/>
      <c r="P1416" s="328"/>
      <c r="Q1416" s="329"/>
      <c r="R1416" s="329"/>
      <c r="S1416" s="68"/>
      <c r="T1416" s="68"/>
      <c r="U1416" s="68"/>
      <c r="V1416" s="357"/>
      <c r="W1416" s="328"/>
      <c r="X1416" s="68"/>
      <c r="Y1416" s="68"/>
      <c r="Z1416" s="68"/>
      <c r="AA1416" s="371"/>
      <c r="AB1416" s="68"/>
      <c r="AC1416" s="68"/>
      <c r="AD1416" s="371"/>
      <c r="AE1416" s="68"/>
      <c r="AF1416" s="80"/>
      <c r="AG1416" s="99"/>
      <c r="AH1416" s="84"/>
      <c r="AI1416" s="582"/>
      <c r="AJ1416" s="582"/>
      <c r="AK1416" s="582"/>
      <c r="AL1416" s="582"/>
      <c r="AM1416" s="68"/>
      <c r="AN1416" s="80"/>
      <c r="AO1416" s="84"/>
      <c r="AP1416" s="4"/>
    </row>
    <row r="1417" spans="2:42" ht="13.5" customHeight="1" x14ac:dyDescent="0.25">
      <c r="B1417" s="520"/>
      <c r="D1417" s="68"/>
      <c r="E1417" s="68"/>
      <c r="F1417" s="68"/>
      <c r="G1417" s="68"/>
      <c r="H1417" s="88"/>
      <c r="I1417" s="68"/>
      <c r="J1417" s="68"/>
      <c r="K1417" s="68"/>
      <c r="L1417" s="88"/>
      <c r="M1417" s="68"/>
      <c r="N1417" s="68"/>
      <c r="O1417" s="68"/>
      <c r="P1417" s="328"/>
      <c r="Q1417" s="329"/>
      <c r="R1417" s="329"/>
      <c r="S1417" s="68"/>
      <c r="T1417" s="68"/>
      <c r="U1417" s="68"/>
      <c r="V1417" s="357"/>
      <c r="W1417" s="328"/>
      <c r="X1417" s="68"/>
      <c r="Y1417" s="68"/>
      <c r="Z1417" s="68"/>
      <c r="AA1417" s="371"/>
      <c r="AB1417" s="68"/>
      <c r="AC1417" s="68"/>
      <c r="AD1417" s="371"/>
      <c r="AE1417" s="68"/>
      <c r="AF1417" s="80"/>
      <c r="AG1417" s="99"/>
      <c r="AH1417" s="84"/>
      <c r="AI1417" s="582"/>
      <c r="AJ1417" s="582"/>
      <c r="AK1417" s="582"/>
      <c r="AL1417" s="582"/>
      <c r="AM1417" s="68"/>
      <c r="AN1417" s="80"/>
      <c r="AO1417" s="84"/>
      <c r="AP1417" s="4"/>
    </row>
    <row r="1418" spans="2:42" ht="13.5" customHeight="1" x14ac:dyDescent="0.25">
      <c r="B1418" s="520"/>
      <c r="D1418" s="68"/>
      <c r="E1418" s="68"/>
      <c r="F1418" s="68"/>
      <c r="G1418" s="68"/>
      <c r="H1418" s="88"/>
      <c r="I1418" s="68"/>
      <c r="J1418" s="68"/>
      <c r="K1418" s="68"/>
      <c r="L1418" s="88"/>
      <c r="M1418" s="68"/>
      <c r="N1418" s="68"/>
      <c r="O1418" s="68"/>
      <c r="P1418" s="328"/>
      <c r="Q1418" s="329"/>
      <c r="R1418" s="329"/>
      <c r="S1418" s="68"/>
      <c r="T1418" s="68"/>
      <c r="U1418" s="68"/>
      <c r="V1418" s="357"/>
      <c r="W1418" s="328"/>
      <c r="X1418" s="68"/>
      <c r="Y1418" s="68"/>
      <c r="Z1418" s="68"/>
      <c r="AA1418" s="371"/>
      <c r="AB1418" s="68"/>
      <c r="AC1418" s="68"/>
      <c r="AD1418" s="371"/>
      <c r="AE1418" s="68"/>
      <c r="AF1418" s="80"/>
      <c r="AG1418" s="99"/>
      <c r="AH1418" s="84"/>
      <c r="AI1418" s="582"/>
      <c r="AJ1418" s="582"/>
      <c r="AK1418" s="582"/>
      <c r="AL1418" s="582"/>
      <c r="AM1418" s="68"/>
      <c r="AN1418" s="80"/>
      <c r="AO1418" s="84"/>
      <c r="AP1418" s="4"/>
    </row>
    <row r="1419" spans="2:42" ht="13.5" customHeight="1" x14ac:dyDescent="0.25">
      <c r="B1419" s="520"/>
      <c r="D1419" s="68"/>
      <c r="E1419" s="68"/>
      <c r="F1419" s="68"/>
      <c r="G1419" s="68"/>
      <c r="H1419" s="88"/>
      <c r="I1419" s="68"/>
      <c r="J1419" s="68"/>
      <c r="K1419" s="68"/>
      <c r="L1419" s="88"/>
      <c r="M1419" s="68"/>
      <c r="N1419" s="68"/>
      <c r="O1419" s="68"/>
      <c r="P1419" s="328"/>
      <c r="Q1419" s="329"/>
      <c r="R1419" s="329"/>
      <c r="S1419" s="68"/>
      <c r="T1419" s="68"/>
      <c r="U1419" s="68"/>
      <c r="V1419" s="357"/>
      <c r="W1419" s="328"/>
      <c r="X1419" s="68"/>
      <c r="Y1419" s="68"/>
      <c r="Z1419" s="68"/>
      <c r="AA1419" s="371"/>
      <c r="AB1419" s="68"/>
      <c r="AC1419" s="68"/>
      <c r="AD1419" s="371"/>
      <c r="AE1419" s="68"/>
      <c r="AF1419" s="80"/>
      <c r="AG1419" s="99"/>
      <c r="AH1419" s="84"/>
      <c r="AI1419" s="582"/>
      <c r="AJ1419" s="582"/>
      <c r="AK1419" s="582"/>
      <c r="AL1419" s="582"/>
      <c r="AM1419" s="68"/>
      <c r="AN1419" s="80"/>
      <c r="AO1419" s="84"/>
      <c r="AP1419" s="4"/>
    </row>
    <row r="1420" spans="2:42" ht="13.5" customHeight="1" x14ac:dyDescent="0.25">
      <c r="B1420" s="520"/>
      <c r="D1420" s="68"/>
      <c r="E1420" s="68"/>
      <c r="F1420" s="68"/>
      <c r="G1420" s="68"/>
      <c r="H1420" s="88"/>
      <c r="I1420" s="68"/>
      <c r="J1420" s="68"/>
      <c r="K1420" s="68"/>
      <c r="L1420" s="88"/>
      <c r="M1420" s="68"/>
      <c r="N1420" s="68"/>
      <c r="O1420" s="68"/>
      <c r="P1420" s="328"/>
      <c r="Q1420" s="329"/>
      <c r="R1420" s="329"/>
      <c r="S1420" s="68"/>
      <c r="T1420" s="68"/>
      <c r="U1420" s="68"/>
      <c r="V1420" s="357"/>
      <c r="W1420" s="328"/>
      <c r="X1420" s="68"/>
      <c r="Y1420" s="68"/>
      <c r="Z1420" s="68"/>
      <c r="AA1420" s="371"/>
      <c r="AB1420" s="68"/>
      <c r="AC1420" s="68"/>
      <c r="AD1420" s="371"/>
      <c r="AE1420" s="68"/>
      <c r="AF1420" s="80"/>
      <c r="AG1420" s="99"/>
      <c r="AH1420" s="84"/>
      <c r="AI1420" s="582"/>
      <c r="AJ1420" s="582"/>
      <c r="AK1420" s="582"/>
      <c r="AL1420" s="582"/>
      <c r="AM1420" s="68"/>
      <c r="AN1420" s="80"/>
      <c r="AO1420" s="84"/>
      <c r="AP1420" s="4"/>
    </row>
    <row r="1421" spans="2:42" ht="13.5" customHeight="1" x14ac:dyDescent="0.25">
      <c r="B1421" s="520"/>
      <c r="D1421" s="68"/>
      <c r="E1421" s="68"/>
      <c r="F1421" s="68"/>
      <c r="G1421" s="68"/>
      <c r="H1421" s="88"/>
      <c r="I1421" s="68"/>
      <c r="J1421" s="68"/>
      <c r="K1421" s="68"/>
      <c r="L1421" s="88"/>
      <c r="M1421" s="68"/>
      <c r="N1421" s="68"/>
      <c r="O1421" s="68"/>
      <c r="P1421" s="328"/>
      <c r="Q1421" s="329"/>
      <c r="R1421" s="329"/>
      <c r="S1421" s="68"/>
      <c r="T1421" s="68"/>
      <c r="U1421" s="68"/>
      <c r="V1421" s="357"/>
      <c r="W1421" s="328"/>
      <c r="X1421" s="68"/>
      <c r="Y1421" s="68"/>
      <c r="Z1421" s="68"/>
      <c r="AA1421" s="371"/>
      <c r="AB1421" s="68"/>
      <c r="AC1421" s="68"/>
      <c r="AD1421" s="371"/>
      <c r="AE1421" s="68"/>
      <c r="AF1421" s="80"/>
      <c r="AG1421" s="99"/>
      <c r="AH1421" s="84"/>
      <c r="AI1421" s="582"/>
      <c r="AJ1421" s="582"/>
      <c r="AK1421" s="582"/>
      <c r="AL1421" s="582"/>
      <c r="AM1421" s="68"/>
      <c r="AN1421" s="80"/>
      <c r="AO1421" s="84"/>
      <c r="AP1421" s="4"/>
    </row>
    <row r="1422" spans="2:42" ht="13.5" customHeight="1" x14ac:dyDescent="0.25">
      <c r="B1422" s="520"/>
      <c r="D1422" s="68"/>
      <c r="E1422" s="68"/>
      <c r="F1422" s="68"/>
      <c r="G1422" s="68"/>
      <c r="H1422" s="88"/>
      <c r="I1422" s="68"/>
      <c r="J1422" s="68"/>
      <c r="K1422" s="68"/>
      <c r="L1422" s="88"/>
      <c r="M1422" s="68"/>
      <c r="N1422" s="68"/>
      <c r="O1422" s="68"/>
      <c r="P1422" s="328"/>
      <c r="Q1422" s="329"/>
      <c r="R1422" s="329"/>
      <c r="S1422" s="68"/>
      <c r="T1422" s="68"/>
      <c r="U1422" s="68"/>
      <c r="V1422" s="357"/>
      <c r="W1422" s="328"/>
      <c r="X1422" s="68"/>
      <c r="Y1422" s="68"/>
      <c r="Z1422" s="68"/>
      <c r="AA1422" s="371"/>
      <c r="AB1422" s="68"/>
      <c r="AC1422" s="68"/>
      <c r="AD1422" s="371"/>
      <c r="AE1422" s="68"/>
      <c r="AF1422" s="80"/>
      <c r="AG1422" s="99"/>
      <c r="AH1422" s="84"/>
      <c r="AI1422" s="582"/>
      <c r="AJ1422" s="582"/>
      <c r="AK1422" s="582"/>
      <c r="AL1422" s="582"/>
      <c r="AM1422" s="68"/>
      <c r="AN1422" s="80"/>
      <c r="AO1422" s="84"/>
      <c r="AP1422" s="4"/>
    </row>
    <row r="1423" spans="2:42" ht="13.5" customHeight="1" x14ac:dyDescent="0.25">
      <c r="B1423" s="520"/>
      <c r="D1423" s="68"/>
      <c r="E1423" s="68"/>
      <c r="F1423" s="68"/>
      <c r="G1423" s="68"/>
      <c r="H1423" s="88"/>
      <c r="I1423" s="68"/>
      <c r="J1423" s="68"/>
      <c r="K1423" s="68"/>
      <c r="L1423" s="88"/>
      <c r="M1423" s="68"/>
      <c r="N1423" s="68"/>
      <c r="O1423" s="68"/>
      <c r="P1423" s="328"/>
      <c r="Q1423" s="329"/>
      <c r="R1423" s="329"/>
      <c r="S1423" s="68"/>
      <c r="T1423" s="68"/>
      <c r="U1423" s="68"/>
      <c r="V1423" s="357"/>
      <c r="W1423" s="328"/>
      <c r="X1423" s="68"/>
      <c r="Y1423" s="68"/>
      <c r="Z1423" s="68"/>
      <c r="AA1423" s="371"/>
      <c r="AB1423" s="68"/>
      <c r="AC1423" s="68"/>
      <c r="AD1423" s="371"/>
      <c r="AE1423" s="68"/>
      <c r="AF1423" s="80"/>
      <c r="AG1423" s="99"/>
      <c r="AH1423" s="84"/>
      <c r="AI1423" s="582"/>
      <c r="AJ1423" s="582"/>
      <c r="AK1423" s="582"/>
      <c r="AL1423" s="582"/>
      <c r="AM1423" s="68"/>
      <c r="AN1423" s="80"/>
      <c r="AO1423" s="84"/>
      <c r="AP1423" s="4"/>
    </row>
    <row r="1424" spans="2:42" ht="13.5" customHeight="1" x14ac:dyDescent="0.25">
      <c r="B1424" s="520"/>
      <c r="D1424" s="68"/>
      <c r="E1424" s="68"/>
      <c r="F1424" s="68"/>
      <c r="G1424" s="68"/>
      <c r="H1424" s="88"/>
      <c r="I1424" s="68"/>
      <c r="J1424" s="68"/>
      <c r="K1424" s="68"/>
      <c r="L1424" s="88"/>
      <c r="M1424" s="68"/>
      <c r="N1424" s="68"/>
      <c r="O1424" s="68"/>
      <c r="P1424" s="328"/>
      <c r="Q1424" s="329"/>
      <c r="R1424" s="329"/>
      <c r="S1424" s="68"/>
      <c r="T1424" s="68"/>
      <c r="U1424" s="68"/>
      <c r="V1424" s="357"/>
      <c r="W1424" s="328"/>
      <c r="X1424" s="68"/>
      <c r="Y1424" s="68"/>
      <c r="Z1424" s="68"/>
      <c r="AA1424" s="371"/>
      <c r="AB1424" s="68"/>
      <c r="AC1424" s="68"/>
      <c r="AD1424" s="371"/>
      <c r="AE1424" s="68"/>
      <c r="AF1424" s="80"/>
      <c r="AG1424" s="99"/>
      <c r="AH1424" s="84"/>
      <c r="AI1424" s="582"/>
      <c r="AJ1424" s="582"/>
      <c r="AK1424" s="582"/>
      <c r="AL1424" s="582"/>
      <c r="AM1424" s="68"/>
      <c r="AN1424" s="80"/>
      <c r="AO1424" s="84"/>
      <c r="AP1424" s="4"/>
    </row>
    <row r="1425" spans="2:42" ht="13.5" customHeight="1" x14ac:dyDescent="0.25">
      <c r="B1425" s="520"/>
      <c r="D1425" s="68"/>
      <c r="E1425" s="68"/>
      <c r="F1425" s="68"/>
      <c r="G1425" s="68"/>
      <c r="H1425" s="88"/>
      <c r="I1425" s="68"/>
      <c r="J1425" s="68"/>
      <c r="K1425" s="68"/>
      <c r="L1425" s="88"/>
      <c r="M1425" s="68"/>
      <c r="N1425" s="68"/>
      <c r="O1425" s="68"/>
      <c r="P1425" s="328"/>
      <c r="Q1425" s="329"/>
      <c r="R1425" s="329"/>
      <c r="S1425" s="68"/>
      <c r="T1425" s="68"/>
      <c r="U1425" s="68"/>
      <c r="V1425" s="357"/>
      <c r="W1425" s="328"/>
      <c r="X1425" s="68"/>
      <c r="Y1425" s="68"/>
      <c r="Z1425" s="68"/>
      <c r="AA1425" s="371"/>
      <c r="AB1425" s="68"/>
      <c r="AC1425" s="68"/>
      <c r="AD1425" s="371"/>
      <c r="AE1425" s="68"/>
      <c r="AF1425" s="80"/>
      <c r="AG1425" s="99"/>
      <c r="AH1425" s="84"/>
      <c r="AI1425" s="582"/>
      <c r="AJ1425" s="582"/>
      <c r="AK1425" s="582"/>
      <c r="AL1425" s="582"/>
      <c r="AM1425" s="68"/>
      <c r="AN1425" s="80"/>
      <c r="AO1425" s="84"/>
      <c r="AP1425" s="4"/>
    </row>
    <row r="1426" spans="2:42" ht="13.5" customHeight="1" x14ac:dyDescent="0.25">
      <c r="B1426" s="520"/>
      <c r="D1426" s="68"/>
      <c r="E1426" s="68"/>
      <c r="F1426" s="68"/>
      <c r="G1426" s="68"/>
      <c r="H1426" s="88"/>
      <c r="I1426" s="68"/>
      <c r="J1426" s="68"/>
      <c r="K1426" s="68"/>
      <c r="L1426" s="88"/>
      <c r="M1426" s="68"/>
      <c r="N1426" s="68"/>
      <c r="O1426" s="68"/>
      <c r="P1426" s="328"/>
      <c r="Q1426" s="329"/>
      <c r="R1426" s="329"/>
      <c r="S1426" s="68"/>
      <c r="T1426" s="68"/>
      <c r="U1426" s="68"/>
      <c r="V1426" s="357"/>
      <c r="W1426" s="328"/>
      <c r="X1426" s="68"/>
      <c r="Y1426" s="68"/>
      <c r="Z1426" s="68"/>
      <c r="AA1426" s="371"/>
      <c r="AB1426" s="68"/>
      <c r="AC1426" s="68"/>
      <c r="AD1426" s="371"/>
      <c r="AE1426" s="68"/>
      <c r="AF1426" s="80"/>
      <c r="AG1426" s="99"/>
      <c r="AH1426" s="84"/>
      <c r="AI1426" s="582"/>
      <c r="AJ1426" s="582"/>
      <c r="AK1426" s="582"/>
      <c r="AL1426" s="582"/>
      <c r="AM1426" s="68"/>
      <c r="AN1426" s="80"/>
      <c r="AO1426" s="84"/>
      <c r="AP1426" s="4"/>
    </row>
    <row r="1427" spans="2:42" ht="13.5" customHeight="1" x14ac:dyDescent="0.25">
      <c r="B1427" s="520"/>
      <c r="D1427" s="68"/>
      <c r="E1427" s="68"/>
      <c r="F1427" s="68"/>
      <c r="G1427" s="68"/>
      <c r="H1427" s="88"/>
      <c r="I1427" s="68"/>
      <c r="J1427" s="68"/>
      <c r="K1427" s="68"/>
      <c r="L1427" s="88"/>
      <c r="M1427" s="68"/>
      <c r="N1427" s="68"/>
      <c r="O1427" s="68"/>
      <c r="P1427" s="328"/>
      <c r="Q1427" s="329"/>
      <c r="R1427" s="329"/>
      <c r="S1427" s="68"/>
      <c r="T1427" s="68"/>
      <c r="U1427" s="68"/>
      <c r="V1427" s="357"/>
      <c r="W1427" s="328"/>
      <c r="X1427" s="68"/>
      <c r="Y1427" s="68"/>
      <c r="Z1427" s="68"/>
      <c r="AA1427" s="371"/>
      <c r="AB1427" s="68"/>
      <c r="AC1427" s="68"/>
      <c r="AD1427" s="371"/>
      <c r="AE1427" s="68"/>
      <c r="AF1427" s="80"/>
      <c r="AG1427" s="99"/>
      <c r="AH1427" s="84"/>
      <c r="AI1427" s="582"/>
      <c r="AJ1427" s="582"/>
      <c r="AK1427" s="582"/>
      <c r="AL1427" s="582"/>
      <c r="AM1427" s="68"/>
      <c r="AN1427" s="80"/>
      <c r="AO1427" s="84"/>
      <c r="AP1427" s="4"/>
    </row>
    <row r="1428" spans="2:42" ht="13.5" customHeight="1" x14ac:dyDescent="0.25">
      <c r="B1428" s="520"/>
      <c r="D1428" s="68"/>
      <c r="E1428" s="68"/>
      <c r="F1428" s="68"/>
      <c r="G1428" s="68"/>
      <c r="H1428" s="88"/>
      <c r="I1428" s="68"/>
      <c r="J1428" s="68"/>
      <c r="K1428" s="68"/>
      <c r="L1428" s="88"/>
      <c r="M1428" s="68"/>
      <c r="N1428" s="68"/>
      <c r="O1428" s="68"/>
      <c r="P1428" s="328"/>
      <c r="Q1428" s="329"/>
      <c r="R1428" s="329"/>
      <c r="S1428" s="68"/>
      <c r="T1428" s="68"/>
      <c r="U1428" s="68"/>
      <c r="V1428" s="357"/>
      <c r="W1428" s="328"/>
      <c r="X1428" s="68"/>
      <c r="Y1428" s="68"/>
      <c r="Z1428" s="68"/>
      <c r="AA1428" s="371"/>
      <c r="AB1428" s="68"/>
      <c r="AC1428" s="68"/>
      <c r="AD1428" s="371"/>
      <c r="AE1428" s="68"/>
      <c r="AF1428" s="80"/>
      <c r="AG1428" s="99"/>
      <c r="AH1428" s="84"/>
      <c r="AI1428" s="582"/>
      <c r="AJ1428" s="582"/>
      <c r="AK1428" s="582"/>
      <c r="AL1428" s="582"/>
      <c r="AM1428" s="68"/>
      <c r="AN1428" s="80"/>
      <c r="AO1428" s="84"/>
      <c r="AP1428" s="4"/>
    </row>
    <row r="1429" spans="2:42" ht="13.5" customHeight="1" x14ac:dyDescent="0.25">
      <c r="B1429" s="520"/>
      <c r="D1429" s="68"/>
      <c r="E1429" s="68"/>
      <c r="F1429" s="68"/>
      <c r="G1429" s="68"/>
      <c r="H1429" s="88"/>
      <c r="I1429" s="68"/>
      <c r="J1429" s="68"/>
      <c r="K1429" s="68"/>
      <c r="L1429" s="88"/>
      <c r="M1429" s="68"/>
      <c r="N1429" s="68"/>
      <c r="O1429" s="68"/>
      <c r="P1429" s="328"/>
      <c r="Q1429" s="329"/>
      <c r="R1429" s="329"/>
      <c r="S1429" s="68"/>
      <c r="T1429" s="68"/>
      <c r="U1429" s="68"/>
      <c r="V1429" s="357"/>
      <c r="W1429" s="328"/>
      <c r="X1429" s="68"/>
      <c r="Y1429" s="68"/>
      <c r="Z1429" s="68"/>
      <c r="AA1429" s="371"/>
      <c r="AB1429" s="68"/>
      <c r="AC1429" s="68"/>
      <c r="AD1429" s="371"/>
      <c r="AE1429" s="68"/>
      <c r="AF1429" s="80"/>
      <c r="AG1429" s="99"/>
      <c r="AH1429" s="84"/>
      <c r="AI1429" s="582"/>
      <c r="AJ1429" s="582"/>
      <c r="AK1429" s="582"/>
      <c r="AL1429" s="582"/>
      <c r="AM1429" s="68"/>
      <c r="AN1429" s="80"/>
      <c r="AO1429" s="84"/>
      <c r="AP1429" s="4"/>
    </row>
    <row r="1430" spans="2:42" ht="13.5" customHeight="1" x14ac:dyDescent="0.25">
      <c r="B1430" s="520"/>
      <c r="D1430" s="68"/>
      <c r="E1430" s="68"/>
      <c r="F1430" s="68"/>
      <c r="G1430" s="68"/>
      <c r="H1430" s="88"/>
      <c r="I1430" s="68"/>
      <c r="J1430" s="68"/>
      <c r="K1430" s="68"/>
      <c r="L1430" s="88"/>
      <c r="M1430" s="68"/>
      <c r="N1430" s="68"/>
      <c r="O1430" s="68"/>
      <c r="P1430" s="328"/>
      <c r="Q1430" s="329"/>
      <c r="R1430" s="329"/>
      <c r="S1430" s="68"/>
      <c r="T1430" s="68"/>
      <c r="U1430" s="68"/>
      <c r="V1430" s="357"/>
      <c r="W1430" s="328"/>
      <c r="X1430" s="68"/>
      <c r="Y1430" s="68"/>
      <c r="Z1430" s="68"/>
      <c r="AA1430" s="371"/>
      <c r="AB1430" s="68"/>
      <c r="AC1430" s="68"/>
      <c r="AD1430" s="371"/>
      <c r="AE1430" s="68"/>
      <c r="AF1430" s="80"/>
      <c r="AG1430" s="99"/>
      <c r="AH1430" s="84"/>
      <c r="AI1430" s="582"/>
      <c r="AJ1430" s="582"/>
      <c r="AK1430" s="582"/>
      <c r="AL1430" s="582"/>
      <c r="AM1430" s="68"/>
      <c r="AN1430" s="80"/>
      <c r="AO1430" s="84"/>
      <c r="AP1430" s="4"/>
    </row>
    <row r="1431" spans="2:42" ht="13.5" customHeight="1" x14ac:dyDescent="0.25">
      <c r="B1431" s="520"/>
      <c r="D1431" s="68"/>
      <c r="E1431" s="68"/>
      <c r="F1431" s="68"/>
      <c r="G1431" s="68"/>
      <c r="H1431" s="88"/>
      <c r="I1431" s="68"/>
      <c r="J1431" s="68"/>
      <c r="K1431" s="68"/>
      <c r="L1431" s="88"/>
      <c r="M1431" s="68"/>
      <c r="N1431" s="68"/>
      <c r="O1431" s="68"/>
      <c r="P1431" s="328"/>
      <c r="Q1431" s="329"/>
      <c r="R1431" s="329"/>
      <c r="S1431" s="68"/>
      <c r="T1431" s="68"/>
      <c r="U1431" s="68"/>
      <c r="V1431" s="357"/>
      <c r="W1431" s="328"/>
      <c r="X1431" s="68"/>
      <c r="Y1431" s="68"/>
      <c r="Z1431" s="68"/>
      <c r="AA1431" s="371"/>
      <c r="AB1431" s="68"/>
      <c r="AC1431" s="68"/>
      <c r="AD1431" s="371"/>
      <c r="AE1431" s="68"/>
      <c r="AF1431" s="80"/>
      <c r="AG1431" s="99"/>
      <c r="AH1431" s="84"/>
      <c r="AI1431" s="582"/>
      <c r="AJ1431" s="582"/>
      <c r="AK1431" s="582"/>
      <c r="AL1431" s="582"/>
      <c r="AM1431" s="68"/>
      <c r="AN1431" s="80"/>
      <c r="AO1431" s="84"/>
      <c r="AP1431" s="4"/>
    </row>
    <row r="1432" spans="2:42" ht="13.5" customHeight="1" x14ac:dyDescent="0.25">
      <c r="B1432" s="520"/>
      <c r="D1432" s="68"/>
      <c r="E1432" s="68"/>
      <c r="F1432" s="68"/>
      <c r="G1432" s="68"/>
      <c r="H1432" s="88"/>
      <c r="I1432" s="68"/>
      <c r="J1432" s="68"/>
      <c r="K1432" s="68"/>
      <c r="L1432" s="88"/>
      <c r="M1432" s="68"/>
      <c r="N1432" s="68"/>
      <c r="O1432" s="68"/>
      <c r="P1432" s="328"/>
      <c r="Q1432" s="329"/>
      <c r="R1432" s="329"/>
      <c r="S1432" s="68"/>
      <c r="T1432" s="68"/>
      <c r="U1432" s="68"/>
      <c r="V1432" s="357"/>
      <c r="W1432" s="328"/>
      <c r="X1432" s="68"/>
      <c r="Y1432" s="68"/>
      <c r="Z1432" s="68"/>
      <c r="AA1432" s="371"/>
      <c r="AB1432" s="68"/>
      <c r="AC1432" s="68"/>
      <c r="AD1432" s="371"/>
      <c r="AE1432" s="68"/>
      <c r="AF1432" s="80"/>
      <c r="AG1432" s="99"/>
      <c r="AH1432" s="84"/>
      <c r="AI1432" s="582"/>
      <c r="AJ1432" s="582"/>
      <c r="AK1432" s="582"/>
      <c r="AL1432" s="582"/>
      <c r="AM1432" s="68"/>
      <c r="AN1432" s="80"/>
      <c r="AO1432" s="84"/>
      <c r="AP1432" s="4"/>
    </row>
    <row r="1433" spans="2:42" ht="13.5" customHeight="1" x14ac:dyDescent="0.25">
      <c r="B1433" s="520"/>
      <c r="D1433" s="68"/>
      <c r="E1433" s="68"/>
      <c r="F1433" s="68"/>
      <c r="G1433" s="68"/>
      <c r="H1433" s="88"/>
      <c r="I1433" s="68"/>
      <c r="J1433" s="68"/>
      <c r="K1433" s="68"/>
      <c r="L1433" s="88"/>
      <c r="M1433" s="68"/>
      <c r="N1433" s="68"/>
      <c r="O1433" s="68"/>
      <c r="P1433" s="328"/>
      <c r="Q1433" s="329"/>
      <c r="R1433" s="329"/>
      <c r="S1433" s="68"/>
      <c r="T1433" s="68"/>
      <c r="U1433" s="68"/>
      <c r="V1433" s="357"/>
      <c r="W1433" s="328"/>
      <c r="X1433" s="68"/>
      <c r="Y1433" s="68"/>
      <c r="Z1433" s="68"/>
      <c r="AA1433" s="371"/>
      <c r="AB1433" s="68"/>
      <c r="AC1433" s="68"/>
      <c r="AD1433" s="371"/>
      <c r="AE1433" s="68"/>
      <c r="AF1433" s="80"/>
      <c r="AG1433" s="99"/>
      <c r="AH1433" s="84"/>
      <c r="AI1433" s="582"/>
      <c r="AJ1433" s="582"/>
      <c r="AK1433" s="582"/>
      <c r="AL1433" s="582"/>
      <c r="AM1433" s="68"/>
      <c r="AN1433" s="80"/>
      <c r="AO1433" s="84"/>
      <c r="AP1433" s="4"/>
    </row>
    <row r="1434" spans="2:42" ht="13.5" customHeight="1" x14ac:dyDescent="0.25">
      <c r="B1434" s="520"/>
      <c r="D1434" s="68"/>
      <c r="E1434" s="68"/>
      <c r="F1434" s="68"/>
      <c r="G1434" s="68"/>
      <c r="H1434" s="88"/>
      <c r="I1434" s="68"/>
      <c r="J1434" s="68"/>
      <c r="K1434" s="68"/>
      <c r="L1434" s="88"/>
      <c r="M1434" s="68"/>
      <c r="N1434" s="68"/>
      <c r="O1434" s="68"/>
      <c r="P1434" s="328"/>
      <c r="Q1434" s="329"/>
      <c r="R1434" s="329"/>
      <c r="S1434" s="68"/>
      <c r="T1434" s="68"/>
      <c r="U1434" s="68"/>
      <c r="V1434" s="357"/>
      <c r="W1434" s="328"/>
      <c r="X1434" s="68"/>
      <c r="Y1434" s="68"/>
      <c r="Z1434" s="68"/>
      <c r="AA1434" s="371"/>
      <c r="AB1434" s="68"/>
      <c r="AC1434" s="68"/>
      <c r="AD1434" s="371"/>
      <c r="AE1434" s="68"/>
      <c r="AF1434" s="80"/>
      <c r="AG1434" s="99"/>
      <c r="AH1434" s="84"/>
      <c r="AI1434" s="582"/>
      <c r="AJ1434" s="582"/>
      <c r="AK1434" s="582"/>
      <c r="AL1434" s="582"/>
      <c r="AM1434" s="68"/>
      <c r="AN1434" s="80"/>
      <c r="AO1434" s="84"/>
      <c r="AP1434" s="4"/>
    </row>
    <row r="1435" spans="2:42" ht="13.5" customHeight="1" x14ac:dyDescent="0.25">
      <c r="B1435" s="520"/>
      <c r="D1435" s="68"/>
      <c r="E1435" s="68"/>
      <c r="F1435" s="68"/>
      <c r="G1435" s="68"/>
      <c r="H1435" s="88"/>
      <c r="I1435" s="68"/>
      <c r="J1435" s="68"/>
      <c r="K1435" s="68"/>
      <c r="L1435" s="88"/>
      <c r="M1435" s="68"/>
      <c r="N1435" s="68"/>
      <c r="O1435" s="68"/>
      <c r="P1435" s="328"/>
      <c r="Q1435" s="329"/>
      <c r="R1435" s="329"/>
      <c r="S1435" s="68"/>
      <c r="T1435" s="68"/>
      <c r="U1435" s="68"/>
      <c r="V1435" s="357"/>
      <c r="W1435" s="328"/>
      <c r="X1435" s="68"/>
      <c r="Y1435" s="68"/>
      <c r="Z1435" s="68"/>
      <c r="AA1435" s="371"/>
      <c r="AB1435" s="68"/>
      <c r="AC1435" s="68"/>
      <c r="AD1435" s="371"/>
      <c r="AE1435" s="68"/>
      <c r="AF1435" s="80"/>
      <c r="AG1435" s="99"/>
      <c r="AH1435" s="84"/>
      <c r="AI1435" s="582"/>
      <c r="AJ1435" s="582"/>
      <c r="AK1435" s="582"/>
      <c r="AL1435" s="582"/>
      <c r="AM1435" s="68"/>
      <c r="AN1435" s="80"/>
      <c r="AO1435" s="84"/>
      <c r="AP1435" s="4"/>
    </row>
    <row r="1436" spans="2:42" ht="13.5" customHeight="1" x14ac:dyDescent="0.25">
      <c r="B1436" s="520"/>
      <c r="D1436" s="68"/>
      <c r="E1436" s="68"/>
      <c r="F1436" s="68"/>
      <c r="G1436" s="68"/>
      <c r="H1436" s="88"/>
      <c r="I1436" s="68"/>
      <c r="J1436" s="68"/>
      <c r="K1436" s="68"/>
      <c r="L1436" s="88"/>
      <c r="M1436" s="68"/>
      <c r="N1436" s="68"/>
      <c r="O1436" s="68"/>
      <c r="P1436" s="328"/>
      <c r="Q1436" s="329"/>
      <c r="R1436" s="329"/>
      <c r="S1436" s="68"/>
      <c r="T1436" s="68"/>
      <c r="U1436" s="68"/>
      <c r="V1436" s="357"/>
      <c r="W1436" s="328"/>
      <c r="X1436" s="68"/>
      <c r="Y1436" s="68"/>
      <c r="Z1436" s="68"/>
      <c r="AA1436" s="371"/>
      <c r="AB1436" s="68"/>
      <c r="AC1436" s="68"/>
      <c r="AD1436" s="371"/>
      <c r="AE1436" s="68"/>
      <c r="AF1436" s="80"/>
      <c r="AG1436" s="99"/>
      <c r="AH1436" s="84"/>
      <c r="AI1436" s="582"/>
      <c r="AJ1436" s="582"/>
      <c r="AK1436" s="582"/>
      <c r="AL1436" s="582"/>
      <c r="AM1436" s="68"/>
      <c r="AN1436" s="80"/>
      <c r="AO1436" s="84"/>
      <c r="AP1436" s="4"/>
    </row>
    <row r="1437" spans="2:42" ht="13.5" customHeight="1" x14ac:dyDescent="0.25">
      <c r="B1437" s="520"/>
      <c r="D1437" s="68"/>
      <c r="E1437" s="68"/>
      <c r="F1437" s="68"/>
      <c r="G1437" s="68"/>
      <c r="H1437" s="88"/>
      <c r="I1437" s="68"/>
      <c r="J1437" s="68"/>
      <c r="K1437" s="68"/>
      <c r="L1437" s="88"/>
      <c r="M1437" s="68"/>
      <c r="N1437" s="68"/>
      <c r="O1437" s="68"/>
      <c r="P1437" s="328"/>
      <c r="Q1437" s="329"/>
      <c r="R1437" s="329"/>
      <c r="S1437" s="68"/>
      <c r="T1437" s="68"/>
      <c r="U1437" s="68"/>
      <c r="V1437" s="357"/>
      <c r="W1437" s="328"/>
      <c r="X1437" s="68"/>
      <c r="Y1437" s="68"/>
      <c r="Z1437" s="68"/>
      <c r="AA1437" s="371"/>
      <c r="AB1437" s="68"/>
      <c r="AC1437" s="68"/>
      <c r="AD1437" s="371"/>
      <c r="AE1437" s="68"/>
      <c r="AF1437" s="80"/>
      <c r="AG1437" s="99"/>
      <c r="AH1437" s="84"/>
      <c r="AI1437" s="582"/>
      <c r="AJ1437" s="582"/>
      <c r="AK1437" s="582"/>
      <c r="AL1437" s="582"/>
      <c r="AM1437" s="68"/>
      <c r="AN1437" s="80"/>
      <c r="AO1437" s="84"/>
      <c r="AP1437" s="4"/>
    </row>
    <row r="1438" spans="2:42" ht="13.5" customHeight="1" x14ac:dyDescent="0.25">
      <c r="B1438" s="520"/>
      <c r="D1438" s="68"/>
      <c r="E1438" s="68"/>
      <c r="F1438" s="68"/>
      <c r="G1438" s="68"/>
      <c r="H1438" s="88"/>
      <c r="I1438" s="68"/>
      <c r="J1438" s="68"/>
      <c r="K1438" s="68"/>
      <c r="L1438" s="88"/>
      <c r="M1438" s="68"/>
      <c r="N1438" s="68"/>
      <c r="O1438" s="68"/>
      <c r="P1438" s="328"/>
      <c r="Q1438" s="329"/>
      <c r="R1438" s="329"/>
      <c r="S1438" s="68"/>
      <c r="T1438" s="68"/>
      <c r="U1438" s="68"/>
      <c r="V1438" s="357"/>
      <c r="W1438" s="328"/>
      <c r="X1438" s="68"/>
      <c r="Y1438" s="68"/>
      <c r="Z1438" s="68"/>
      <c r="AA1438" s="371"/>
      <c r="AB1438" s="68"/>
      <c r="AC1438" s="68"/>
      <c r="AD1438" s="371"/>
      <c r="AE1438" s="68"/>
      <c r="AF1438" s="80"/>
      <c r="AG1438" s="99"/>
      <c r="AH1438" s="84"/>
      <c r="AI1438" s="582"/>
      <c r="AJ1438" s="582"/>
      <c r="AK1438" s="582"/>
      <c r="AL1438" s="582"/>
      <c r="AM1438" s="68"/>
      <c r="AN1438" s="80"/>
      <c r="AO1438" s="84"/>
      <c r="AP1438" s="4"/>
    </row>
    <row r="1439" spans="2:42" ht="13.5" customHeight="1" x14ac:dyDescent="0.25">
      <c r="B1439" s="520"/>
      <c r="D1439" s="68"/>
      <c r="E1439" s="68"/>
      <c r="F1439" s="68"/>
      <c r="G1439" s="68"/>
      <c r="H1439" s="88"/>
      <c r="I1439" s="68"/>
      <c r="J1439" s="68"/>
      <c r="K1439" s="68"/>
      <c r="L1439" s="88"/>
      <c r="M1439" s="68"/>
      <c r="N1439" s="68"/>
      <c r="O1439" s="68"/>
      <c r="P1439" s="328"/>
      <c r="Q1439" s="329"/>
      <c r="R1439" s="329"/>
      <c r="S1439" s="68"/>
      <c r="T1439" s="68"/>
      <c r="U1439" s="68"/>
      <c r="V1439" s="357"/>
      <c r="W1439" s="328"/>
      <c r="X1439" s="68"/>
      <c r="Y1439" s="68"/>
      <c r="Z1439" s="68"/>
      <c r="AA1439" s="371"/>
      <c r="AB1439" s="68"/>
      <c r="AC1439" s="68"/>
      <c r="AD1439" s="371"/>
      <c r="AE1439" s="68"/>
      <c r="AF1439" s="80"/>
      <c r="AG1439" s="99"/>
      <c r="AH1439" s="84"/>
      <c r="AI1439" s="582"/>
      <c r="AJ1439" s="582"/>
      <c r="AK1439" s="582"/>
      <c r="AL1439" s="582"/>
      <c r="AM1439" s="68"/>
      <c r="AN1439" s="80"/>
      <c r="AO1439" s="84"/>
      <c r="AP1439" s="4"/>
    </row>
    <row r="1440" spans="2:42" ht="13.5" customHeight="1" x14ac:dyDescent="0.25">
      <c r="B1440" s="520"/>
      <c r="D1440" s="68"/>
      <c r="E1440" s="68"/>
      <c r="F1440" s="68"/>
      <c r="G1440" s="68"/>
      <c r="H1440" s="88"/>
      <c r="I1440" s="68"/>
      <c r="J1440" s="68"/>
      <c r="K1440" s="68"/>
      <c r="L1440" s="88"/>
      <c r="M1440" s="68"/>
      <c r="N1440" s="68"/>
      <c r="O1440" s="68"/>
      <c r="P1440" s="328"/>
      <c r="Q1440" s="329"/>
      <c r="R1440" s="329"/>
      <c r="S1440" s="68"/>
      <c r="T1440" s="68"/>
      <c r="U1440" s="68"/>
      <c r="V1440" s="357"/>
      <c r="W1440" s="328"/>
      <c r="X1440" s="68"/>
      <c r="Y1440" s="68"/>
      <c r="Z1440" s="68"/>
      <c r="AA1440" s="371"/>
      <c r="AB1440" s="68"/>
      <c r="AC1440" s="68"/>
      <c r="AD1440" s="371"/>
      <c r="AE1440" s="68"/>
      <c r="AF1440" s="80"/>
      <c r="AG1440" s="99"/>
      <c r="AH1440" s="84"/>
      <c r="AI1440" s="582"/>
      <c r="AJ1440" s="582"/>
      <c r="AK1440" s="582"/>
      <c r="AL1440" s="582"/>
      <c r="AM1440" s="68"/>
      <c r="AN1440" s="80"/>
      <c r="AO1440" s="84"/>
      <c r="AP1440" s="4"/>
    </row>
    <row r="1441" spans="2:42" ht="13.5" customHeight="1" x14ac:dyDescent="0.25">
      <c r="B1441" s="520"/>
      <c r="D1441" s="68"/>
      <c r="E1441" s="68"/>
      <c r="F1441" s="68"/>
      <c r="G1441" s="68"/>
      <c r="H1441" s="88"/>
      <c r="I1441" s="68"/>
      <c r="J1441" s="68"/>
      <c r="K1441" s="68"/>
      <c r="L1441" s="88"/>
      <c r="M1441" s="68"/>
      <c r="N1441" s="68"/>
      <c r="O1441" s="68"/>
      <c r="P1441" s="328"/>
      <c r="Q1441" s="329"/>
      <c r="R1441" s="329"/>
      <c r="S1441" s="68"/>
      <c r="T1441" s="68"/>
      <c r="U1441" s="68"/>
      <c r="V1441" s="357"/>
      <c r="W1441" s="328"/>
      <c r="X1441" s="68"/>
      <c r="Y1441" s="68"/>
      <c r="Z1441" s="68"/>
      <c r="AA1441" s="371"/>
      <c r="AB1441" s="68"/>
      <c r="AC1441" s="68"/>
      <c r="AD1441" s="371"/>
      <c r="AE1441" s="68"/>
      <c r="AF1441" s="80"/>
      <c r="AG1441" s="99"/>
      <c r="AH1441" s="84"/>
      <c r="AI1441" s="582"/>
      <c r="AJ1441" s="582"/>
      <c r="AK1441" s="582"/>
      <c r="AL1441" s="582"/>
      <c r="AM1441" s="68"/>
      <c r="AN1441" s="80"/>
      <c r="AO1441" s="84"/>
      <c r="AP1441" s="4"/>
    </row>
    <row r="1442" spans="2:42" ht="13.5" customHeight="1" x14ac:dyDescent="0.25">
      <c r="B1442" s="520"/>
      <c r="D1442" s="68"/>
      <c r="E1442" s="68"/>
      <c r="F1442" s="68"/>
      <c r="G1442" s="68"/>
      <c r="H1442" s="88"/>
      <c r="I1442" s="68"/>
      <c r="J1442" s="68"/>
      <c r="K1442" s="68"/>
      <c r="L1442" s="88"/>
      <c r="M1442" s="68"/>
      <c r="N1442" s="68"/>
      <c r="O1442" s="68"/>
      <c r="P1442" s="328"/>
      <c r="Q1442" s="329"/>
      <c r="R1442" s="329"/>
      <c r="S1442" s="68"/>
      <c r="T1442" s="68"/>
      <c r="U1442" s="68"/>
      <c r="V1442" s="357"/>
      <c r="W1442" s="328"/>
      <c r="X1442" s="68"/>
      <c r="Y1442" s="68"/>
      <c r="Z1442" s="68"/>
      <c r="AA1442" s="371"/>
      <c r="AB1442" s="68"/>
      <c r="AC1442" s="68"/>
      <c r="AD1442" s="371"/>
      <c r="AE1442" s="68"/>
      <c r="AF1442" s="80"/>
      <c r="AG1442" s="99"/>
      <c r="AH1442" s="84"/>
      <c r="AI1442" s="582"/>
      <c r="AJ1442" s="582"/>
      <c r="AK1442" s="582"/>
      <c r="AL1442" s="582"/>
      <c r="AM1442" s="68"/>
      <c r="AN1442" s="80"/>
      <c r="AO1442" s="84"/>
      <c r="AP1442" s="4"/>
    </row>
    <row r="1443" spans="2:42" ht="13.5" customHeight="1" x14ac:dyDescent="0.25">
      <c r="B1443" s="520"/>
      <c r="D1443" s="68"/>
      <c r="E1443" s="68"/>
      <c r="F1443" s="68"/>
      <c r="G1443" s="68"/>
      <c r="H1443" s="88"/>
      <c r="I1443" s="68"/>
      <c r="J1443" s="68"/>
      <c r="K1443" s="68"/>
      <c r="L1443" s="88"/>
      <c r="M1443" s="68"/>
      <c r="N1443" s="68"/>
      <c r="O1443" s="68"/>
      <c r="P1443" s="328"/>
      <c r="Q1443" s="329"/>
      <c r="R1443" s="329"/>
      <c r="S1443" s="68"/>
      <c r="T1443" s="68"/>
      <c r="U1443" s="68"/>
      <c r="V1443" s="357"/>
      <c r="W1443" s="328"/>
      <c r="X1443" s="68"/>
      <c r="Y1443" s="68"/>
      <c r="Z1443" s="68"/>
      <c r="AA1443" s="371"/>
      <c r="AB1443" s="68"/>
      <c r="AC1443" s="68"/>
      <c r="AD1443" s="371"/>
      <c r="AE1443" s="68"/>
      <c r="AF1443" s="80"/>
      <c r="AG1443" s="99"/>
      <c r="AH1443" s="84"/>
      <c r="AI1443" s="582"/>
      <c r="AJ1443" s="582"/>
      <c r="AK1443" s="582"/>
      <c r="AL1443" s="582"/>
      <c r="AM1443" s="68"/>
      <c r="AN1443" s="80"/>
      <c r="AO1443" s="84"/>
      <c r="AP1443" s="4"/>
    </row>
    <row r="1444" spans="2:42" ht="13.5" customHeight="1" x14ac:dyDescent="0.25">
      <c r="B1444" s="520"/>
      <c r="D1444" s="68"/>
      <c r="E1444" s="68"/>
      <c r="F1444" s="68"/>
      <c r="G1444" s="68"/>
      <c r="H1444" s="88"/>
      <c r="I1444" s="68"/>
      <c r="J1444" s="68"/>
      <c r="K1444" s="68"/>
      <c r="L1444" s="88"/>
      <c r="M1444" s="68"/>
      <c r="N1444" s="68"/>
      <c r="O1444" s="68"/>
      <c r="P1444" s="328"/>
      <c r="Q1444" s="329"/>
      <c r="R1444" s="329"/>
      <c r="S1444" s="68"/>
      <c r="T1444" s="68"/>
      <c r="U1444" s="68"/>
      <c r="V1444" s="357"/>
      <c r="W1444" s="328"/>
      <c r="X1444" s="68"/>
      <c r="Y1444" s="68"/>
      <c r="Z1444" s="68"/>
      <c r="AA1444" s="371"/>
      <c r="AB1444" s="68"/>
      <c r="AC1444" s="68"/>
      <c r="AD1444" s="371"/>
      <c r="AE1444" s="68"/>
      <c r="AF1444" s="80"/>
      <c r="AG1444" s="99"/>
      <c r="AH1444" s="84"/>
      <c r="AI1444" s="582"/>
      <c r="AJ1444" s="582"/>
      <c r="AK1444" s="582"/>
      <c r="AL1444" s="582"/>
      <c r="AM1444" s="68"/>
      <c r="AN1444" s="80"/>
      <c r="AO1444" s="84"/>
      <c r="AP1444" s="4"/>
    </row>
    <row r="1445" spans="2:42" ht="13.5" customHeight="1" x14ac:dyDescent="0.25">
      <c r="B1445" s="520"/>
      <c r="D1445" s="68"/>
      <c r="E1445" s="68"/>
      <c r="F1445" s="68"/>
      <c r="G1445" s="68"/>
      <c r="H1445" s="88"/>
      <c r="I1445" s="68"/>
      <c r="J1445" s="68"/>
      <c r="K1445" s="68"/>
      <c r="L1445" s="88"/>
      <c r="M1445" s="68"/>
      <c r="N1445" s="68"/>
      <c r="O1445" s="68"/>
      <c r="P1445" s="328"/>
      <c r="Q1445" s="329"/>
      <c r="R1445" s="329"/>
      <c r="S1445" s="68"/>
      <c r="T1445" s="68"/>
      <c r="U1445" s="68"/>
      <c r="V1445" s="357"/>
      <c r="W1445" s="328"/>
      <c r="X1445" s="68"/>
      <c r="Y1445" s="68"/>
      <c r="Z1445" s="68"/>
      <c r="AA1445" s="371"/>
      <c r="AB1445" s="68"/>
      <c r="AC1445" s="68"/>
      <c r="AD1445" s="371"/>
      <c r="AE1445" s="68"/>
      <c r="AF1445" s="80"/>
      <c r="AG1445" s="99"/>
      <c r="AH1445" s="84"/>
      <c r="AI1445" s="582"/>
      <c r="AJ1445" s="582"/>
      <c r="AK1445" s="582"/>
      <c r="AL1445" s="582"/>
      <c r="AM1445" s="68"/>
      <c r="AN1445" s="80"/>
      <c r="AO1445" s="84"/>
      <c r="AP1445" s="4"/>
    </row>
    <row r="1446" spans="2:42" ht="13.5" customHeight="1" x14ac:dyDescent="0.25">
      <c r="B1446" s="520"/>
      <c r="D1446" s="68"/>
      <c r="E1446" s="68"/>
      <c r="F1446" s="68"/>
      <c r="G1446" s="68"/>
      <c r="H1446" s="88"/>
      <c r="I1446" s="68"/>
      <c r="J1446" s="68"/>
      <c r="K1446" s="68"/>
      <c r="L1446" s="88"/>
      <c r="M1446" s="68"/>
      <c r="N1446" s="68"/>
      <c r="O1446" s="68"/>
      <c r="P1446" s="328"/>
      <c r="Q1446" s="329"/>
      <c r="R1446" s="329"/>
      <c r="S1446" s="68"/>
      <c r="T1446" s="68"/>
      <c r="U1446" s="68"/>
      <c r="V1446" s="357"/>
      <c r="W1446" s="328"/>
      <c r="X1446" s="68"/>
      <c r="Y1446" s="68"/>
      <c r="Z1446" s="68"/>
      <c r="AA1446" s="371"/>
      <c r="AB1446" s="68"/>
      <c r="AC1446" s="68"/>
      <c r="AD1446" s="371"/>
      <c r="AE1446" s="68"/>
      <c r="AF1446" s="80"/>
      <c r="AG1446" s="99"/>
      <c r="AH1446" s="84"/>
      <c r="AI1446" s="582"/>
      <c r="AJ1446" s="582"/>
      <c r="AK1446" s="582"/>
      <c r="AL1446" s="582"/>
      <c r="AM1446" s="68"/>
      <c r="AN1446" s="80"/>
      <c r="AO1446" s="84"/>
      <c r="AP1446" s="4"/>
    </row>
    <row r="1447" spans="2:42" ht="13.5" customHeight="1" x14ac:dyDescent="0.25">
      <c r="B1447" s="520"/>
      <c r="D1447" s="68"/>
      <c r="E1447" s="68"/>
      <c r="F1447" s="68"/>
      <c r="G1447" s="68"/>
      <c r="H1447" s="88"/>
      <c r="I1447" s="68"/>
      <c r="J1447" s="68"/>
      <c r="K1447" s="68"/>
      <c r="L1447" s="88"/>
      <c r="M1447" s="68"/>
      <c r="N1447" s="68"/>
      <c r="O1447" s="68"/>
      <c r="P1447" s="328"/>
      <c r="Q1447" s="329"/>
      <c r="R1447" s="329"/>
      <c r="S1447" s="68"/>
      <c r="T1447" s="68"/>
      <c r="U1447" s="68"/>
      <c r="V1447" s="357"/>
      <c r="W1447" s="328"/>
      <c r="X1447" s="68"/>
      <c r="Y1447" s="68"/>
      <c r="Z1447" s="68"/>
      <c r="AA1447" s="371"/>
      <c r="AB1447" s="68"/>
      <c r="AC1447" s="68"/>
      <c r="AD1447" s="371"/>
      <c r="AE1447" s="68"/>
      <c r="AF1447" s="80"/>
      <c r="AG1447" s="99"/>
      <c r="AH1447" s="84"/>
      <c r="AI1447" s="582"/>
      <c r="AJ1447" s="582"/>
      <c r="AK1447" s="582"/>
      <c r="AL1447" s="582"/>
      <c r="AM1447" s="68"/>
      <c r="AN1447" s="80"/>
      <c r="AO1447" s="84"/>
      <c r="AP1447" s="4"/>
    </row>
    <row r="1448" spans="2:42" ht="13.5" customHeight="1" x14ac:dyDescent="0.25">
      <c r="B1448" s="520"/>
      <c r="D1448" s="68"/>
      <c r="E1448" s="68"/>
      <c r="F1448" s="68"/>
      <c r="G1448" s="68"/>
      <c r="H1448" s="88"/>
      <c r="I1448" s="68"/>
      <c r="J1448" s="68"/>
      <c r="K1448" s="68"/>
      <c r="L1448" s="88"/>
      <c r="M1448" s="68"/>
      <c r="N1448" s="68"/>
      <c r="O1448" s="68"/>
      <c r="P1448" s="328"/>
      <c r="Q1448" s="329"/>
      <c r="R1448" s="329"/>
      <c r="S1448" s="68"/>
      <c r="T1448" s="68"/>
      <c r="U1448" s="68"/>
      <c r="V1448" s="357"/>
      <c r="W1448" s="328"/>
      <c r="X1448" s="68"/>
      <c r="Y1448" s="68"/>
      <c r="Z1448" s="68"/>
      <c r="AA1448" s="371"/>
      <c r="AB1448" s="68"/>
      <c r="AC1448" s="68"/>
      <c r="AD1448" s="371"/>
      <c r="AE1448" s="68"/>
      <c r="AF1448" s="80"/>
      <c r="AG1448" s="99"/>
      <c r="AH1448" s="84"/>
      <c r="AI1448" s="582"/>
      <c r="AJ1448" s="582"/>
      <c r="AK1448" s="582"/>
      <c r="AL1448" s="582"/>
      <c r="AM1448" s="68"/>
      <c r="AN1448" s="80"/>
      <c r="AO1448" s="84"/>
      <c r="AP1448" s="4"/>
    </row>
    <row r="1449" spans="2:42" ht="13.5" customHeight="1" x14ac:dyDescent="0.25">
      <c r="B1449" s="520"/>
      <c r="D1449" s="68"/>
      <c r="E1449" s="68"/>
      <c r="F1449" s="68"/>
      <c r="G1449" s="68"/>
      <c r="H1449" s="88"/>
      <c r="I1449" s="68"/>
      <c r="J1449" s="68"/>
      <c r="K1449" s="68"/>
      <c r="L1449" s="88"/>
      <c r="M1449" s="68"/>
      <c r="N1449" s="68"/>
      <c r="O1449" s="68"/>
      <c r="P1449" s="328"/>
      <c r="Q1449" s="329"/>
      <c r="R1449" s="329"/>
      <c r="S1449" s="68"/>
      <c r="T1449" s="68"/>
      <c r="U1449" s="68"/>
      <c r="V1449" s="357"/>
      <c r="W1449" s="328"/>
      <c r="X1449" s="68"/>
      <c r="Y1449" s="68"/>
      <c r="Z1449" s="68"/>
      <c r="AA1449" s="371"/>
      <c r="AB1449" s="68"/>
      <c r="AC1449" s="68"/>
      <c r="AD1449" s="371"/>
      <c r="AE1449" s="68"/>
      <c r="AF1449" s="80"/>
      <c r="AG1449" s="99"/>
      <c r="AH1449" s="84"/>
      <c r="AI1449" s="582"/>
      <c r="AJ1449" s="582"/>
      <c r="AK1449" s="582"/>
      <c r="AL1449" s="582"/>
      <c r="AM1449" s="68"/>
      <c r="AN1449" s="80"/>
      <c r="AO1449" s="84"/>
      <c r="AP1449" s="4"/>
    </row>
    <row r="1450" spans="2:42" ht="13.5" customHeight="1" x14ac:dyDescent="0.25">
      <c r="B1450" s="520"/>
      <c r="D1450" s="68"/>
      <c r="E1450" s="68"/>
      <c r="F1450" s="68"/>
      <c r="G1450" s="68"/>
      <c r="H1450" s="88"/>
      <c r="I1450" s="68"/>
      <c r="J1450" s="68"/>
      <c r="K1450" s="68"/>
      <c r="L1450" s="88"/>
      <c r="M1450" s="68"/>
      <c r="N1450" s="68"/>
      <c r="O1450" s="68"/>
      <c r="P1450" s="328"/>
      <c r="Q1450" s="329"/>
      <c r="R1450" s="329"/>
      <c r="S1450" s="68"/>
      <c r="T1450" s="68"/>
      <c r="U1450" s="68"/>
      <c r="V1450" s="357"/>
      <c r="W1450" s="328"/>
      <c r="X1450" s="68"/>
      <c r="Y1450" s="68"/>
      <c r="Z1450" s="68"/>
      <c r="AA1450" s="371"/>
      <c r="AB1450" s="68"/>
      <c r="AC1450" s="68"/>
      <c r="AD1450" s="371"/>
      <c r="AE1450" s="68"/>
      <c r="AF1450" s="80"/>
      <c r="AG1450" s="99"/>
      <c r="AH1450" s="84"/>
      <c r="AI1450" s="582"/>
      <c r="AJ1450" s="582"/>
      <c r="AK1450" s="582"/>
      <c r="AL1450" s="582"/>
      <c r="AM1450" s="68"/>
      <c r="AN1450" s="80"/>
      <c r="AO1450" s="84"/>
      <c r="AP1450" s="4"/>
    </row>
    <row r="1451" spans="2:42" ht="13.5" customHeight="1" x14ac:dyDescent="0.25">
      <c r="B1451" s="520"/>
      <c r="D1451" s="68"/>
      <c r="E1451" s="68"/>
      <c r="F1451" s="68"/>
      <c r="G1451" s="68"/>
      <c r="H1451" s="88"/>
      <c r="I1451" s="68"/>
      <c r="J1451" s="68"/>
      <c r="K1451" s="68"/>
      <c r="L1451" s="88"/>
      <c r="M1451" s="68"/>
      <c r="N1451" s="68"/>
      <c r="O1451" s="68"/>
      <c r="P1451" s="328"/>
      <c r="Q1451" s="329"/>
      <c r="R1451" s="329"/>
      <c r="S1451" s="68"/>
      <c r="T1451" s="68"/>
      <c r="U1451" s="68"/>
      <c r="V1451" s="357"/>
      <c r="W1451" s="328"/>
      <c r="X1451" s="68"/>
      <c r="Y1451" s="68"/>
      <c r="Z1451" s="68"/>
      <c r="AA1451" s="371"/>
      <c r="AB1451" s="68"/>
      <c r="AC1451" s="68"/>
      <c r="AD1451" s="371"/>
      <c r="AE1451" s="68"/>
      <c r="AF1451" s="80"/>
      <c r="AG1451" s="99"/>
      <c r="AH1451" s="84"/>
      <c r="AI1451" s="582"/>
      <c r="AJ1451" s="582"/>
      <c r="AK1451" s="582"/>
      <c r="AL1451" s="582"/>
      <c r="AM1451" s="68"/>
      <c r="AN1451" s="80"/>
      <c r="AO1451" s="84"/>
      <c r="AP1451" s="4"/>
    </row>
    <row r="1452" spans="2:42" ht="13.5" customHeight="1" x14ac:dyDescent="0.25">
      <c r="B1452" s="520"/>
      <c r="D1452" s="68"/>
      <c r="E1452" s="68"/>
      <c r="F1452" s="68"/>
      <c r="G1452" s="68"/>
      <c r="H1452" s="88"/>
      <c r="I1452" s="68"/>
      <c r="J1452" s="68"/>
      <c r="K1452" s="68"/>
      <c r="L1452" s="88"/>
      <c r="M1452" s="68"/>
      <c r="N1452" s="68"/>
      <c r="O1452" s="68"/>
      <c r="P1452" s="328"/>
      <c r="Q1452" s="329"/>
      <c r="R1452" s="329"/>
      <c r="S1452" s="68"/>
      <c r="T1452" s="68"/>
      <c r="U1452" s="68"/>
      <c r="V1452" s="357"/>
      <c r="W1452" s="328"/>
      <c r="X1452" s="68"/>
      <c r="Y1452" s="68"/>
      <c r="Z1452" s="68"/>
      <c r="AA1452" s="371"/>
      <c r="AB1452" s="68"/>
      <c r="AC1452" s="68"/>
      <c r="AD1452" s="371"/>
      <c r="AE1452" s="68"/>
      <c r="AF1452" s="80"/>
      <c r="AG1452" s="99"/>
      <c r="AH1452" s="84"/>
      <c r="AI1452" s="582"/>
      <c r="AJ1452" s="582"/>
      <c r="AK1452" s="582"/>
      <c r="AL1452" s="582"/>
      <c r="AM1452" s="68"/>
      <c r="AN1452" s="80"/>
      <c r="AO1452" s="84"/>
      <c r="AP1452" s="4"/>
    </row>
    <row r="1453" spans="2:42" ht="13.5" customHeight="1" x14ac:dyDescent="0.25">
      <c r="B1453" s="520"/>
      <c r="D1453" s="68"/>
      <c r="E1453" s="68"/>
      <c r="F1453" s="68"/>
      <c r="G1453" s="68"/>
      <c r="H1453" s="88"/>
      <c r="I1453" s="68"/>
      <c r="J1453" s="68"/>
      <c r="K1453" s="68"/>
      <c r="L1453" s="88"/>
      <c r="M1453" s="68"/>
      <c r="N1453" s="68"/>
      <c r="O1453" s="68"/>
      <c r="P1453" s="328"/>
      <c r="Q1453" s="329"/>
      <c r="R1453" s="329"/>
      <c r="S1453" s="68"/>
      <c r="T1453" s="68"/>
      <c r="U1453" s="68"/>
      <c r="V1453" s="357"/>
      <c r="W1453" s="328"/>
      <c r="X1453" s="68"/>
      <c r="Y1453" s="68"/>
      <c r="Z1453" s="68"/>
      <c r="AA1453" s="371"/>
      <c r="AB1453" s="68"/>
      <c r="AC1453" s="68"/>
      <c r="AD1453" s="371"/>
      <c r="AE1453" s="68"/>
      <c r="AF1453" s="80"/>
      <c r="AG1453" s="99"/>
      <c r="AH1453" s="84"/>
      <c r="AI1453" s="582"/>
      <c r="AJ1453" s="582"/>
      <c r="AK1453" s="582"/>
      <c r="AL1453" s="582"/>
      <c r="AM1453" s="68"/>
      <c r="AN1453" s="80"/>
      <c r="AO1453" s="84"/>
      <c r="AP1453" s="4"/>
    </row>
    <row r="1454" spans="2:42" ht="13.5" customHeight="1" x14ac:dyDescent="0.25">
      <c r="B1454" s="520"/>
      <c r="D1454" s="68"/>
      <c r="E1454" s="68"/>
      <c r="F1454" s="68"/>
      <c r="G1454" s="68"/>
      <c r="H1454" s="88"/>
      <c r="I1454" s="68"/>
      <c r="J1454" s="68"/>
      <c r="K1454" s="68"/>
      <c r="L1454" s="88"/>
      <c r="M1454" s="68"/>
      <c r="N1454" s="68"/>
      <c r="O1454" s="68"/>
      <c r="P1454" s="328"/>
      <c r="Q1454" s="329"/>
      <c r="R1454" s="329"/>
      <c r="S1454" s="68"/>
      <c r="T1454" s="68"/>
      <c r="U1454" s="68"/>
      <c r="V1454" s="357"/>
      <c r="W1454" s="328"/>
      <c r="X1454" s="68"/>
      <c r="Y1454" s="68"/>
      <c r="Z1454" s="68"/>
      <c r="AA1454" s="371"/>
      <c r="AB1454" s="68"/>
      <c r="AC1454" s="68"/>
      <c r="AD1454" s="371"/>
      <c r="AE1454" s="68"/>
      <c r="AF1454" s="80"/>
      <c r="AG1454" s="99"/>
      <c r="AH1454" s="84"/>
      <c r="AI1454" s="582"/>
      <c r="AJ1454" s="582"/>
      <c r="AK1454" s="582"/>
      <c r="AL1454" s="582"/>
      <c r="AM1454" s="68"/>
      <c r="AN1454" s="80"/>
      <c r="AO1454" s="84"/>
      <c r="AP1454" s="4"/>
    </row>
    <row r="1455" spans="2:42" ht="13.5" customHeight="1" x14ac:dyDescent="0.25">
      <c r="B1455" s="520"/>
      <c r="D1455" s="68"/>
      <c r="E1455" s="68"/>
      <c r="F1455" s="68"/>
      <c r="G1455" s="68"/>
      <c r="H1455" s="88"/>
      <c r="I1455" s="68"/>
      <c r="J1455" s="68"/>
      <c r="K1455" s="68"/>
      <c r="L1455" s="88"/>
      <c r="M1455" s="68"/>
      <c r="N1455" s="68"/>
      <c r="O1455" s="68"/>
      <c r="P1455" s="328"/>
      <c r="Q1455" s="329"/>
      <c r="R1455" s="329"/>
      <c r="S1455" s="68"/>
      <c r="T1455" s="68"/>
      <c r="U1455" s="68"/>
      <c r="V1455" s="357"/>
      <c r="W1455" s="328"/>
      <c r="X1455" s="68"/>
      <c r="Y1455" s="68"/>
      <c r="Z1455" s="68"/>
      <c r="AA1455" s="371"/>
      <c r="AB1455" s="68"/>
      <c r="AC1455" s="68"/>
      <c r="AD1455" s="371"/>
      <c r="AE1455" s="68"/>
      <c r="AF1455" s="80"/>
      <c r="AG1455" s="99"/>
      <c r="AH1455" s="84"/>
      <c r="AI1455" s="582"/>
      <c r="AJ1455" s="582"/>
      <c r="AK1455" s="582"/>
      <c r="AL1455" s="582"/>
      <c r="AM1455" s="68"/>
      <c r="AN1455" s="80"/>
      <c r="AO1455" s="84"/>
      <c r="AP1455" s="4"/>
    </row>
    <row r="1456" spans="2:42" ht="13.5" customHeight="1" x14ac:dyDescent="0.25">
      <c r="B1456" s="520"/>
      <c r="D1456" s="68"/>
      <c r="E1456" s="68"/>
      <c r="F1456" s="68"/>
      <c r="G1456" s="68"/>
      <c r="H1456" s="88"/>
      <c r="I1456" s="68"/>
      <c r="J1456" s="68"/>
      <c r="K1456" s="68"/>
      <c r="L1456" s="88"/>
      <c r="M1456" s="68"/>
      <c r="N1456" s="68"/>
      <c r="O1456" s="68"/>
      <c r="P1456" s="328"/>
      <c r="Q1456" s="329"/>
      <c r="R1456" s="329"/>
      <c r="S1456" s="68"/>
      <c r="T1456" s="68"/>
      <c r="U1456" s="68"/>
      <c r="V1456" s="357"/>
      <c r="W1456" s="328"/>
      <c r="X1456" s="68"/>
      <c r="Y1456" s="68"/>
      <c r="Z1456" s="68"/>
      <c r="AA1456" s="371"/>
      <c r="AB1456" s="68"/>
      <c r="AC1456" s="68"/>
      <c r="AD1456" s="371"/>
      <c r="AE1456" s="68"/>
      <c r="AF1456" s="80"/>
      <c r="AG1456" s="99"/>
      <c r="AH1456" s="84"/>
      <c r="AI1456" s="582"/>
      <c r="AJ1456" s="582"/>
      <c r="AK1456" s="582"/>
      <c r="AL1456" s="582"/>
      <c r="AM1456" s="68"/>
      <c r="AN1456" s="80"/>
      <c r="AO1456" s="84"/>
      <c r="AP1456" s="4"/>
    </row>
    <row r="1457" spans="2:42" ht="13.5" customHeight="1" x14ac:dyDescent="0.25">
      <c r="B1457" s="520"/>
      <c r="D1457" s="68"/>
      <c r="E1457" s="68"/>
      <c r="F1457" s="68"/>
      <c r="G1457" s="68"/>
      <c r="H1457" s="88"/>
      <c r="I1457" s="68"/>
      <c r="J1457" s="68"/>
      <c r="K1457" s="68"/>
      <c r="L1457" s="88"/>
      <c r="M1457" s="68"/>
      <c r="N1457" s="68"/>
      <c r="O1457" s="68"/>
      <c r="P1457" s="328"/>
      <c r="Q1457" s="329"/>
      <c r="R1457" s="329"/>
      <c r="S1457" s="68"/>
      <c r="T1457" s="68"/>
      <c r="U1457" s="68"/>
      <c r="V1457" s="357"/>
      <c r="W1457" s="328"/>
      <c r="X1457" s="68"/>
      <c r="Y1457" s="68"/>
      <c r="Z1457" s="68"/>
      <c r="AA1457" s="371"/>
      <c r="AB1457" s="68"/>
      <c r="AC1457" s="68"/>
      <c r="AD1457" s="371"/>
      <c r="AE1457" s="68"/>
      <c r="AF1457" s="80"/>
      <c r="AG1457" s="99"/>
      <c r="AH1457" s="84"/>
      <c r="AI1457" s="582"/>
      <c r="AJ1457" s="582"/>
      <c r="AK1457" s="582"/>
      <c r="AL1457" s="582"/>
      <c r="AM1457" s="68"/>
      <c r="AN1457" s="80"/>
      <c r="AO1457" s="84"/>
      <c r="AP1457" s="4"/>
    </row>
    <row r="1458" spans="2:42" ht="13.5" customHeight="1" x14ac:dyDescent="0.25">
      <c r="B1458" s="520"/>
      <c r="D1458" s="68"/>
      <c r="E1458" s="68"/>
      <c r="F1458" s="68"/>
      <c r="G1458" s="68"/>
      <c r="H1458" s="88"/>
      <c r="I1458" s="68"/>
      <c r="J1458" s="68"/>
      <c r="K1458" s="68"/>
      <c r="L1458" s="88"/>
      <c r="M1458" s="68"/>
      <c r="N1458" s="68"/>
      <c r="O1458" s="68"/>
      <c r="P1458" s="328"/>
      <c r="Q1458" s="329"/>
      <c r="R1458" s="329"/>
      <c r="S1458" s="68"/>
      <c r="T1458" s="68"/>
      <c r="U1458" s="68"/>
      <c r="V1458" s="357"/>
      <c r="W1458" s="328"/>
      <c r="X1458" s="68"/>
      <c r="Y1458" s="68"/>
      <c r="Z1458" s="68"/>
      <c r="AA1458" s="371"/>
      <c r="AB1458" s="68"/>
      <c r="AC1458" s="68"/>
      <c r="AD1458" s="371"/>
      <c r="AE1458" s="68"/>
      <c r="AF1458" s="80"/>
      <c r="AG1458" s="99"/>
      <c r="AH1458" s="84"/>
      <c r="AI1458" s="582"/>
      <c r="AJ1458" s="582"/>
      <c r="AK1458" s="582"/>
      <c r="AL1458" s="582"/>
      <c r="AM1458" s="68"/>
      <c r="AN1458" s="80"/>
      <c r="AO1458" s="84"/>
      <c r="AP1458" s="4"/>
    </row>
    <row r="1459" spans="2:42" ht="13.5" customHeight="1" x14ac:dyDescent="0.25">
      <c r="B1459" s="520"/>
      <c r="D1459" s="68"/>
      <c r="E1459" s="68"/>
      <c r="F1459" s="68"/>
      <c r="G1459" s="68"/>
      <c r="H1459" s="88"/>
      <c r="I1459" s="68"/>
      <c r="J1459" s="68"/>
      <c r="K1459" s="68"/>
      <c r="L1459" s="88"/>
      <c r="M1459" s="68"/>
      <c r="N1459" s="68"/>
      <c r="O1459" s="68"/>
      <c r="P1459" s="328"/>
      <c r="Q1459" s="329"/>
      <c r="R1459" s="329"/>
      <c r="S1459" s="68"/>
      <c r="T1459" s="68"/>
      <c r="U1459" s="68"/>
      <c r="V1459" s="357"/>
      <c r="W1459" s="328"/>
      <c r="X1459" s="68"/>
      <c r="Y1459" s="68"/>
      <c r="Z1459" s="68"/>
      <c r="AA1459" s="371"/>
      <c r="AB1459" s="68"/>
      <c r="AC1459" s="68"/>
      <c r="AD1459" s="371"/>
      <c r="AE1459" s="68"/>
      <c r="AF1459" s="80"/>
      <c r="AG1459" s="99"/>
      <c r="AH1459" s="84"/>
      <c r="AI1459" s="582"/>
      <c r="AJ1459" s="582"/>
      <c r="AK1459" s="582"/>
      <c r="AL1459" s="582"/>
      <c r="AM1459" s="68"/>
      <c r="AN1459" s="80"/>
      <c r="AO1459" s="84"/>
      <c r="AP1459" s="4"/>
    </row>
    <row r="1460" spans="2:42" ht="13.5" customHeight="1" x14ac:dyDescent="0.25">
      <c r="B1460" s="520"/>
      <c r="D1460" s="68"/>
      <c r="E1460" s="68"/>
      <c r="F1460" s="68"/>
      <c r="G1460" s="68"/>
      <c r="H1460" s="88"/>
      <c r="I1460" s="68"/>
      <c r="J1460" s="68"/>
      <c r="K1460" s="68"/>
      <c r="L1460" s="88"/>
      <c r="M1460" s="68"/>
      <c r="N1460" s="68"/>
      <c r="O1460" s="68"/>
      <c r="P1460" s="328"/>
      <c r="Q1460" s="329"/>
      <c r="R1460" s="329"/>
      <c r="S1460" s="68"/>
      <c r="T1460" s="68"/>
      <c r="U1460" s="68"/>
      <c r="V1460" s="357"/>
      <c r="W1460" s="328"/>
      <c r="X1460" s="68"/>
      <c r="Y1460" s="68"/>
      <c r="Z1460" s="68"/>
      <c r="AA1460" s="371"/>
      <c r="AB1460" s="68"/>
      <c r="AC1460" s="68"/>
      <c r="AD1460" s="371"/>
      <c r="AE1460" s="68"/>
      <c r="AF1460" s="80"/>
      <c r="AG1460" s="99"/>
      <c r="AH1460" s="84"/>
      <c r="AI1460" s="582"/>
      <c r="AJ1460" s="582"/>
      <c r="AK1460" s="582"/>
      <c r="AL1460" s="582"/>
      <c r="AM1460" s="68"/>
      <c r="AN1460" s="80"/>
      <c r="AO1460" s="84"/>
      <c r="AP1460" s="4"/>
    </row>
    <row r="1461" spans="2:42" ht="13.5" customHeight="1" x14ac:dyDescent="0.25">
      <c r="B1461" s="520"/>
      <c r="D1461" s="68"/>
      <c r="E1461" s="68"/>
      <c r="F1461" s="68"/>
      <c r="G1461" s="68"/>
      <c r="H1461" s="88"/>
      <c r="I1461" s="68"/>
      <c r="J1461" s="68"/>
      <c r="K1461" s="68"/>
      <c r="L1461" s="88"/>
      <c r="M1461" s="68"/>
      <c r="N1461" s="68"/>
      <c r="O1461" s="68"/>
      <c r="P1461" s="328"/>
      <c r="Q1461" s="329"/>
      <c r="R1461" s="329"/>
      <c r="S1461" s="68"/>
      <c r="T1461" s="68"/>
      <c r="U1461" s="68"/>
      <c r="V1461" s="357"/>
      <c r="W1461" s="328"/>
      <c r="X1461" s="68"/>
      <c r="Y1461" s="68"/>
      <c r="Z1461" s="68"/>
      <c r="AA1461" s="371"/>
      <c r="AB1461" s="68"/>
      <c r="AC1461" s="68"/>
      <c r="AD1461" s="371"/>
      <c r="AE1461" s="68"/>
      <c r="AF1461" s="80"/>
      <c r="AG1461" s="99"/>
      <c r="AH1461" s="84"/>
      <c r="AI1461" s="582"/>
      <c r="AJ1461" s="582"/>
      <c r="AK1461" s="582"/>
      <c r="AL1461" s="582"/>
      <c r="AM1461" s="68"/>
      <c r="AN1461" s="80"/>
      <c r="AO1461" s="84"/>
      <c r="AP1461" s="4"/>
    </row>
    <row r="1462" spans="2:42" ht="13.5" customHeight="1" x14ac:dyDescent="0.25">
      <c r="B1462" s="520"/>
      <c r="D1462" s="68"/>
      <c r="E1462" s="68"/>
      <c r="F1462" s="68"/>
      <c r="G1462" s="68"/>
      <c r="H1462" s="88"/>
      <c r="I1462" s="68"/>
      <c r="J1462" s="68"/>
      <c r="K1462" s="68"/>
      <c r="L1462" s="88"/>
      <c r="M1462" s="68"/>
      <c r="N1462" s="68"/>
      <c r="O1462" s="68"/>
      <c r="P1462" s="328"/>
      <c r="Q1462" s="329"/>
      <c r="R1462" s="329"/>
      <c r="S1462" s="68"/>
      <c r="T1462" s="68"/>
      <c r="U1462" s="68"/>
      <c r="V1462" s="357"/>
      <c r="W1462" s="328"/>
      <c r="X1462" s="68"/>
      <c r="Y1462" s="68"/>
      <c r="Z1462" s="68"/>
      <c r="AA1462" s="371"/>
      <c r="AB1462" s="68"/>
      <c r="AC1462" s="68"/>
      <c r="AD1462" s="371"/>
      <c r="AE1462" s="68"/>
      <c r="AF1462" s="80"/>
      <c r="AG1462" s="99"/>
      <c r="AH1462" s="84"/>
      <c r="AI1462" s="582"/>
      <c r="AJ1462" s="582"/>
      <c r="AK1462" s="582"/>
      <c r="AL1462" s="582"/>
      <c r="AM1462" s="68"/>
      <c r="AN1462" s="80"/>
      <c r="AO1462" s="84"/>
      <c r="AP1462" s="4"/>
    </row>
    <row r="1463" spans="2:42" ht="13.5" customHeight="1" x14ac:dyDescent="0.25">
      <c r="B1463" s="520"/>
      <c r="D1463" s="68"/>
      <c r="E1463" s="68"/>
      <c r="F1463" s="68"/>
      <c r="G1463" s="68"/>
      <c r="H1463" s="88"/>
      <c r="I1463" s="68"/>
      <c r="J1463" s="68"/>
      <c r="K1463" s="68"/>
      <c r="L1463" s="88"/>
      <c r="M1463" s="68"/>
      <c r="N1463" s="68"/>
      <c r="O1463" s="68"/>
      <c r="P1463" s="328"/>
      <c r="Q1463" s="329"/>
      <c r="R1463" s="329"/>
      <c r="S1463" s="68"/>
      <c r="T1463" s="68"/>
      <c r="U1463" s="68"/>
      <c r="V1463" s="357"/>
      <c r="W1463" s="328"/>
      <c r="X1463" s="68"/>
      <c r="Y1463" s="68"/>
      <c r="Z1463" s="68"/>
      <c r="AA1463" s="371"/>
      <c r="AB1463" s="68"/>
      <c r="AC1463" s="68"/>
      <c r="AD1463" s="371"/>
      <c r="AE1463" s="68"/>
      <c r="AF1463" s="80"/>
      <c r="AG1463" s="99"/>
      <c r="AH1463" s="84"/>
      <c r="AI1463" s="582"/>
      <c r="AJ1463" s="582"/>
      <c r="AK1463" s="582"/>
      <c r="AL1463" s="582"/>
      <c r="AM1463" s="68"/>
      <c r="AN1463" s="80"/>
      <c r="AO1463" s="84"/>
      <c r="AP1463" s="4"/>
    </row>
    <row r="1464" spans="2:42" ht="13.5" customHeight="1" x14ac:dyDescent="0.25">
      <c r="B1464" s="520"/>
      <c r="D1464" s="68"/>
      <c r="E1464" s="68"/>
      <c r="F1464" s="68"/>
      <c r="G1464" s="68"/>
      <c r="H1464" s="88"/>
      <c r="I1464" s="68"/>
      <c r="J1464" s="68"/>
      <c r="K1464" s="68"/>
      <c r="L1464" s="88"/>
      <c r="M1464" s="68"/>
      <c r="N1464" s="68"/>
      <c r="O1464" s="68"/>
      <c r="P1464" s="328"/>
      <c r="Q1464" s="329"/>
      <c r="R1464" s="329"/>
      <c r="S1464" s="68"/>
      <c r="T1464" s="68"/>
      <c r="U1464" s="68"/>
      <c r="V1464" s="357"/>
      <c r="W1464" s="328"/>
      <c r="X1464" s="68"/>
      <c r="Y1464" s="68"/>
      <c r="Z1464" s="68"/>
      <c r="AA1464" s="371"/>
      <c r="AB1464" s="68"/>
      <c r="AC1464" s="68"/>
      <c r="AD1464" s="371"/>
      <c r="AE1464" s="68"/>
      <c r="AF1464" s="80"/>
      <c r="AG1464" s="99"/>
      <c r="AH1464" s="84"/>
      <c r="AI1464" s="582"/>
      <c r="AJ1464" s="582"/>
      <c r="AK1464" s="582"/>
      <c r="AL1464" s="582"/>
      <c r="AM1464" s="68"/>
      <c r="AN1464" s="80"/>
      <c r="AO1464" s="84"/>
      <c r="AP1464" s="4"/>
    </row>
    <row r="1465" spans="2:42" ht="13.5" customHeight="1" x14ac:dyDescent="0.25">
      <c r="B1465" s="520"/>
      <c r="D1465" s="68"/>
      <c r="E1465" s="68"/>
      <c r="F1465" s="68"/>
      <c r="G1465" s="68"/>
      <c r="H1465" s="88"/>
      <c r="I1465" s="68"/>
      <c r="J1465" s="68"/>
      <c r="K1465" s="68"/>
      <c r="L1465" s="88"/>
      <c r="M1465" s="68"/>
      <c r="N1465" s="68"/>
      <c r="O1465" s="68"/>
      <c r="P1465" s="328"/>
      <c r="Q1465" s="329"/>
      <c r="R1465" s="329"/>
      <c r="S1465" s="68"/>
      <c r="T1465" s="68"/>
      <c r="U1465" s="68"/>
      <c r="V1465" s="357"/>
      <c r="W1465" s="328"/>
      <c r="X1465" s="68"/>
      <c r="Y1465" s="68"/>
      <c r="Z1465" s="68"/>
      <c r="AA1465" s="371"/>
      <c r="AB1465" s="68"/>
      <c r="AC1465" s="68"/>
      <c r="AD1465" s="371"/>
      <c r="AE1465" s="68"/>
      <c r="AF1465" s="80"/>
      <c r="AG1465" s="99"/>
      <c r="AH1465" s="84"/>
      <c r="AI1465" s="582"/>
      <c r="AJ1465" s="582"/>
      <c r="AK1465" s="582"/>
      <c r="AL1465" s="582"/>
      <c r="AM1465" s="68"/>
      <c r="AN1465" s="80"/>
      <c r="AO1465" s="84"/>
      <c r="AP1465" s="4"/>
    </row>
    <row r="1466" spans="2:42" ht="13.5" customHeight="1" x14ac:dyDescent="0.25">
      <c r="B1466" s="520"/>
      <c r="D1466" s="68"/>
      <c r="E1466" s="68"/>
      <c r="F1466" s="68"/>
      <c r="G1466" s="68"/>
      <c r="H1466" s="88"/>
      <c r="I1466" s="68"/>
      <c r="J1466" s="68"/>
      <c r="K1466" s="68"/>
      <c r="L1466" s="88"/>
      <c r="M1466" s="68"/>
      <c r="N1466" s="68"/>
      <c r="O1466" s="68"/>
      <c r="P1466" s="328"/>
      <c r="Q1466" s="329"/>
      <c r="R1466" s="329"/>
      <c r="S1466" s="68"/>
      <c r="T1466" s="68"/>
      <c r="U1466" s="68"/>
      <c r="V1466" s="357"/>
      <c r="W1466" s="328"/>
      <c r="X1466" s="68"/>
      <c r="Y1466" s="68"/>
      <c r="Z1466" s="68"/>
      <c r="AA1466" s="371"/>
      <c r="AB1466" s="68"/>
      <c r="AC1466" s="68"/>
      <c r="AD1466" s="371"/>
      <c r="AE1466" s="68"/>
      <c r="AF1466" s="80"/>
      <c r="AG1466" s="99"/>
      <c r="AH1466" s="84"/>
      <c r="AI1466" s="582"/>
      <c r="AJ1466" s="582"/>
      <c r="AK1466" s="582"/>
      <c r="AL1466" s="582"/>
      <c r="AM1466" s="68"/>
      <c r="AN1466" s="80"/>
      <c r="AO1466" s="84"/>
      <c r="AP1466" s="4"/>
    </row>
    <row r="1467" spans="2:42" ht="13.5" customHeight="1" x14ac:dyDescent="0.25">
      <c r="B1467" s="520"/>
      <c r="D1467" s="68"/>
      <c r="E1467" s="68"/>
      <c r="F1467" s="68"/>
      <c r="G1467" s="68"/>
      <c r="H1467" s="88"/>
      <c r="I1467" s="68"/>
      <c r="J1467" s="68"/>
      <c r="K1467" s="68"/>
      <c r="L1467" s="88"/>
      <c r="M1467" s="68"/>
      <c r="N1467" s="68"/>
      <c r="O1467" s="68"/>
      <c r="P1467" s="328"/>
      <c r="Q1467" s="329"/>
      <c r="R1467" s="329"/>
      <c r="S1467" s="68"/>
      <c r="T1467" s="68"/>
      <c r="U1467" s="68"/>
      <c r="V1467" s="357"/>
      <c r="W1467" s="328"/>
      <c r="X1467" s="68"/>
      <c r="Y1467" s="68"/>
      <c r="Z1467" s="68"/>
      <c r="AA1467" s="371"/>
      <c r="AB1467" s="68"/>
      <c r="AC1467" s="68"/>
      <c r="AD1467" s="371"/>
      <c r="AE1467" s="68"/>
      <c r="AF1467" s="80"/>
      <c r="AG1467" s="99"/>
      <c r="AH1467" s="84"/>
      <c r="AI1467" s="582"/>
      <c r="AJ1467" s="582"/>
      <c r="AK1467" s="582"/>
      <c r="AL1467" s="582"/>
      <c r="AM1467" s="68"/>
      <c r="AN1467" s="80"/>
      <c r="AO1467" s="84"/>
      <c r="AP1467" s="4"/>
    </row>
    <row r="1468" spans="2:42" ht="13.5" customHeight="1" x14ac:dyDescent="0.25">
      <c r="B1468" s="520"/>
      <c r="D1468" s="68"/>
      <c r="E1468" s="68"/>
      <c r="F1468" s="68"/>
      <c r="G1468" s="68"/>
      <c r="H1468" s="88"/>
      <c r="I1468" s="68"/>
      <c r="J1468" s="68"/>
      <c r="K1468" s="68"/>
      <c r="L1468" s="88"/>
      <c r="M1468" s="68"/>
      <c r="N1468" s="68"/>
      <c r="O1468" s="68"/>
      <c r="P1468" s="328"/>
      <c r="Q1468" s="329"/>
      <c r="R1468" s="329"/>
      <c r="S1468" s="68"/>
      <c r="T1468" s="68"/>
      <c r="U1468" s="68"/>
      <c r="V1468" s="357"/>
      <c r="W1468" s="328"/>
      <c r="X1468" s="68"/>
      <c r="Y1468" s="68"/>
      <c r="Z1468" s="68"/>
      <c r="AA1468" s="371"/>
      <c r="AB1468" s="68"/>
      <c r="AC1468" s="68"/>
      <c r="AD1468" s="371"/>
      <c r="AE1468" s="68"/>
      <c r="AF1468" s="80"/>
      <c r="AG1468" s="99"/>
      <c r="AH1468" s="84"/>
      <c r="AI1468" s="582"/>
      <c r="AJ1468" s="582"/>
      <c r="AK1468" s="582"/>
      <c r="AL1468" s="582"/>
      <c r="AM1468" s="68"/>
      <c r="AN1468" s="80"/>
      <c r="AO1468" s="84"/>
      <c r="AP1468" s="4"/>
    </row>
    <row r="1469" spans="2:42" ht="13.5" customHeight="1" x14ac:dyDescent="0.25">
      <c r="B1469" s="520"/>
      <c r="D1469" s="68"/>
      <c r="E1469" s="68"/>
      <c r="F1469" s="68"/>
      <c r="G1469" s="68"/>
      <c r="H1469" s="88"/>
      <c r="I1469" s="68"/>
      <c r="J1469" s="68"/>
      <c r="K1469" s="68"/>
      <c r="L1469" s="88"/>
      <c r="M1469" s="68"/>
      <c r="N1469" s="68"/>
      <c r="O1469" s="68"/>
      <c r="P1469" s="328"/>
      <c r="Q1469" s="329"/>
      <c r="R1469" s="329"/>
      <c r="S1469" s="68"/>
      <c r="T1469" s="68"/>
      <c r="U1469" s="68"/>
      <c r="V1469" s="357"/>
      <c r="W1469" s="328"/>
      <c r="X1469" s="68"/>
      <c r="Y1469" s="68"/>
      <c r="Z1469" s="68"/>
      <c r="AA1469" s="371"/>
      <c r="AB1469" s="68"/>
      <c r="AC1469" s="68"/>
      <c r="AD1469" s="371"/>
      <c r="AE1469" s="68"/>
      <c r="AF1469" s="80"/>
      <c r="AG1469" s="99"/>
      <c r="AH1469" s="84"/>
      <c r="AI1469" s="582"/>
      <c r="AJ1469" s="582"/>
      <c r="AK1469" s="582"/>
      <c r="AL1469" s="582"/>
      <c r="AM1469" s="68"/>
      <c r="AN1469" s="80"/>
      <c r="AO1469" s="84"/>
      <c r="AP1469" s="4"/>
    </row>
    <row r="1470" spans="2:42" ht="13.5" customHeight="1" x14ac:dyDescent="0.25">
      <c r="B1470" s="520"/>
      <c r="D1470" s="68"/>
      <c r="E1470" s="68"/>
      <c r="F1470" s="68"/>
      <c r="G1470" s="68"/>
      <c r="H1470" s="88"/>
      <c r="I1470" s="68"/>
      <c r="J1470" s="68"/>
      <c r="K1470" s="68"/>
      <c r="L1470" s="88"/>
      <c r="M1470" s="68"/>
      <c r="N1470" s="68"/>
      <c r="O1470" s="68"/>
      <c r="P1470" s="328"/>
      <c r="Q1470" s="329"/>
      <c r="R1470" s="329"/>
      <c r="S1470" s="68"/>
      <c r="T1470" s="68"/>
      <c r="U1470" s="68"/>
      <c r="V1470" s="357"/>
      <c r="W1470" s="328"/>
      <c r="X1470" s="68"/>
      <c r="Y1470" s="68"/>
      <c r="Z1470" s="68"/>
      <c r="AA1470" s="371"/>
      <c r="AB1470" s="68"/>
      <c r="AC1470" s="68"/>
      <c r="AD1470" s="371"/>
      <c r="AE1470" s="68"/>
      <c r="AF1470" s="80"/>
      <c r="AG1470" s="99"/>
      <c r="AH1470" s="84"/>
      <c r="AI1470" s="582"/>
      <c r="AJ1470" s="582"/>
      <c r="AK1470" s="582"/>
      <c r="AL1470" s="582"/>
      <c r="AM1470" s="68"/>
      <c r="AN1470" s="80"/>
      <c r="AO1470" s="84"/>
      <c r="AP1470" s="4"/>
    </row>
    <row r="1471" spans="2:42" ht="13.5" customHeight="1" x14ac:dyDescent="0.25">
      <c r="B1471" s="520"/>
      <c r="D1471" s="68"/>
      <c r="E1471" s="68"/>
      <c r="F1471" s="68"/>
      <c r="G1471" s="68"/>
      <c r="H1471" s="88"/>
      <c r="I1471" s="68"/>
      <c r="J1471" s="68"/>
      <c r="K1471" s="68"/>
      <c r="L1471" s="88"/>
      <c r="M1471" s="68"/>
      <c r="N1471" s="68"/>
      <c r="O1471" s="68"/>
      <c r="P1471" s="328"/>
      <c r="Q1471" s="329"/>
      <c r="R1471" s="329"/>
      <c r="S1471" s="68"/>
      <c r="T1471" s="68"/>
      <c r="U1471" s="68"/>
      <c r="V1471" s="357"/>
      <c r="W1471" s="328"/>
      <c r="X1471" s="68"/>
      <c r="Y1471" s="68"/>
      <c r="Z1471" s="68"/>
      <c r="AA1471" s="371"/>
      <c r="AB1471" s="68"/>
      <c r="AC1471" s="68"/>
      <c r="AD1471" s="371"/>
      <c r="AE1471" s="68"/>
      <c r="AF1471" s="80"/>
      <c r="AG1471" s="99"/>
      <c r="AH1471" s="84"/>
      <c r="AI1471" s="582"/>
      <c r="AJ1471" s="582"/>
      <c r="AK1471" s="582"/>
      <c r="AL1471" s="582"/>
      <c r="AM1471" s="68"/>
      <c r="AN1471" s="80"/>
      <c r="AO1471" s="84"/>
      <c r="AP1471" s="4"/>
    </row>
    <row r="1472" spans="2:42" ht="13.5" customHeight="1" x14ac:dyDescent="0.25">
      <c r="B1472" s="520"/>
      <c r="D1472" s="68"/>
      <c r="E1472" s="68"/>
      <c r="F1472" s="68"/>
      <c r="G1472" s="68"/>
      <c r="H1472" s="88"/>
      <c r="I1472" s="68"/>
      <c r="J1472" s="68"/>
      <c r="K1472" s="68"/>
      <c r="L1472" s="88"/>
      <c r="M1472" s="68"/>
      <c r="N1472" s="68"/>
      <c r="O1472" s="68"/>
      <c r="P1472" s="328"/>
      <c r="Q1472" s="329"/>
      <c r="R1472" s="329"/>
      <c r="S1472" s="68"/>
      <c r="T1472" s="68"/>
      <c r="U1472" s="68"/>
      <c r="V1472" s="357"/>
      <c r="W1472" s="328"/>
      <c r="X1472" s="68"/>
      <c r="Y1472" s="68"/>
      <c r="Z1472" s="68"/>
      <c r="AA1472" s="371"/>
      <c r="AB1472" s="68"/>
      <c r="AC1472" s="68"/>
      <c r="AD1472" s="371"/>
      <c r="AE1472" s="68"/>
      <c r="AF1472" s="80"/>
      <c r="AG1472" s="99"/>
      <c r="AH1472" s="84"/>
      <c r="AI1472" s="582"/>
      <c r="AJ1472" s="582"/>
      <c r="AK1472" s="582"/>
      <c r="AL1472" s="582"/>
      <c r="AM1472" s="68"/>
      <c r="AN1472" s="80"/>
      <c r="AO1472" s="84"/>
      <c r="AP1472" s="4"/>
    </row>
    <row r="1473" spans="2:42" ht="13.5" customHeight="1" x14ac:dyDescent="0.25">
      <c r="B1473" s="520"/>
      <c r="D1473" s="68"/>
      <c r="E1473" s="68"/>
      <c r="F1473" s="68"/>
      <c r="G1473" s="68"/>
      <c r="H1473" s="88"/>
      <c r="I1473" s="68"/>
      <c r="J1473" s="68"/>
      <c r="K1473" s="68"/>
      <c r="L1473" s="88"/>
      <c r="M1473" s="68"/>
      <c r="N1473" s="68"/>
      <c r="O1473" s="68"/>
      <c r="P1473" s="328"/>
      <c r="Q1473" s="329"/>
      <c r="R1473" s="329"/>
      <c r="S1473" s="68"/>
      <c r="T1473" s="68"/>
      <c r="U1473" s="68"/>
      <c r="V1473" s="357"/>
      <c r="W1473" s="328"/>
      <c r="X1473" s="68"/>
      <c r="Y1473" s="68"/>
      <c r="Z1473" s="68"/>
      <c r="AA1473" s="371"/>
      <c r="AB1473" s="68"/>
      <c r="AC1473" s="68"/>
      <c r="AD1473" s="371"/>
      <c r="AE1473" s="68"/>
      <c r="AF1473" s="80"/>
      <c r="AG1473" s="99"/>
      <c r="AH1473" s="84"/>
      <c r="AI1473" s="582"/>
      <c r="AJ1473" s="582"/>
      <c r="AK1473" s="582"/>
      <c r="AL1473" s="582"/>
      <c r="AM1473" s="68"/>
      <c r="AN1473" s="80"/>
      <c r="AO1473" s="84"/>
      <c r="AP1473" s="4"/>
    </row>
    <row r="1474" spans="2:42" ht="13.5" customHeight="1" x14ac:dyDescent="0.25">
      <c r="B1474" s="520"/>
      <c r="D1474" s="68"/>
      <c r="E1474" s="68"/>
      <c r="F1474" s="68"/>
      <c r="G1474" s="68"/>
      <c r="H1474" s="88"/>
      <c r="I1474" s="68"/>
      <c r="J1474" s="68"/>
      <c r="K1474" s="68"/>
      <c r="L1474" s="88"/>
      <c r="M1474" s="68"/>
      <c r="N1474" s="68"/>
      <c r="O1474" s="68"/>
      <c r="P1474" s="328"/>
      <c r="Q1474" s="329"/>
      <c r="R1474" s="329"/>
      <c r="S1474" s="68"/>
      <c r="T1474" s="68"/>
      <c r="U1474" s="68"/>
      <c r="V1474" s="357"/>
      <c r="W1474" s="328"/>
      <c r="X1474" s="68"/>
      <c r="Y1474" s="68"/>
      <c r="Z1474" s="68"/>
      <c r="AA1474" s="371"/>
      <c r="AB1474" s="68"/>
      <c r="AC1474" s="68"/>
      <c r="AD1474" s="371"/>
      <c r="AE1474" s="68"/>
      <c r="AF1474" s="80"/>
      <c r="AG1474" s="99"/>
      <c r="AH1474" s="84"/>
      <c r="AI1474" s="582"/>
      <c r="AJ1474" s="582"/>
      <c r="AK1474" s="582"/>
      <c r="AL1474" s="582"/>
      <c r="AM1474" s="68"/>
      <c r="AN1474" s="80"/>
      <c r="AO1474" s="84"/>
      <c r="AP1474" s="4"/>
    </row>
    <row r="1475" spans="2:42" ht="13.5" customHeight="1" x14ac:dyDescent="0.25">
      <c r="B1475" s="520"/>
      <c r="D1475" s="68"/>
      <c r="E1475" s="68"/>
      <c r="F1475" s="68"/>
      <c r="G1475" s="68"/>
      <c r="H1475" s="88"/>
      <c r="I1475" s="68"/>
      <c r="J1475" s="68"/>
      <c r="K1475" s="68"/>
      <c r="L1475" s="88"/>
      <c r="M1475" s="68"/>
      <c r="N1475" s="68"/>
      <c r="O1475" s="68"/>
      <c r="P1475" s="328"/>
      <c r="Q1475" s="329"/>
      <c r="R1475" s="329"/>
      <c r="S1475" s="68"/>
      <c r="T1475" s="68"/>
      <c r="U1475" s="68"/>
      <c r="V1475" s="357"/>
      <c r="W1475" s="328"/>
      <c r="X1475" s="68"/>
      <c r="Y1475" s="68"/>
      <c r="Z1475" s="68"/>
      <c r="AA1475" s="371"/>
      <c r="AB1475" s="68"/>
      <c r="AC1475" s="68"/>
      <c r="AD1475" s="371"/>
      <c r="AE1475" s="68"/>
      <c r="AF1475" s="80"/>
      <c r="AG1475" s="99"/>
      <c r="AH1475" s="84"/>
      <c r="AI1475" s="582"/>
      <c r="AJ1475" s="582"/>
      <c r="AK1475" s="582"/>
      <c r="AL1475" s="582"/>
      <c r="AM1475" s="68"/>
      <c r="AN1475" s="80"/>
      <c r="AO1475" s="84"/>
      <c r="AP1475" s="4"/>
    </row>
    <row r="1476" spans="2:42" ht="13.5" customHeight="1" x14ac:dyDescent="0.25">
      <c r="B1476" s="520"/>
      <c r="D1476" s="68"/>
      <c r="E1476" s="68"/>
      <c r="F1476" s="68"/>
      <c r="G1476" s="68"/>
      <c r="H1476" s="88"/>
      <c r="I1476" s="68"/>
      <c r="J1476" s="68"/>
      <c r="K1476" s="68"/>
      <c r="L1476" s="88"/>
      <c r="M1476" s="68"/>
      <c r="N1476" s="68"/>
      <c r="O1476" s="68"/>
      <c r="P1476" s="328"/>
      <c r="Q1476" s="329"/>
      <c r="R1476" s="329"/>
      <c r="S1476" s="68"/>
      <c r="T1476" s="68"/>
      <c r="U1476" s="68"/>
      <c r="V1476" s="357"/>
      <c r="W1476" s="328"/>
      <c r="X1476" s="68"/>
      <c r="Y1476" s="68"/>
      <c r="Z1476" s="68"/>
      <c r="AA1476" s="371"/>
      <c r="AB1476" s="68"/>
      <c r="AC1476" s="68"/>
      <c r="AD1476" s="371"/>
      <c r="AE1476" s="68"/>
      <c r="AF1476" s="80"/>
      <c r="AG1476" s="99"/>
      <c r="AH1476" s="84"/>
      <c r="AI1476" s="582"/>
      <c r="AJ1476" s="582"/>
      <c r="AK1476" s="582"/>
      <c r="AL1476" s="582"/>
      <c r="AM1476" s="68"/>
      <c r="AN1476" s="80"/>
      <c r="AO1476" s="84"/>
      <c r="AP1476" s="4"/>
    </row>
    <row r="1477" spans="2:42" ht="13.5" customHeight="1" x14ac:dyDescent="0.25">
      <c r="B1477" s="520"/>
      <c r="D1477" s="68"/>
      <c r="E1477" s="68"/>
      <c r="F1477" s="68"/>
      <c r="G1477" s="68"/>
      <c r="H1477" s="88"/>
      <c r="I1477" s="68"/>
      <c r="J1477" s="68"/>
      <c r="K1477" s="68"/>
      <c r="L1477" s="88"/>
      <c r="M1477" s="68"/>
      <c r="N1477" s="68"/>
      <c r="O1477" s="68"/>
      <c r="P1477" s="328"/>
      <c r="Q1477" s="329"/>
      <c r="R1477" s="329"/>
      <c r="S1477" s="68"/>
      <c r="T1477" s="68"/>
      <c r="U1477" s="68"/>
      <c r="V1477" s="357"/>
      <c r="W1477" s="328"/>
      <c r="X1477" s="68"/>
      <c r="Y1477" s="68"/>
      <c r="Z1477" s="68"/>
      <c r="AA1477" s="371"/>
      <c r="AB1477" s="68"/>
      <c r="AC1477" s="68"/>
      <c r="AD1477" s="371"/>
      <c r="AE1477" s="68"/>
      <c r="AF1477" s="80"/>
      <c r="AG1477" s="99"/>
      <c r="AH1477" s="84"/>
      <c r="AI1477" s="582"/>
      <c r="AJ1477" s="582"/>
      <c r="AK1477" s="582"/>
      <c r="AL1477" s="582"/>
      <c r="AM1477" s="68"/>
      <c r="AN1477" s="80"/>
      <c r="AO1477" s="84"/>
      <c r="AP1477" s="4"/>
    </row>
    <row r="1478" spans="2:42" ht="13.5" customHeight="1" x14ac:dyDescent="0.25">
      <c r="B1478" s="520"/>
      <c r="D1478" s="68"/>
      <c r="E1478" s="68"/>
      <c r="F1478" s="68"/>
      <c r="G1478" s="68"/>
      <c r="H1478" s="88"/>
      <c r="I1478" s="68"/>
      <c r="J1478" s="68"/>
      <c r="K1478" s="68"/>
      <c r="L1478" s="88"/>
      <c r="M1478" s="68"/>
      <c r="N1478" s="68"/>
      <c r="O1478" s="68"/>
      <c r="P1478" s="328"/>
      <c r="Q1478" s="329"/>
      <c r="R1478" s="329"/>
      <c r="S1478" s="68"/>
      <c r="T1478" s="68"/>
      <c r="U1478" s="68"/>
      <c r="V1478" s="357"/>
      <c r="W1478" s="328"/>
      <c r="X1478" s="68"/>
      <c r="Y1478" s="68"/>
      <c r="Z1478" s="68"/>
      <c r="AA1478" s="371"/>
      <c r="AB1478" s="68"/>
      <c r="AC1478" s="68"/>
      <c r="AD1478" s="371"/>
      <c r="AE1478" s="68"/>
      <c r="AF1478" s="80"/>
      <c r="AG1478" s="99"/>
      <c r="AH1478" s="84"/>
      <c r="AI1478" s="582"/>
      <c r="AJ1478" s="582"/>
      <c r="AK1478" s="582"/>
      <c r="AL1478" s="582"/>
      <c r="AM1478" s="68"/>
      <c r="AN1478" s="80"/>
      <c r="AO1478" s="84"/>
      <c r="AP1478" s="4"/>
    </row>
    <row r="1479" spans="2:42" ht="13.5" customHeight="1" x14ac:dyDescent="0.25">
      <c r="B1479" s="520"/>
      <c r="D1479" s="68"/>
      <c r="E1479" s="68"/>
      <c r="F1479" s="68"/>
      <c r="G1479" s="68"/>
      <c r="H1479" s="88"/>
      <c r="I1479" s="68"/>
      <c r="J1479" s="68"/>
      <c r="K1479" s="68"/>
      <c r="L1479" s="88"/>
      <c r="M1479" s="68"/>
      <c r="N1479" s="68"/>
      <c r="O1479" s="68"/>
      <c r="P1479" s="328"/>
      <c r="Q1479" s="329"/>
      <c r="R1479" s="329"/>
      <c r="S1479" s="68"/>
      <c r="T1479" s="68"/>
      <c r="U1479" s="68"/>
      <c r="V1479" s="357"/>
      <c r="W1479" s="328"/>
      <c r="X1479" s="68"/>
      <c r="Y1479" s="68"/>
      <c r="Z1479" s="68"/>
      <c r="AA1479" s="371"/>
      <c r="AB1479" s="68"/>
      <c r="AC1479" s="68"/>
      <c r="AD1479" s="371"/>
      <c r="AE1479" s="68"/>
      <c r="AF1479" s="80"/>
      <c r="AG1479" s="99"/>
      <c r="AH1479" s="84"/>
      <c r="AI1479" s="582"/>
      <c r="AJ1479" s="582"/>
      <c r="AK1479" s="582"/>
      <c r="AL1479" s="582"/>
      <c r="AM1479" s="68"/>
      <c r="AN1479" s="80"/>
      <c r="AO1479" s="84"/>
      <c r="AP1479" s="4"/>
    </row>
    <row r="1480" spans="2:42" ht="13.5" customHeight="1" x14ac:dyDescent="0.25">
      <c r="B1480" s="520"/>
      <c r="D1480" s="68"/>
      <c r="E1480" s="68"/>
      <c r="F1480" s="68"/>
      <c r="G1480" s="68"/>
      <c r="H1480" s="88"/>
      <c r="I1480" s="68"/>
      <c r="J1480" s="68"/>
      <c r="K1480" s="68"/>
      <c r="L1480" s="88"/>
      <c r="M1480" s="68"/>
      <c r="N1480" s="68"/>
      <c r="O1480" s="68"/>
      <c r="P1480" s="328"/>
      <c r="Q1480" s="329"/>
      <c r="R1480" s="329"/>
      <c r="S1480" s="68"/>
      <c r="T1480" s="68"/>
      <c r="U1480" s="68"/>
      <c r="V1480" s="357"/>
      <c r="W1480" s="328"/>
      <c r="X1480" s="68"/>
      <c r="Y1480" s="68"/>
      <c r="Z1480" s="68"/>
      <c r="AA1480" s="371"/>
      <c r="AB1480" s="68"/>
      <c r="AC1480" s="68"/>
      <c r="AD1480" s="371"/>
      <c r="AE1480" s="68"/>
      <c r="AF1480" s="80"/>
      <c r="AG1480" s="99"/>
      <c r="AH1480" s="84"/>
      <c r="AI1480" s="582"/>
      <c r="AJ1480" s="582"/>
      <c r="AK1480" s="582"/>
      <c r="AL1480" s="582"/>
      <c r="AM1480" s="68"/>
      <c r="AN1480" s="80"/>
      <c r="AO1480" s="84"/>
      <c r="AP1480" s="4"/>
    </row>
    <row r="1481" spans="2:42" ht="13.5" customHeight="1" x14ac:dyDescent="0.25">
      <c r="B1481" s="520"/>
      <c r="D1481" s="68"/>
      <c r="E1481" s="68"/>
      <c r="F1481" s="68"/>
      <c r="G1481" s="68"/>
      <c r="H1481" s="88"/>
      <c r="I1481" s="68"/>
      <c r="J1481" s="68"/>
      <c r="K1481" s="68"/>
      <c r="L1481" s="88"/>
      <c r="M1481" s="68"/>
      <c r="N1481" s="68"/>
      <c r="O1481" s="68"/>
      <c r="P1481" s="328"/>
      <c r="Q1481" s="329"/>
      <c r="R1481" s="329"/>
      <c r="S1481" s="68"/>
      <c r="T1481" s="68"/>
      <c r="U1481" s="68"/>
      <c r="V1481" s="357"/>
      <c r="W1481" s="328"/>
      <c r="X1481" s="68"/>
      <c r="Y1481" s="68"/>
      <c r="Z1481" s="68"/>
      <c r="AA1481" s="371"/>
      <c r="AB1481" s="68"/>
      <c r="AC1481" s="68"/>
      <c r="AD1481" s="371"/>
      <c r="AE1481" s="68"/>
      <c r="AF1481" s="80"/>
      <c r="AG1481" s="99"/>
      <c r="AH1481" s="84"/>
      <c r="AI1481" s="582"/>
      <c r="AJ1481" s="582"/>
      <c r="AK1481" s="582"/>
      <c r="AL1481" s="582"/>
      <c r="AM1481" s="68"/>
      <c r="AN1481" s="80"/>
      <c r="AO1481" s="84"/>
      <c r="AP1481" s="4"/>
    </row>
    <row r="1482" spans="2:42" ht="13.5" customHeight="1" x14ac:dyDescent="0.25">
      <c r="B1482" s="520"/>
      <c r="D1482" s="68"/>
      <c r="E1482" s="68"/>
      <c r="F1482" s="68"/>
      <c r="G1482" s="68"/>
      <c r="H1482" s="88"/>
      <c r="I1482" s="68"/>
      <c r="J1482" s="68"/>
      <c r="K1482" s="68"/>
      <c r="L1482" s="88"/>
      <c r="M1482" s="68"/>
      <c r="N1482" s="68"/>
      <c r="O1482" s="68"/>
      <c r="P1482" s="328"/>
      <c r="Q1482" s="329"/>
      <c r="R1482" s="329"/>
      <c r="S1482" s="68"/>
      <c r="T1482" s="68"/>
      <c r="U1482" s="68"/>
      <c r="V1482" s="357"/>
      <c r="W1482" s="328"/>
      <c r="X1482" s="68"/>
      <c r="Y1482" s="68"/>
      <c r="Z1482" s="68"/>
      <c r="AA1482" s="371"/>
      <c r="AB1482" s="68"/>
      <c r="AC1482" s="68"/>
      <c r="AD1482" s="371"/>
      <c r="AE1482" s="68"/>
      <c r="AF1482" s="80"/>
      <c r="AG1482" s="99"/>
      <c r="AH1482" s="84"/>
      <c r="AI1482" s="582"/>
      <c r="AJ1482" s="582"/>
      <c r="AK1482" s="582"/>
      <c r="AL1482" s="582"/>
      <c r="AM1482" s="68"/>
      <c r="AN1482" s="80"/>
      <c r="AO1482" s="84"/>
      <c r="AP1482" s="4"/>
    </row>
    <row r="1483" spans="2:42" ht="13.5" customHeight="1" x14ac:dyDescent="0.25">
      <c r="B1483" s="520"/>
      <c r="D1483" s="68"/>
      <c r="E1483" s="68"/>
      <c r="F1483" s="68"/>
      <c r="G1483" s="68"/>
      <c r="H1483" s="88"/>
      <c r="I1483" s="68"/>
      <c r="J1483" s="68"/>
      <c r="K1483" s="68"/>
      <c r="L1483" s="88"/>
      <c r="M1483" s="68"/>
      <c r="N1483" s="68"/>
      <c r="O1483" s="68"/>
      <c r="P1483" s="328"/>
      <c r="Q1483" s="329"/>
      <c r="R1483" s="329"/>
      <c r="S1483" s="68"/>
      <c r="T1483" s="68"/>
      <c r="U1483" s="68"/>
      <c r="V1483" s="357"/>
      <c r="W1483" s="328"/>
      <c r="X1483" s="68"/>
      <c r="Y1483" s="68"/>
      <c r="Z1483" s="68"/>
      <c r="AA1483" s="371"/>
      <c r="AB1483" s="68"/>
      <c r="AC1483" s="68"/>
      <c r="AD1483" s="371"/>
      <c r="AE1483" s="68"/>
      <c r="AF1483" s="80"/>
      <c r="AG1483" s="99"/>
      <c r="AH1483" s="84"/>
      <c r="AI1483" s="582"/>
      <c r="AJ1483" s="582"/>
      <c r="AK1483" s="582"/>
      <c r="AL1483" s="582"/>
      <c r="AM1483" s="68"/>
      <c r="AN1483" s="80"/>
      <c r="AO1483" s="84"/>
      <c r="AP1483" s="4"/>
    </row>
    <row r="1484" spans="2:42" ht="13.5" customHeight="1" x14ac:dyDescent="0.25">
      <c r="B1484" s="520"/>
      <c r="D1484" s="68"/>
      <c r="E1484" s="68"/>
      <c r="F1484" s="68"/>
      <c r="G1484" s="68"/>
      <c r="H1484" s="88"/>
      <c r="I1484" s="68"/>
      <c r="J1484" s="68"/>
      <c r="K1484" s="68"/>
      <c r="L1484" s="88"/>
      <c r="M1484" s="68"/>
      <c r="N1484" s="68"/>
      <c r="O1484" s="68"/>
      <c r="P1484" s="328"/>
      <c r="Q1484" s="329"/>
      <c r="R1484" s="329"/>
      <c r="S1484" s="68"/>
      <c r="T1484" s="68"/>
      <c r="U1484" s="68"/>
      <c r="V1484" s="357"/>
      <c r="W1484" s="328"/>
      <c r="X1484" s="68"/>
      <c r="Y1484" s="68"/>
      <c r="Z1484" s="68"/>
      <c r="AA1484" s="371"/>
      <c r="AB1484" s="68"/>
      <c r="AC1484" s="68"/>
      <c r="AD1484" s="371"/>
      <c r="AE1484" s="68"/>
      <c r="AF1484" s="80"/>
      <c r="AG1484" s="99"/>
      <c r="AH1484" s="84"/>
      <c r="AI1484" s="582"/>
      <c r="AJ1484" s="582"/>
      <c r="AK1484" s="582"/>
      <c r="AL1484" s="582"/>
      <c r="AM1484" s="68"/>
      <c r="AN1484" s="80"/>
      <c r="AO1484" s="84"/>
      <c r="AP1484" s="4"/>
    </row>
    <row r="1485" spans="2:42" ht="13.5" customHeight="1" x14ac:dyDescent="0.25">
      <c r="B1485" s="520"/>
      <c r="D1485" s="68"/>
      <c r="E1485" s="68"/>
      <c r="F1485" s="68"/>
      <c r="G1485" s="68"/>
      <c r="H1485" s="88"/>
      <c r="I1485" s="68"/>
      <c r="J1485" s="68"/>
      <c r="K1485" s="68"/>
      <c r="L1485" s="88"/>
      <c r="M1485" s="68"/>
      <c r="N1485" s="68"/>
      <c r="O1485" s="68"/>
      <c r="P1485" s="328"/>
      <c r="Q1485" s="329"/>
      <c r="R1485" s="329"/>
      <c r="S1485" s="68"/>
      <c r="T1485" s="68"/>
      <c r="U1485" s="68"/>
      <c r="V1485" s="357"/>
      <c r="W1485" s="328"/>
      <c r="X1485" s="68"/>
      <c r="Y1485" s="68"/>
      <c r="Z1485" s="68"/>
      <c r="AA1485" s="371"/>
      <c r="AB1485" s="68"/>
      <c r="AC1485" s="68"/>
      <c r="AD1485" s="371"/>
      <c r="AE1485" s="68"/>
      <c r="AF1485" s="80"/>
      <c r="AG1485" s="99"/>
      <c r="AH1485" s="84"/>
      <c r="AI1485" s="582"/>
      <c r="AJ1485" s="582"/>
      <c r="AK1485" s="582"/>
      <c r="AL1485" s="582"/>
      <c r="AM1485" s="68"/>
      <c r="AN1485" s="80"/>
      <c r="AO1485" s="84"/>
      <c r="AP1485" s="4"/>
    </row>
    <row r="1486" spans="2:42" ht="13.5" customHeight="1" x14ac:dyDescent="0.25">
      <c r="B1486" s="520"/>
      <c r="D1486" s="68"/>
      <c r="E1486" s="68"/>
      <c r="F1486" s="68"/>
      <c r="G1486" s="68"/>
      <c r="H1486" s="88"/>
      <c r="I1486" s="68"/>
      <c r="J1486" s="68"/>
      <c r="K1486" s="68"/>
      <c r="L1486" s="88"/>
      <c r="M1486" s="68"/>
      <c r="N1486" s="68"/>
      <c r="O1486" s="68"/>
      <c r="P1486" s="328"/>
      <c r="Q1486" s="329"/>
      <c r="R1486" s="329"/>
      <c r="S1486" s="68"/>
      <c r="T1486" s="68"/>
      <c r="U1486" s="68"/>
      <c r="V1486" s="357"/>
      <c r="W1486" s="328"/>
      <c r="X1486" s="68"/>
      <c r="Y1486" s="68"/>
      <c r="Z1486" s="68"/>
      <c r="AA1486" s="371"/>
      <c r="AB1486" s="68"/>
      <c r="AC1486" s="68"/>
      <c r="AD1486" s="371"/>
      <c r="AE1486" s="68"/>
      <c r="AF1486" s="80"/>
      <c r="AG1486" s="99"/>
      <c r="AH1486" s="84"/>
      <c r="AI1486" s="582"/>
      <c r="AJ1486" s="582"/>
      <c r="AK1486" s="582"/>
      <c r="AL1486" s="582"/>
      <c r="AM1486" s="68"/>
      <c r="AN1486" s="80"/>
      <c r="AO1486" s="84"/>
      <c r="AP1486" s="4"/>
    </row>
    <row r="1487" spans="2:42" ht="13.5" customHeight="1" x14ac:dyDescent="0.25">
      <c r="B1487" s="520"/>
      <c r="D1487" s="68"/>
      <c r="E1487" s="68"/>
      <c r="F1487" s="68"/>
      <c r="G1487" s="68"/>
      <c r="H1487" s="88"/>
      <c r="I1487" s="68"/>
      <c r="J1487" s="68"/>
      <c r="K1487" s="68"/>
      <c r="L1487" s="88"/>
      <c r="M1487" s="68"/>
      <c r="N1487" s="68"/>
      <c r="O1487" s="68"/>
      <c r="P1487" s="328"/>
      <c r="Q1487" s="329"/>
      <c r="R1487" s="329"/>
      <c r="S1487" s="68"/>
      <c r="T1487" s="68"/>
      <c r="U1487" s="68"/>
      <c r="V1487" s="357"/>
      <c r="W1487" s="328"/>
      <c r="X1487" s="68"/>
      <c r="Y1487" s="68"/>
      <c r="Z1487" s="68"/>
      <c r="AA1487" s="371"/>
      <c r="AB1487" s="68"/>
      <c r="AC1487" s="68"/>
      <c r="AD1487" s="371"/>
      <c r="AE1487" s="68"/>
      <c r="AF1487" s="80"/>
      <c r="AG1487" s="99"/>
      <c r="AH1487" s="84"/>
      <c r="AI1487" s="582"/>
      <c r="AJ1487" s="582"/>
      <c r="AK1487" s="582"/>
      <c r="AL1487" s="582"/>
      <c r="AM1487" s="68"/>
      <c r="AN1487" s="80"/>
      <c r="AO1487" s="84"/>
      <c r="AP1487" s="4"/>
    </row>
    <row r="1488" spans="2:42" ht="13.5" customHeight="1" x14ac:dyDescent="0.25">
      <c r="B1488" s="520"/>
      <c r="D1488" s="68"/>
      <c r="E1488" s="68"/>
      <c r="F1488" s="68"/>
      <c r="G1488" s="68"/>
      <c r="H1488" s="88"/>
      <c r="I1488" s="68"/>
      <c r="J1488" s="68"/>
      <c r="K1488" s="68"/>
      <c r="L1488" s="88"/>
      <c r="M1488" s="68"/>
      <c r="N1488" s="68"/>
      <c r="O1488" s="68"/>
      <c r="P1488" s="328"/>
      <c r="Q1488" s="329"/>
      <c r="R1488" s="329"/>
      <c r="S1488" s="68"/>
      <c r="T1488" s="68"/>
      <c r="U1488" s="68"/>
      <c r="V1488" s="357"/>
      <c r="W1488" s="328"/>
      <c r="X1488" s="68"/>
      <c r="Y1488" s="68"/>
      <c r="Z1488" s="68"/>
      <c r="AA1488" s="371"/>
      <c r="AB1488" s="68"/>
      <c r="AC1488" s="68"/>
      <c r="AD1488" s="371"/>
      <c r="AE1488" s="68"/>
      <c r="AF1488" s="80"/>
      <c r="AG1488" s="99"/>
      <c r="AH1488" s="84"/>
      <c r="AI1488" s="582"/>
      <c r="AJ1488" s="582"/>
      <c r="AK1488" s="582"/>
      <c r="AL1488" s="582"/>
      <c r="AM1488" s="68"/>
      <c r="AN1488" s="80"/>
      <c r="AO1488" s="84"/>
      <c r="AP1488" s="4"/>
    </row>
    <row r="1489" spans="2:42" ht="13.5" customHeight="1" x14ac:dyDescent="0.25">
      <c r="B1489" s="520"/>
      <c r="D1489" s="68"/>
      <c r="E1489" s="68"/>
      <c r="F1489" s="68"/>
      <c r="G1489" s="68"/>
      <c r="H1489" s="88"/>
      <c r="I1489" s="68"/>
      <c r="J1489" s="68"/>
      <c r="K1489" s="68"/>
      <c r="L1489" s="88"/>
      <c r="M1489" s="68"/>
      <c r="N1489" s="68"/>
      <c r="O1489" s="68"/>
      <c r="P1489" s="328"/>
      <c r="Q1489" s="329"/>
      <c r="R1489" s="329"/>
      <c r="S1489" s="68"/>
      <c r="T1489" s="68"/>
      <c r="U1489" s="68"/>
      <c r="V1489" s="357"/>
      <c r="W1489" s="328"/>
      <c r="X1489" s="68"/>
      <c r="Y1489" s="68"/>
      <c r="Z1489" s="68"/>
      <c r="AA1489" s="371"/>
      <c r="AB1489" s="68"/>
      <c r="AC1489" s="68"/>
      <c r="AD1489" s="371"/>
      <c r="AE1489" s="68"/>
      <c r="AF1489" s="80"/>
      <c r="AG1489" s="99"/>
      <c r="AH1489" s="84"/>
      <c r="AI1489" s="582"/>
      <c r="AJ1489" s="582"/>
      <c r="AK1489" s="582"/>
      <c r="AL1489" s="582"/>
      <c r="AM1489" s="68"/>
      <c r="AN1489" s="80"/>
      <c r="AO1489" s="84"/>
      <c r="AP1489" s="4"/>
    </row>
    <row r="1490" spans="2:42" ht="13.5" customHeight="1" x14ac:dyDescent="0.25">
      <c r="B1490" s="520"/>
      <c r="D1490" s="68"/>
      <c r="E1490" s="68"/>
      <c r="F1490" s="68"/>
      <c r="G1490" s="68"/>
      <c r="H1490" s="88"/>
      <c r="I1490" s="68"/>
      <c r="J1490" s="68"/>
      <c r="K1490" s="68"/>
      <c r="L1490" s="88"/>
      <c r="M1490" s="68"/>
      <c r="N1490" s="68"/>
      <c r="O1490" s="68"/>
      <c r="P1490" s="328"/>
      <c r="Q1490" s="329"/>
      <c r="R1490" s="329"/>
      <c r="S1490" s="68"/>
      <c r="T1490" s="68"/>
      <c r="U1490" s="68"/>
      <c r="V1490" s="357"/>
      <c r="W1490" s="328"/>
      <c r="X1490" s="68"/>
      <c r="Y1490" s="68"/>
      <c r="Z1490" s="68"/>
      <c r="AA1490" s="371"/>
      <c r="AB1490" s="68"/>
      <c r="AC1490" s="68"/>
      <c r="AD1490" s="371"/>
      <c r="AE1490" s="68"/>
      <c r="AF1490" s="80"/>
      <c r="AG1490" s="99"/>
      <c r="AH1490" s="84"/>
      <c r="AI1490" s="582"/>
      <c r="AJ1490" s="582"/>
      <c r="AK1490" s="582"/>
      <c r="AL1490" s="582"/>
      <c r="AM1490" s="68"/>
      <c r="AN1490" s="80"/>
      <c r="AO1490" s="84"/>
      <c r="AP1490" s="4"/>
    </row>
    <row r="1491" spans="2:42" ht="13.5" customHeight="1" x14ac:dyDescent="0.25">
      <c r="B1491" s="520"/>
      <c r="D1491" s="68"/>
      <c r="E1491" s="68"/>
      <c r="F1491" s="68"/>
      <c r="G1491" s="68"/>
      <c r="H1491" s="88"/>
      <c r="I1491" s="68"/>
      <c r="J1491" s="68"/>
      <c r="K1491" s="68"/>
      <c r="L1491" s="88"/>
      <c r="M1491" s="68"/>
      <c r="N1491" s="68"/>
      <c r="O1491" s="68"/>
      <c r="P1491" s="328"/>
      <c r="Q1491" s="329"/>
      <c r="R1491" s="329"/>
      <c r="S1491" s="68"/>
      <c r="T1491" s="68"/>
      <c r="U1491" s="68"/>
      <c r="V1491" s="357"/>
      <c r="W1491" s="328"/>
      <c r="X1491" s="68"/>
      <c r="Y1491" s="68"/>
      <c r="Z1491" s="68"/>
      <c r="AA1491" s="371"/>
      <c r="AB1491" s="68"/>
      <c r="AC1491" s="68"/>
      <c r="AD1491" s="371"/>
      <c r="AE1491" s="68"/>
      <c r="AF1491" s="80"/>
      <c r="AG1491" s="99"/>
      <c r="AH1491" s="84"/>
      <c r="AI1491" s="582"/>
      <c r="AJ1491" s="582"/>
      <c r="AK1491" s="582"/>
      <c r="AL1491" s="582"/>
      <c r="AM1491" s="68"/>
      <c r="AN1491" s="80"/>
      <c r="AO1491" s="84"/>
      <c r="AP1491" s="4"/>
    </row>
    <row r="1492" spans="2:42" ht="13.5" customHeight="1" x14ac:dyDescent="0.25">
      <c r="B1492" s="520"/>
      <c r="D1492" s="68"/>
      <c r="E1492" s="68"/>
      <c r="F1492" s="68"/>
      <c r="G1492" s="68"/>
      <c r="H1492" s="88"/>
      <c r="I1492" s="68"/>
      <c r="J1492" s="68"/>
      <c r="K1492" s="68"/>
      <c r="L1492" s="88"/>
      <c r="M1492" s="68"/>
      <c r="N1492" s="68"/>
      <c r="O1492" s="68"/>
      <c r="P1492" s="328"/>
      <c r="Q1492" s="329"/>
      <c r="R1492" s="329"/>
      <c r="S1492" s="68"/>
      <c r="T1492" s="68"/>
      <c r="U1492" s="68"/>
      <c r="V1492" s="357"/>
      <c r="W1492" s="328"/>
      <c r="X1492" s="68"/>
      <c r="Y1492" s="68"/>
      <c r="Z1492" s="68"/>
      <c r="AA1492" s="371"/>
      <c r="AB1492" s="68"/>
      <c r="AC1492" s="68"/>
      <c r="AD1492" s="371"/>
      <c r="AE1492" s="68"/>
      <c r="AF1492" s="80"/>
      <c r="AG1492" s="99"/>
      <c r="AH1492" s="84"/>
      <c r="AI1492" s="582"/>
      <c r="AJ1492" s="582"/>
      <c r="AK1492" s="582"/>
      <c r="AL1492" s="582"/>
      <c r="AM1492" s="68"/>
      <c r="AN1492" s="80"/>
      <c r="AO1492" s="84"/>
      <c r="AP1492" s="4"/>
    </row>
    <row r="1493" spans="2:42" ht="13.5" customHeight="1" x14ac:dyDescent="0.25">
      <c r="B1493" s="520"/>
      <c r="D1493" s="68"/>
      <c r="E1493" s="68"/>
      <c r="F1493" s="68"/>
      <c r="G1493" s="68"/>
      <c r="H1493" s="88"/>
      <c r="I1493" s="68"/>
      <c r="J1493" s="68"/>
      <c r="K1493" s="68"/>
      <c r="L1493" s="88"/>
      <c r="M1493" s="68"/>
      <c r="N1493" s="68"/>
      <c r="O1493" s="68"/>
      <c r="P1493" s="328"/>
      <c r="Q1493" s="329"/>
      <c r="R1493" s="329"/>
      <c r="S1493" s="68"/>
      <c r="T1493" s="68"/>
      <c r="U1493" s="68"/>
      <c r="V1493" s="357"/>
      <c r="W1493" s="328"/>
      <c r="X1493" s="68"/>
      <c r="Y1493" s="68"/>
      <c r="Z1493" s="68"/>
      <c r="AA1493" s="371"/>
      <c r="AB1493" s="68"/>
      <c r="AC1493" s="68"/>
      <c r="AD1493" s="371"/>
      <c r="AE1493" s="68"/>
      <c r="AF1493" s="80"/>
      <c r="AG1493" s="99"/>
      <c r="AH1493" s="84"/>
      <c r="AI1493" s="582"/>
      <c r="AJ1493" s="582"/>
      <c r="AK1493" s="582"/>
      <c r="AL1493" s="582"/>
      <c r="AM1493" s="68"/>
      <c r="AN1493" s="80"/>
      <c r="AO1493" s="84"/>
      <c r="AP1493" s="4"/>
    </row>
    <row r="1494" spans="2:42" ht="13.5" customHeight="1" x14ac:dyDescent="0.25">
      <c r="B1494" s="520"/>
      <c r="D1494" s="68"/>
      <c r="E1494" s="68"/>
      <c r="F1494" s="68"/>
      <c r="G1494" s="68"/>
      <c r="H1494" s="88"/>
      <c r="I1494" s="68"/>
      <c r="J1494" s="68"/>
      <c r="K1494" s="68"/>
      <c r="L1494" s="88"/>
      <c r="M1494" s="68"/>
      <c r="N1494" s="68"/>
      <c r="O1494" s="68"/>
      <c r="P1494" s="328"/>
      <c r="Q1494" s="329"/>
      <c r="R1494" s="329"/>
      <c r="S1494" s="68"/>
      <c r="T1494" s="68"/>
      <c r="U1494" s="68"/>
      <c r="V1494" s="357"/>
      <c r="W1494" s="328"/>
      <c r="X1494" s="68"/>
      <c r="Y1494" s="68"/>
      <c r="Z1494" s="68"/>
      <c r="AA1494" s="371"/>
      <c r="AB1494" s="68"/>
      <c r="AC1494" s="68"/>
      <c r="AD1494" s="371"/>
      <c r="AE1494" s="68"/>
      <c r="AF1494" s="80"/>
      <c r="AG1494" s="99"/>
      <c r="AH1494" s="84"/>
      <c r="AI1494" s="582"/>
      <c r="AJ1494" s="582"/>
      <c r="AK1494" s="582"/>
      <c r="AL1494" s="582"/>
      <c r="AM1494" s="68"/>
      <c r="AN1494" s="80"/>
      <c r="AO1494" s="84"/>
      <c r="AP1494" s="4"/>
    </row>
    <row r="1495" spans="2:42" ht="13.5" customHeight="1" x14ac:dyDescent="0.25">
      <c r="B1495" s="520"/>
      <c r="D1495" s="68"/>
      <c r="E1495" s="68"/>
      <c r="F1495" s="68"/>
      <c r="G1495" s="68"/>
      <c r="H1495" s="88"/>
      <c r="I1495" s="68"/>
      <c r="J1495" s="68"/>
      <c r="K1495" s="68"/>
      <c r="L1495" s="88"/>
      <c r="M1495" s="68"/>
      <c r="N1495" s="68"/>
      <c r="O1495" s="68"/>
      <c r="P1495" s="328"/>
      <c r="Q1495" s="329"/>
      <c r="R1495" s="329"/>
      <c r="S1495" s="68"/>
      <c r="T1495" s="68"/>
      <c r="U1495" s="68"/>
      <c r="V1495" s="357"/>
      <c r="W1495" s="328"/>
      <c r="X1495" s="68"/>
      <c r="Y1495" s="68"/>
      <c r="Z1495" s="68"/>
      <c r="AA1495" s="371"/>
      <c r="AB1495" s="68"/>
      <c r="AC1495" s="68"/>
      <c r="AD1495" s="371"/>
      <c r="AE1495" s="68"/>
      <c r="AF1495" s="80"/>
      <c r="AG1495" s="99"/>
      <c r="AH1495" s="84"/>
      <c r="AI1495" s="582"/>
      <c r="AJ1495" s="582"/>
      <c r="AK1495" s="582"/>
      <c r="AL1495" s="582"/>
      <c r="AM1495" s="68"/>
      <c r="AN1495" s="80"/>
      <c r="AO1495" s="84"/>
      <c r="AP1495" s="4"/>
    </row>
    <row r="1496" spans="2:42" ht="13.5" customHeight="1" x14ac:dyDescent="0.25">
      <c r="B1496" s="520"/>
      <c r="D1496" s="68"/>
      <c r="E1496" s="68"/>
      <c r="F1496" s="68"/>
      <c r="G1496" s="68"/>
      <c r="H1496" s="88"/>
      <c r="I1496" s="68"/>
      <c r="J1496" s="68"/>
      <c r="K1496" s="68"/>
      <c r="L1496" s="88"/>
      <c r="M1496" s="68"/>
      <c r="N1496" s="68"/>
      <c r="O1496" s="68"/>
      <c r="P1496" s="328"/>
      <c r="Q1496" s="329"/>
      <c r="R1496" s="329"/>
      <c r="S1496" s="68"/>
      <c r="T1496" s="68"/>
      <c r="U1496" s="68"/>
      <c r="V1496" s="357"/>
      <c r="W1496" s="328"/>
      <c r="X1496" s="68"/>
      <c r="Y1496" s="68"/>
      <c r="Z1496" s="68"/>
      <c r="AA1496" s="371"/>
      <c r="AB1496" s="68"/>
      <c r="AC1496" s="68"/>
      <c r="AD1496" s="371"/>
      <c r="AE1496" s="68"/>
      <c r="AF1496" s="80"/>
      <c r="AG1496" s="99"/>
      <c r="AH1496" s="84"/>
      <c r="AI1496" s="582"/>
      <c r="AJ1496" s="582"/>
      <c r="AK1496" s="582"/>
      <c r="AL1496" s="582"/>
      <c r="AM1496" s="68"/>
      <c r="AN1496" s="80"/>
      <c r="AO1496" s="84"/>
      <c r="AP1496" s="4"/>
    </row>
    <row r="1497" spans="2:42" ht="13.5" customHeight="1" x14ac:dyDescent="0.25">
      <c r="B1497" s="520"/>
      <c r="D1497" s="68"/>
      <c r="E1497" s="68"/>
      <c r="F1497" s="68"/>
      <c r="G1497" s="68"/>
      <c r="H1497" s="88"/>
      <c r="I1497" s="68"/>
      <c r="J1497" s="68"/>
      <c r="K1497" s="68"/>
      <c r="L1497" s="88"/>
      <c r="M1497" s="68"/>
      <c r="N1497" s="68"/>
      <c r="O1497" s="68"/>
      <c r="P1497" s="328"/>
      <c r="Q1497" s="329"/>
      <c r="R1497" s="329"/>
      <c r="S1497" s="68"/>
      <c r="T1497" s="68"/>
      <c r="U1497" s="68"/>
      <c r="V1497" s="357"/>
      <c r="W1497" s="328"/>
      <c r="X1497" s="68"/>
      <c r="Y1497" s="68"/>
      <c r="Z1497" s="68"/>
      <c r="AA1497" s="371"/>
      <c r="AB1497" s="68"/>
      <c r="AC1497" s="68"/>
      <c r="AD1497" s="371"/>
      <c r="AE1497" s="68"/>
      <c r="AF1497" s="80"/>
      <c r="AG1497" s="99"/>
      <c r="AH1497" s="84"/>
      <c r="AI1497" s="582"/>
      <c r="AJ1497" s="582"/>
      <c r="AK1497" s="582"/>
      <c r="AL1497" s="582"/>
      <c r="AM1497" s="68"/>
      <c r="AN1497" s="80"/>
      <c r="AO1497" s="84"/>
      <c r="AP1497" s="4"/>
    </row>
    <row r="1498" spans="2:42" ht="13.5" customHeight="1" x14ac:dyDescent="0.25">
      <c r="B1498" s="520"/>
      <c r="D1498" s="68"/>
      <c r="E1498" s="68"/>
      <c r="F1498" s="68"/>
      <c r="G1498" s="68"/>
      <c r="H1498" s="88"/>
      <c r="I1498" s="68"/>
      <c r="J1498" s="68"/>
      <c r="K1498" s="68"/>
      <c r="L1498" s="88"/>
      <c r="M1498" s="68"/>
      <c r="N1498" s="68"/>
      <c r="O1498" s="68"/>
      <c r="P1498" s="328"/>
      <c r="Q1498" s="329"/>
      <c r="R1498" s="329"/>
      <c r="S1498" s="68"/>
      <c r="T1498" s="68"/>
      <c r="U1498" s="68"/>
      <c r="V1498" s="357"/>
      <c r="W1498" s="328"/>
      <c r="X1498" s="68"/>
      <c r="Y1498" s="68"/>
      <c r="Z1498" s="68"/>
      <c r="AA1498" s="371"/>
      <c r="AB1498" s="68"/>
      <c r="AC1498" s="68"/>
      <c r="AD1498" s="371"/>
      <c r="AE1498" s="68"/>
      <c r="AF1498" s="80"/>
      <c r="AG1498" s="99"/>
      <c r="AH1498" s="84"/>
      <c r="AI1498" s="582"/>
      <c r="AJ1498" s="582"/>
      <c r="AK1498" s="582"/>
      <c r="AL1498" s="582"/>
      <c r="AM1498" s="68"/>
      <c r="AN1498" s="80"/>
      <c r="AO1498" s="84"/>
      <c r="AP1498" s="4"/>
    </row>
    <row r="1499" spans="2:42" ht="13.5" customHeight="1" x14ac:dyDescent="0.25">
      <c r="B1499" s="520"/>
      <c r="D1499" s="68"/>
      <c r="E1499" s="68"/>
      <c r="F1499" s="68"/>
      <c r="G1499" s="68"/>
      <c r="H1499" s="88"/>
      <c r="I1499" s="68"/>
      <c r="J1499" s="68"/>
      <c r="K1499" s="68"/>
      <c r="L1499" s="88"/>
      <c r="M1499" s="68"/>
      <c r="N1499" s="68"/>
      <c r="O1499" s="68"/>
      <c r="P1499" s="328"/>
      <c r="Q1499" s="329"/>
      <c r="R1499" s="329"/>
      <c r="S1499" s="68"/>
      <c r="T1499" s="68"/>
      <c r="U1499" s="68"/>
      <c r="V1499" s="357"/>
      <c r="W1499" s="328"/>
      <c r="X1499" s="68"/>
      <c r="Y1499" s="68"/>
      <c r="Z1499" s="68"/>
      <c r="AA1499" s="371"/>
      <c r="AB1499" s="68"/>
      <c r="AC1499" s="68"/>
      <c r="AD1499" s="371"/>
      <c r="AE1499" s="68"/>
      <c r="AF1499" s="80"/>
      <c r="AG1499" s="99"/>
      <c r="AH1499" s="84"/>
      <c r="AI1499" s="582"/>
      <c r="AJ1499" s="582"/>
      <c r="AK1499" s="582"/>
      <c r="AL1499" s="582"/>
      <c r="AM1499" s="68"/>
      <c r="AN1499" s="80"/>
      <c r="AO1499" s="84"/>
      <c r="AP1499" s="4"/>
    </row>
    <row r="1500" spans="2:42" ht="13.5" customHeight="1" x14ac:dyDescent="0.25">
      <c r="B1500" s="520"/>
      <c r="D1500" s="68"/>
      <c r="E1500" s="68"/>
      <c r="F1500" s="68"/>
      <c r="G1500" s="68"/>
      <c r="H1500" s="88"/>
      <c r="I1500" s="68"/>
      <c r="J1500" s="68"/>
      <c r="K1500" s="68"/>
      <c r="L1500" s="88"/>
      <c r="M1500" s="68"/>
      <c r="N1500" s="68"/>
      <c r="O1500" s="68"/>
      <c r="P1500" s="328"/>
      <c r="Q1500" s="329"/>
      <c r="R1500" s="329"/>
      <c r="S1500" s="68"/>
      <c r="T1500" s="68"/>
      <c r="U1500" s="68"/>
      <c r="V1500" s="357"/>
      <c r="W1500" s="328"/>
      <c r="X1500" s="68"/>
      <c r="Y1500" s="68"/>
      <c r="Z1500" s="68"/>
      <c r="AA1500" s="371"/>
      <c r="AB1500" s="68"/>
      <c r="AC1500" s="68"/>
      <c r="AD1500" s="371"/>
      <c r="AE1500" s="68"/>
      <c r="AF1500" s="80"/>
      <c r="AG1500" s="99"/>
      <c r="AH1500" s="84"/>
      <c r="AI1500" s="582"/>
      <c r="AJ1500" s="582"/>
      <c r="AK1500" s="582"/>
      <c r="AL1500" s="582"/>
      <c r="AM1500" s="68"/>
      <c r="AN1500" s="80"/>
      <c r="AO1500" s="84"/>
      <c r="AP1500" s="4"/>
    </row>
    <row r="1501" spans="2:42" ht="13.5" customHeight="1" x14ac:dyDescent="0.25">
      <c r="B1501" s="520"/>
      <c r="D1501" s="68"/>
      <c r="E1501" s="68"/>
      <c r="F1501" s="68"/>
      <c r="G1501" s="68"/>
      <c r="H1501" s="88"/>
      <c r="I1501" s="68"/>
      <c r="J1501" s="68"/>
      <c r="K1501" s="68"/>
      <c r="L1501" s="88"/>
      <c r="M1501" s="68"/>
      <c r="N1501" s="68"/>
      <c r="O1501" s="68"/>
      <c r="P1501" s="328"/>
      <c r="Q1501" s="329"/>
      <c r="R1501" s="329"/>
      <c r="S1501" s="68"/>
      <c r="T1501" s="68"/>
      <c r="U1501" s="68"/>
      <c r="V1501" s="357"/>
      <c r="W1501" s="328"/>
      <c r="X1501" s="68"/>
      <c r="Y1501" s="68"/>
      <c r="Z1501" s="68"/>
      <c r="AA1501" s="371"/>
      <c r="AB1501" s="68"/>
      <c r="AC1501" s="68"/>
      <c r="AD1501" s="371"/>
      <c r="AE1501" s="68"/>
      <c r="AF1501" s="80"/>
      <c r="AG1501" s="99"/>
      <c r="AH1501" s="84"/>
      <c r="AI1501" s="582"/>
      <c r="AJ1501" s="582"/>
      <c r="AK1501" s="582"/>
      <c r="AL1501" s="582"/>
      <c r="AM1501" s="68"/>
      <c r="AN1501" s="80"/>
      <c r="AO1501" s="84"/>
      <c r="AP1501" s="4"/>
    </row>
    <row r="1502" spans="2:42" ht="13.5" customHeight="1" x14ac:dyDescent="0.25">
      <c r="B1502" s="520"/>
      <c r="D1502" s="68"/>
      <c r="E1502" s="68"/>
      <c r="F1502" s="68"/>
      <c r="G1502" s="68"/>
      <c r="H1502" s="88"/>
      <c r="I1502" s="68"/>
      <c r="J1502" s="68"/>
      <c r="K1502" s="68"/>
      <c r="L1502" s="88"/>
      <c r="M1502" s="68"/>
      <c r="N1502" s="68"/>
      <c r="O1502" s="68"/>
      <c r="P1502" s="328"/>
      <c r="Q1502" s="329"/>
      <c r="R1502" s="329"/>
      <c r="S1502" s="68"/>
      <c r="T1502" s="68"/>
      <c r="U1502" s="68"/>
      <c r="V1502" s="357"/>
      <c r="W1502" s="328"/>
      <c r="X1502" s="68"/>
      <c r="Y1502" s="68"/>
      <c r="Z1502" s="68"/>
      <c r="AA1502" s="371"/>
      <c r="AB1502" s="68"/>
      <c r="AC1502" s="68"/>
      <c r="AD1502" s="371"/>
      <c r="AE1502" s="68"/>
      <c r="AF1502" s="80"/>
      <c r="AG1502" s="99"/>
      <c r="AH1502" s="84"/>
      <c r="AI1502" s="582"/>
      <c r="AJ1502" s="582"/>
      <c r="AK1502" s="582"/>
      <c r="AL1502" s="582"/>
      <c r="AM1502" s="68"/>
      <c r="AN1502" s="80"/>
      <c r="AO1502" s="84"/>
      <c r="AP1502" s="4"/>
    </row>
    <row r="1503" spans="2:42" ht="13.5" customHeight="1" x14ac:dyDescent="0.25">
      <c r="B1503" s="520"/>
      <c r="D1503" s="68"/>
      <c r="E1503" s="68"/>
      <c r="F1503" s="68"/>
      <c r="G1503" s="68"/>
      <c r="H1503" s="88"/>
      <c r="I1503" s="68"/>
      <c r="J1503" s="68"/>
      <c r="K1503" s="68"/>
      <c r="L1503" s="88"/>
      <c r="M1503" s="68"/>
      <c r="N1503" s="68"/>
      <c r="O1503" s="68"/>
      <c r="P1503" s="328"/>
      <c r="Q1503" s="329"/>
      <c r="R1503" s="329"/>
      <c r="S1503" s="68"/>
      <c r="T1503" s="68"/>
      <c r="U1503" s="68"/>
      <c r="V1503" s="357"/>
      <c r="W1503" s="328"/>
      <c r="X1503" s="68"/>
      <c r="Y1503" s="68"/>
      <c r="Z1503" s="68"/>
      <c r="AA1503" s="371"/>
      <c r="AB1503" s="68"/>
      <c r="AC1503" s="68"/>
      <c r="AD1503" s="371"/>
      <c r="AE1503" s="68"/>
      <c r="AF1503" s="80"/>
      <c r="AG1503" s="99"/>
      <c r="AH1503" s="84"/>
      <c r="AI1503" s="582"/>
      <c r="AJ1503" s="582"/>
      <c r="AK1503" s="582"/>
      <c r="AL1503" s="582"/>
      <c r="AM1503" s="68"/>
      <c r="AN1503" s="80"/>
      <c r="AO1503" s="84"/>
      <c r="AP1503" s="4"/>
    </row>
    <row r="1504" spans="2:42" ht="13.5" customHeight="1" x14ac:dyDescent="0.25">
      <c r="B1504" s="520"/>
      <c r="D1504" s="68"/>
      <c r="E1504" s="68"/>
      <c r="F1504" s="68"/>
      <c r="G1504" s="68"/>
      <c r="H1504" s="88"/>
      <c r="I1504" s="68"/>
      <c r="J1504" s="68"/>
      <c r="K1504" s="68"/>
      <c r="L1504" s="88"/>
      <c r="M1504" s="68"/>
      <c r="N1504" s="68"/>
      <c r="O1504" s="68"/>
      <c r="P1504" s="328"/>
      <c r="Q1504" s="329"/>
      <c r="R1504" s="329"/>
      <c r="S1504" s="68"/>
      <c r="T1504" s="68"/>
      <c r="U1504" s="68"/>
      <c r="V1504" s="357"/>
      <c r="W1504" s="328"/>
      <c r="X1504" s="68"/>
      <c r="Y1504" s="68"/>
      <c r="Z1504" s="68"/>
      <c r="AA1504" s="371"/>
      <c r="AB1504" s="68"/>
      <c r="AC1504" s="68"/>
      <c r="AD1504" s="371"/>
      <c r="AE1504" s="68"/>
      <c r="AF1504" s="80"/>
      <c r="AG1504" s="99"/>
      <c r="AH1504" s="84"/>
      <c r="AI1504" s="582"/>
      <c r="AJ1504" s="582"/>
      <c r="AK1504" s="582"/>
      <c r="AL1504" s="582"/>
      <c r="AM1504" s="68"/>
      <c r="AN1504" s="80"/>
      <c r="AO1504" s="84"/>
      <c r="AP1504" s="4"/>
    </row>
    <row r="1505" spans="2:42" ht="13.5" customHeight="1" x14ac:dyDescent="0.25">
      <c r="B1505" s="520"/>
      <c r="D1505" s="68"/>
      <c r="E1505" s="68"/>
      <c r="F1505" s="68"/>
      <c r="G1505" s="68"/>
      <c r="H1505" s="88"/>
      <c r="I1505" s="68"/>
      <c r="J1505" s="68"/>
      <c r="K1505" s="68"/>
      <c r="L1505" s="88"/>
      <c r="M1505" s="68"/>
      <c r="N1505" s="68"/>
      <c r="O1505" s="68"/>
      <c r="P1505" s="328"/>
      <c r="Q1505" s="329"/>
      <c r="R1505" s="329"/>
      <c r="S1505" s="68"/>
      <c r="T1505" s="68"/>
      <c r="U1505" s="68"/>
      <c r="V1505" s="357"/>
      <c r="W1505" s="328"/>
      <c r="X1505" s="68"/>
      <c r="Y1505" s="68"/>
      <c r="Z1505" s="68"/>
      <c r="AA1505" s="371"/>
      <c r="AB1505" s="68"/>
      <c r="AC1505" s="68"/>
      <c r="AD1505" s="371"/>
      <c r="AE1505" s="68"/>
      <c r="AF1505" s="80"/>
      <c r="AG1505" s="99"/>
      <c r="AH1505" s="84"/>
      <c r="AI1505" s="582"/>
      <c r="AJ1505" s="582"/>
      <c r="AK1505" s="582"/>
      <c r="AL1505" s="582"/>
      <c r="AM1505" s="68"/>
      <c r="AN1505" s="80"/>
      <c r="AO1505" s="84"/>
      <c r="AP1505" s="4"/>
    </row>
    <row r="1506" spans="2:42" ht="13.5" customHeight="1" x14ac:dyDescent="0.25">
      <c r="B1506" s="520"/>
      <c r="D1506" s="68"/>
      <c r="E1506" s="68"/>
      <c r="F1506" s="68"/>
      <c r="G1506" s="68"/>
      <c r="H1506" s="88"/>
      <c r="I1506" s="68"/>
      <c r="J1506" s="68"/>
      <c r="K1506" s="68"/>
      <c r="L1506" s="88"/>
      <c r="M1506" s="68"/>
      <c r="N1506" s="68"/>
      <c r="O1506" s="68"/>
      <c r="P1506" s="328"/>
      <c r="Q1506" s="329"/>
      <c r="R1506" s="329"/>
      <c r="S1506" s="68"/>
      <c r="T1506" s="68"/>
      <c r="U1506" s="68"/>
      <c r="V1506" s="357"/>
      <c r="W1506" s="328"/>
      <c r="X1506" s="68"/>
      <c r="Y1506" s="68"/>
      <c r="Z1506" s="68"/>
      <c r="AA1506" s="371"/>
      <c r="AB1506" s="68"/>
      <c r="AC1506" s="68"/>
      <c r="AD1506" s="371"/>
      <c r="AE1506" s="68"/>
      <c r="AF1506" s="80"/>
      <c r="AG1506" s="99"/>
      <c r="AH1506" s="84"/>
      <c r="AI1506" s="582"/>
      <c r="AJ1506" s="582"/>
      <c r="AK1506" s="582"/>
      <c r="AL1506" s="582"/>
      <c r="AM1506" s="68"/>
      <c r="AN1506" s="80"/>
      <c r="AO1506" s="84"/>
      <c r="AP1506" s="4"/>
    </row>
    <row r="1507" spans="2:42" ht="13.5" customHeight="1" x14ac:dyDescent="0.25">
      <c r="B1507" s="520"/>
      <c r="D1507" s="68"/>
      <c r="E1507" s="68"/>
      <c r="F1507" s="68"/>
      <c r="G1507" s="68"/>
      <c r="H1507" s="88"/>
      <c r="I1507" s="68"/>
      <c r="J1507" s="68"/>
      <c r="K1507" s="68"/>
      <c r="L1507" s="88"/>
      <c r="M1507" s="68"/>
      <c r="N1507" s="68"/>
      <c r="O1507" s="68"/>
      <c r="P1507" s="328"/>
      <c r="Q1507" s="329"/>
      <c r="R1507" s="329"/>
      <c r="S1507" s="68"/>
      <c r="T1507" s="68"/>
      <c r="U1507" s="68"/>
      <c r="V1507" s="357"/>
      <c r="W1507" s="328"/>
      <c r="X1507" s="68"/>
      <c r="Y1507" s="68"/>
      <c r="Z1507" s="68"/>
      <c r="AA1507" s="371"/>
      <c r="AB1507" s="68"/>
      <c r="AC1507" s="68"/>
      <c r="AD1507" s="371"/>
      <c r="AE1507" s="68"/>
      <c r="AF1507" s="80"/>
      <c r="AG1507" s="99"/>
      <c r="AH1507" s="84"/>
      <c r="AI1507" s="582"/>
      <c r="AJ1507" s="582"/>
      <c r="AK1507" s="582"/>
      <c r="AL1507" s="582"/>
      <c r="AM1507" s="68"/>
      <c r="AN1507" s="80"/>
      <c r="AO1507" s="84"/>
      <c r="AP1507" s="4"/>
    </row>
    <row r="1508" spans="2:42" ht="13.5" customHeight="1" x14ac:dyDescent="0.25">
      <c r="B1508" s="520"/>
      <c r="D1508" s="68"/>
      <c r="E1508" s="68"/>
      <c r="F1508" s="68"/>
      <c r="G1508" s="68"/>
      <c r="H1508" s="88"/>
      <c r="I1508" s="68"/>
      <c r="J1508" s="68"/>
      <c r="K1508" s="68"/>
      <c r="L1508" s="88"/>
      <c r="M1508" s="68"/>
      <c r="N1508" s="68"/>
      <c r="O1508" s="68"/>
      <c r="P1508" s="328"/>
      <c r="Q1508" s="329"/>
      <c r="R1508" s="329"/>
      <c r="S1508" s="68"/>
      <c r="T1508" s="68"/>
      <c r="U1508" s="68"/>
      <c r="V1508" s="357"/>
      <c r="W1508" s="328"/>
      <c r="X1508" s="68"/>
      <c r="Y1508" s="68"/>
      <c r="Z1508" s="68"/>
      <c r="AA1508" s="371"/>
      <c r="AB1508" s="68"/>
      <c r="AC1508" s="68"/>
      <c r="AD1508" s="371"/>
      <c r="AE1508" s="68"/>
      <c r="AF1508" s="80"/>
      <c r="AG1508" s="99"/>
      <c r="AH1508" s="84"/>
      <c r="AI1508" s="582"/>
      <c r="AJ1508" s="582"/>
      <c r="AK1508" s="582"/>
      <c r="AL1508" s="582"/>
      <c r="AM1508" s="68"/>
      <c r="AN1508" s="80"/>
      <c r="AO1508" s="84"/>
      <c r="AP1508" s="4"/>
    </row>
    <row r="1509" spans="2:42" ht="13.5" customHeight="1" x14ac:dyDescent="0.25">
      <c r="B1509" s="520"/>
      <c r="D1509" s="68"/>
      <c r="E1509" s="68"/>
      <c r="F1509" s="68"/>
      <c r="G1509" s="68"/>
      <c r="H1509" s="88"/>
      <c r="I1509" s="68"/>
      <c r="J1509" s="68"/>
      <c r="K1509" s="68"/>
      <c r="L1509" s="88"/>
      <c r="M1509" s="68"/>
      <c r="N1509" s="68"/>
      <c r="O1509" s="68"/>
      <c r="P1509" s="328"/>
      <c r="Q1509" s="329"/>
      <c r="R1509" s="329"/>
      <c r="S1509" s="68"/>
      <c r="T1509" s="68"/>
      <c r="U1509" s="68"/>
      <c r="V1509" s="357"/>
      <c r="W1509" s="328"/>
      <c r="X1509" s="68"/>
      <c r="Y1509" s="68"/>
      <c r="Z1509" s="68"/>
      <c r="AA1509" s="371"/>
      <c r="AB1509" s="68"/>
      <c r="AC1509" s="68"/>
      <c r="AD1509" s="371"/>
      <c r="AE1509" s="68"/>
      <c r="AF1509" s="80"/>
      <c r="AG1509" s="99"/>
      <c r="AH1509" s="84"/>
      <c r="AI1509" s="582"/>
      <c r="AJ1509" s="582"/>
      <c r="AK1509" s="582"/>
      <c r="AL1509" s="582"/>
      <c r="AM1509" s="68"/>
      <c r="AN1509" s="80"/>
      <c r="AO1509" s="84"/>
      <c r="AP1509" s="4"/>
    </row>
    <row r="1510" spans="2:42" ht="13.5" customHeight="1" x14ac:dyDescent="0.25">
      <c r="B1510" s="520"/>
      <c r="D1510" s="68"/>
      <c r="E1510" s="68"/>
      <c r="F1510" s="68"/>
      <c r="G1510" s="68"/>
      <c r="H1510" s="88"/>
      <c r="I1510" s="68"/>
      <c r="J1510" s="68"/>
      <c r="K1510" s="68"/>
      <c r="L1510" s="88"/>
      <c r="M1510" s="68"/>
      <c r="N1510" s="68"/>
      <c r="O1510" s="68"/>
      <c r="P1510" s="328"/>
      <c r="Q1510" s="329"/>
      <c r="R1510" s="329"/>
      <c r="S1510" s="68"/>
      <c r="T1510" s="68"/>
      <c r="U1510" s="68"/>
      <c r="V1510" s="357"/>
      <c r="W1510" s="328"/>
      <c r="X1510" s="68"/>
      <c r="Y1510" s="68"/>
      <c r="Z1510" s="68"/>
      <c r="AA1510" s="371"/>
      <c r="AB1510" s="68"/>
      <c r="AC1510" s="68"/>
      <c r="AD1510" s="371"/>
      <c r="AE1510" s="68"/>
      <c r="AF1510" s="80"/>
      <c r="AG1510" s="99"/>
      <c r="AH1510" s="84"/>
      <c r="AI1510" s="582"/>
      <c r="AJ1510" s="582"/>
      <c r="AK1510" s="582"/>
      <c r="AL1510" s="582"/>
      <c r="AM1510" s="68"/>
      <c r="AN1510" s="80"/>
      <c r="AO1510" s="84"/>
      <c r="AP1510" s="4"/>
    </row>
    <row r="1511" spans="2:42" ht="13.5" customHeight="1" x14ac:dyDescent="0.25">
      <c r="B1511" s="520"/>
      <c r="D1511" s="68"/>
      <c r="E1511" s="68"/>
      <c r="F1511" s="68"/>
      <c r="G1511" s="68"/>
      <c r="H1511" s="88"/>
      <c r="I1511" s="68"/>
      <c r="J1511" s="68"/>
      <c r="K1511" s="68"/>
      <c r="L1511" s="88"/>
      <c r="M1511" s="68"/>
      <c r="N1511" s="68"/>
      <c r="O1511" s="68"/>
      <c r="P1511" s="328"/>
      <c r="Q1511" s="329"/>
      <c r="R1511" s="329"/>
      <c r="S1511" s="68"/>
      <c r="T1511" s="68"/>
      <c r="U1511" s="68"/>
      <c r="V1511" s="357"/>
      <c r="W1511" s="328"/>
      <c r="X1511" s="68"/>
      <c r="Y1511" s="68"/>
      <c r="Z1511" s="68"/>
      <c r="AA1511" s="371"/>
      <c r="AB1511" s="68"/>
      <c r="AC1511" s="68"/>
      <c r="AD1511" s="371"/>
      <c r="AE1511" s="68"/>
      <c r="AF1511" s="80"/>
      <c r="AG1511" s="99"/>
      <c r="AH1511" s="84"/>
      <c r="AI1511" s="582"/>
      <c r="AJ1511" s="582"/>
      <c r="AK1511" s="582"/>
      <c r="AL1511" s="582"/>
      <c r="AM1511" s="68"/>
      <c r="AN1511" s="80"/>
      <c r="AO1511" s="84"/>
      <c r="AP1511" s="4"/>
    </row>
    <row r="1512" spans="2:42" ht="13.5" customHeight="1" x14ac:dyDescent="0.25">
      <c r="B1512" s="520"/>
      <c r="D1512" s="68"/>
      <c r="E1512" s="68"/>
      <c r="F1512" s="68"/>
      <c r="G1512" s="68"/>
      <c r="H1512" s="88"/>
      <c r="I1512" s="68"/>
      <c r="J1512" s="68"/>
      <c r="K1512" s="68"/>
      <c r="L1512" s="88"/>
      <c r="M1512" s="68"/>
      <c r="N1512" s="68"/>
      <c r="O1512" s="68"/>
      <c r="P1512" s="328"/>
      <c r="Q1512" s="329"/>
      <c r="R1512" s="329"/>
      <c r="S1512" s="68"/>
      <c r="T1512" s="68"/>
      <c r="U1512" s="68"/>
      <c r="V1512" s="357"/>
      <c r="W1512" s="328"/>
      <c r="X1512" s="68"/>
      <c r="Y1512" s="68"/>
      <c r="Z1512" s="68"/>
      <c r="AA1512" s="371"/>
      <c r="AB1512" s="68"/>
      <c r="AC1512" s="68"/>
      <c r="AD1512" s="371"/>
      <c r="AE1512" s="68"/>
      <c r="AF1512" s="80"/>
      <c r="AG1512" s="99"/>
      <c r="AH1512" s="84"/>
      <c r="AI1512" s="582"/>
      <c r="AJ1512" s="582"/>
      <c r="AK1512" s="582"/>
      <c r="AL1512" s="582"/>
      <c r="AM1512" s="68"/>
      <c r="AN1512" s="80"/>
      <c r="AO1512" s="84"/>
      <c r="AP1512" s="4"/>
    </row>
    <row r="1513" spans="2:42" ht="13.5" customHeight="1" x14ac:dyDescent="0.25">
      <c r="B1513" s="520"/>
      <c r="D1513" s="68"/>
      <c r="E1513" s="68"/>
      <c r="F1513" s="68"/>
      <c r="G1513" s="68"/>
      <c r="H1513" s="88"/>
      <c r="I1513" s="68"/>
      <c r="J1513" s="68"/>
      <c r="K1513" s="68"/>
      <c r="L1513" s="88"/>
      <c r="M1513" s="68"/>
      <c r="N1513" s="68"/>
      <c r="O1513" s="68"/>
      <c r="P1513" s="328"/>
      <c r="Q1513" s="329"/>
      <c r="R1513" s="329"/>
      <c r="S1513" s="68"/>
      <c r="T1513" s="68"/>
      <c r="U1513" s="68"/>
      <c r="V1513" s="357"/>
      <c r="W1513" s="328"/>
      <c r="X1513" s="68"/>
      <c r="Y1513" s="68"/>
      <c r="Z1513" s="68"/>
      <c r="AA1513" s="371"/>
      <c r="AB1513" s="68"/>
      <c r="AC1513" s="68"/>
      <c r="AD1513" s="371"/>
      <c r="AE1513" s="68"/>
      <c r="AF1513" s="80"/>
      <c r="AG1513" s="99"/>
      <c r="AH1513" s="84"/>
      <c r="AI1513" s="582"/>
      <c r="AJ1513" s="582"/>
      <c r="AK1513" s="582"/>
      <c r="AL1513" s="582"/>
      <c r="AM1513" s="68"/>
      <c r="AN1513" s="80"/>
      <c r="AO1513" s="84"/>
      <c r="AP1513" s="4"/>
    </row>
    <row r="1514" spans="2:42" ht="13.5" customHeight="1" x14ac:dyDescent="0.25">
      <c r="B1514" s="520"/>
      <c r="D1514" s="68"/>
      <c r="E1514" s="68"/>
      <c r="F1514" s="68"/>
      <c r="G1514" s="68"/>
      <c r="H1514" s="88"/>
      <c r="I1514" s="68"/>
      <c r="J1514" s="68"/>
      <c r="K1514" s="68"/>
      <c r="L1514" s="88"/>
      <c r="M1514" s="68"/>
      <c r="N1514" s="68"/>
      <c r="O1514" s="68"/>
      <c r="P1514" s="328"/>
      <c r="Q1514" s="329"/>
      <c r="R1514" s="329"/>
      <c r="S1514" s="68"/>
      <c r="T1514" s="68"/>
      <c r="U1514" s="68"/>
      <c r="V1514" s="357"/>
      <c r="W1514" s="328"/>
      <c r="X1514" s="68"/>
      <c r="Y1514" s="68"/>
      <c r="Z1514" s="68"/>
      <c r="AA1514" s="371"/>
      <c r="AB1514" s="68"/>
      <c r="AC1514" s="68"/>
      <c r="AD1514" s="371"/>
      <c r="AE1514" s="68"/>
      <c r="AF1514" s="80"/>
      <c r="AG1514" s="99"/>
      <c r="AH1514" s="84"/>
      <c r="AI1514" s="582"/>
      <c r="AJ1514" s="582"/>
      <c r="AK1514" s="582"/>
      <c r="AL1514" s="582"/>
      <c r="AM1514" s="68"/>
      <c r="AN1514" s="80"/>
      <c r="AO1514" s="84"/>
      <c r="AP1514" s="4"/>
    </row>
    <row r="1515" spans="2:42" ht="13.5" customHeight="1" x14ac:dyDescent="0.25">
      <c r="B1515" s="520"/>
      <c r="D1515" s="68"/>
      <c r="E1515" s="68"/>
      <c r="F1515" s="68"/>
      <c r="G1515" s="68"/>
      <c r="H1515" s="88"/>
      <c r="I1515" s="68"/>
      <c r="J1515" s="68"/>
      <c r="K1515" s="68"/>
      <c r="L1515" s="88"/>
      <c r="M1515" s="68"/>
      <c r="N1515" s="68"/>
      <c r="O1515" s="68"/>
      <c r="P1515" s="328"/>
      <c r="Q1515" s="329"/>
      <c r="R1515" s="329"/>
      <c r="S1515" s="68"/>
      <c r="T1515" s="68"/>
      <c r="U1515" s="68"/>
      <c r="V1515" s="357"/>
      <c r="W1515" s="328"/>
      <c r="X1515" s="68"/>
      <c r="Y1515" s="68"/>
      <c r="Z1515" s="68"/>
      <c r="AA1515" s="371"/>
      <c r="AB1515" s="68"/>
      <c r="AC1515" s="68"/>
      <c r="AD1515" s="371"/>
      <c r="AE1515" s="68"/>
      <c r="AF1515" s="80"/>
      <c r="AG1515" s="99"/>
      <c r="AH1515" s="84"/>
      <c r="AI1515" s="582"/>
      <c r="AJ1515" s="582"/>
      <c r="AK1515" s="582"/>
      <c r="AL1515" s="582"/>
      <c r="AM1515" s="68"/>
      <c r="AN1515" s="80"/>
      <c r="AO1515" s="84"/>
      <c r="AP1515" s="4"/>
    </row>
    <row r="1516" spans="2:42" ht="13.5" customHeight="1" x14ac:dyDescent="0.25">
      <c r="B1516" s="520"/>
      <c r="D1516" s="68"/>
      <c r="E1516" s="68"/>
      <c r="F1516" s="68"/>
      <c r="G1516" s="68"/>
      <c r="H1516" s="88"/>
      <c r="I1516" s="68"/>
      <c r="J1516" s="68"/>
      <c r="K1516" s="68"/>
      <c r="L1516" s="88"/>
      <c r="M1516" s="68"/>
      <c r="N1516" s="68"/>
      <c r="O1516" s="68"/>
      <c r="P1516" s="328"/>
      <c r="Q1516" s="329"/>
      <c r="R1516" s="329"/>
      <c r="S1516" s="68"/>
      <c r="T1516" s="68"/>
      <c r="U1516" s="68"/>
      <c r="V1516" s="357"/>
      <c r="W1516" s="328"/>
      <c r="X1516" s="68"/>
      <c r="Y1516" s="68"/>
      <c r="Z1516" s="68"/>
      <c r="AA1516" s="371"/>
      <c r="AB1516" s="68"/>
      <c r="AC1516" s="68"/>
      <c r="AD1516" s="371"/>
      <c r="AE1516" s="68"/>
      <c r="AF1516" s="80"/>
      <c r="AG1516" s="99"/>
      <c r="AH1516" s="84"/>
      <c r="AI1516" s="582"/>
      <c r="AJ1516" s="582"/>
      <c r="AK1516" s="582"/>
      <c r="AL1516" s="582"/>
      <c r="AM1516" s="68"/>
      <c r="AN1516" s="80"/>
      <c r="AO1516" s="84"/>
      <c r="AP1516" s="4"/>
    </row>
    <row r="1517" spans="2:42" ht="13.5" customHeight="1" x14ac:dyDescent="0.25">
      <c r="B1517" s="520"/>
      <c r="D1517" s="68"/>
      <c r="E1517" s="68"/>
      <c r="F1517" s="68"/>
      <c r="G1517" s="68"/>
      <c r="H1517" s="88"/>
      <c r="I1517" s="68"/>
      <c r="J1517" s="68"/>
      <c r="K1517" s="68"/>
      <c r="L1517" s="88"/>
      <c r="M1517" s="68"/>
      <c r="N1517" s="68"/>
      <c r="O1517" s="68"/>
      <c r="P1517" s="328"/>
      <c r="Q1517" s="329"/>
      <c r="R1517" s="329"/>
      <c r="S1517" s="68"/>
      <c r="T1517" s="68"/>
      <c r="U1517" s="68"/>
      <c r="V1517" s="357"/>
      <c r="W1517" s="328"/>
      <c r="X1517" s="68"/>
      <c r="Y1517" s="68"/>
      <c r="Z1517" s="68"/>
      <c r="AA1517" s="371"/>
      <c r="AB1517" s="68"/>
      <c r="AC1517" s="68"/>
      <c r="AD1517" s="371"/>
      <c r="AE1517" s="68"/>
      <c r="AF1517" s="80"/>
      <c r="AG1517" s="99"/>
      <c r="AH1517" s="84"/>
      <c r="AI1517" s="582"/>
      <c r="AJ1517" s="582"/>
      <c r="AK1517" s="582"/>
      <c r="AL1517" s="582"/>
      <c r="AM1517" s="68"/>
      <c r="AN1517" s="80"/>
      <c r="AO1517" s="84"/>
      <c r="AP1517" s="4"/>
    </row>
    <row r="1518" spans="2:42" ht="13.5" customHeight="1" x14ac:dyDescent="0.25">
      <c r="B1518" s="520"/>
      <c r="D1518" s="68"/>
      <c r="E1518" s="68"/>
      <c r="F1518" s="68"/>
      <c r="G1518" s="68"/>
      <c r="H1518" s="88"/>
      <c r="I1518" s="68"/>
      <c r="J1518" s="68"/>
      <c r="K1518" s="68"/>
      <c r="L1518" s="88"/>
      <c r="M1518" s="68"/>
      <c r="N1518" s="68"/>
      <c r="O1518" s="68"/>
      <c r="P1518" s="328"/>
      <c r="Q1518" s="329"/>
      <c r="R1518" s="329"/>
      <c r="S1518" s="68"/>
      <c r="T1518" s="68"/>
      <c r="U1518" s="68"/>
      <c r="V1518" s="357"/>
      <c r="W1518" s="328"/>
      <c r="X1518" s="68"/>
      <c r="Y1518" s="68"/>
      <c r="Z1518" s="68"/>
      <c r="AA1518" s="371"/>
      <c r="AB1518" s="68"/>
      <c r="AC1518" s="68"/>
      <c r="AD1518" s="371"/>
      <c r="AE1518" s="68"/>
      <c r="AF1518" s="80"/>
      <c r="AG1518" s="99"/>
      <c r="AH1518" s="84"/>
      <c r="AI1518" s="582"/>
      <c r="AJ1518" s="582"/>
      <c r="AK1518" s="582"/>
      <c r="AL1518" s="582"/>
      <c r="AM1518" s="68"/>
      <c r="AN1518" s="80"/>
      <c r="AO1518" s="84"/>
      <c r="AP1518" s="4"/>
    </row>
    <row r="1519" spans="2:42" ht="13.5" customHeight="1" x14ac:dyDescent="0.25">
      <c r="B1519" s="520"/>
      <c r="D1519" s="68"/>
      <c r="E1519" s="68"/>
      <c r="F1519" s="68"/>
      <c r="G1519" s="68"/>
      <c r="H1519" s="88"/>
      <c r="I1519" s="68"/>
      <c r="J1519" s="68"/>
      <c r="K1519" s="68"/>
      <c r="L1519" s="88"/>
      <c r="M1519" s="68"/>
      <c r="N1519" s="68"/>
      <c r="O1519" s="68"/>
      <c r="P1519" s="328"/>
      <c r="Q1519" s="329"/>
      <c r="R1519" s="329"/>
      <c r="S1519" s="68"/>
      <c r="T1519" s="68"/>
      <c r="U1519" s="68"/>
      <c r="V1519" s="357"/>
      <c r="W1519" s="328"/>
      <c r="X1519" s="68"/>
      <c r="Y1519" s="68"/>
      <c r="Z1519" s="68"/>
      <c r="AA1519" s="371"/>
      <c r="AB1519" s="68"/>
      <c r="AC1519" s="68"/>
      <c r="AD1519" s="371"/>
      <c r="AE1519" s="68"/>
      <c r="AF1519" s="80"/>
      <c r="AG1519" s="99"/>
      <c r="AH1519" s="84"/>
      <c r="AI1519" s="582"/>
      <c r="AJ1519" s="582"/>
      <c r="AK1519" s="582"/>
      <c r="AL1519" s="582"/>
      <c r="AM1519" s="68"/>
      <c r="AN1519" s="80"/>
      <c r="AO1519" s="84"/>
      <c r="AP1519" s="4"/>
    </row>
    <row r="1520" spans="2:42" ht="13.5" customHeight="1" x14ac:dyDescent="0.25">
      <c r="B1520" s="520"/>
      <c r="D1520" s="68"/>
      <c r="E1520" s="68"/>
      <c r="F1520" s="68"/>
      <c r="G1520" s="68"/>
      <c r="H1520" s="88"/>
      <c r="I1520" s="68"/>
      <c r="J1520" s="68"/>
      <c r="K1520" s="68"/>
      <c r="L1520" s="88"/>
      <c r="M1520" s="68"/>
      <c r="N1520" s="68"/>
      <c r="O1520" s="68"/>
      <c r="P1520" s="328"/>
      <c r="Q1520" s="329"/>
      <c r="R1520" s="329"/>
      <c r="S1520" s="68"/>
      <c r="T1520" s="68"/>
      <c r="U1520" s="68"/>
      <c r="V1520" s="357"/>
      <c r="W1520" s="328"/>
      <c r="X1520" s="68"/>
      <c r="Y1520" s="68"/>
      <c r="Z1520" s="68"/>
      <c r="AA1520" s="371"/>
      <c r="AB1520" s="68"/>
      <c r="AC1520" s="68"/>
      <c r="AD1520" s="371"/>
      <c r="AE1520" s="68"/>
      <c r="AF1520" s="80"/>
      <c r="AG1520" s="99"/>
      <c r="AH1520" s="84"/>
      <c r="AI1520" s="582"/>
      <c r="AJ1520" s="582"/>
      <c r="AK1520" s="582"/>
      <c r="AL1520" s="582"/>
      <c r="AM1520" s="68"/>
      <c r="AN1520" s="80"/>
      <c r="AO1520" s="84"/>
      <c r="AP1520" s="4"/>
    </row>
    <row r="1521" spans="2:42" ht="13.5" customHeight="1" x14ac:dyDescent="0.25">
      <c r="B1521" s="520"/>
      <c r="D1521" s="68"/>
      <c r="E1521" s="68"/>
      <c r="F1521" s="68"/>
      <c r="G1521" s="68"/>
      <c r="H1521" s="88"/>
      <c r="I1521" s="68"/>
      <c r="J1521" s="68"/>
      <c r="K1521" s="68"/>
      <c r="L1521" s="88"/>
      <c r="M1521" s="68"/>
      <c r="N1521" s="68"/>
      <c r="O1521" s="68"/>
      <c r="P1521" s="328"/>
      <c r="Q1521" s="329"/>
      <c r="R1521" s="329"/>
      <c r="S1521" s="68"/>
      <c r="T1521" s="68"/>
      <c r="U1521" s="68"/>
      <c r="V1521" s="357"/>
      <c r="W1521" s="328"/>
      <c r="X1521" s="68"/>
      <c r="Y1521" s="68"/>
      <c r="Z1521" s="68"/>
      <c r="AA1521" s="371"/>
      <c r="AB1521" s="68"/>
      <c r="AC1521" s="68"/>
      <c r="AD1521" s="371"/>
      <c r="AE1521" s="68"/>
      <c r="AF1521" s="80"/>
      <c r="AG1521" s="99"/>
      <c r="AH1521" s="84"/>
      <c r="AI1521" s="582"/>
      <c r="AJ1521" s="582"/>
      <c r="AK1521" s="582"/>
      <c r="AL1521" s="582"/>
      <c r="AM1521" s="68"/>
      <c r="AN1521" s="80"/>
      <c r="AO1521" s="84"/>
      <c r="AP1521" s="4"/>
    </row>
    <row r="1522" spans="2:42" ht="13.5" customHeight="1" x14ac:dyDescent="0.25">
      <c r="B1522" s="520"/>
      <c r="D1522" s="68"/>
      <c r="E1522" s="68"/>
      <c r="F1522" s="68"/>
      <c r="G1522" s="68"/>
      <c r="H1522" s="88"/>
      <c r="I1522" s="68"/>
      <c r="J1522" s="68"/>
      <c r="K1522" s="68"/>
      <c r="L1522" s="88"/>
      <c r="M1522" s="68"/>
      <c r="N1522" s="68"/>
      <c r="O1522" s="68"/>
      <c r="P1522" s="328"/>
      <c r="Q1522" s="329"/>
      <c r="R1522" s="329"/>
      <c r="S1522" s="68"/>
      <c r="T1522" s="68"/>
      <c r="U1522" s="68"/>
      <c r="V1522" s="357"/>
      <c r="W1522" s="328"/>
      <c r="X1522" s="68"/>
      <c r="Y1522" s="68"/>
      <c r="Z1522" s="68"/>
      <c r="AA1522" s="371"/>
      <c r="AB1522" s="68"/>
      <c r="AC1522" s="68"/>
      <c r="AD1522" s="371"/>
      <c r="AE1522" s="68"/>
      <c r="AF1522" s="80"/>
      <c r="AG1522" s="99"/>
      <c r="AH1522" s="84"/>
      <c r="AI1522" s="582"/>
      <c r="AJ1522" s="582"/>
      <c r="AK1522" s="582"/>
      <c r="AL1522" s="582"/>
      <c r="AM1522" s="68"/>
      <c r="AN1522" s="80"/>
      <c r="AO1522" s="84"/>
      <c r="AP1522" s="4"/>
    </row>
    <row r="1523" spans="2:42" ht="13.5" customHeight="1" x14ac:dyDescent="0.25">
      <c r="B1523" s="520"/>
      <c r="D1523" s="68"/>
      <c r="E1523" s="68"/>
      <c r="F1523" s="68"/>
      <c r="G1523" s="68"/>
      <c r="H1523" s="88"/>
      <c r="I1523" s="68"/>
      <c r="J1523" s="68"/>
      <c r="K1523" s="68"/>
      <c r="L1523" s="88"/>
      <c r="M1523" s="68"/>
      <c r="N1523" s="68"/>
      <c r="O1523" s="68"/>
      <c r="P1523" s="328"/>
      <c r="Q1523" s="329"/>
      <c r="R1523" s="329"/>
      <c r="S1523" s="68"/>
      <c r="T1523" s="68"/>
      <c r="U1523" s="68"/>
      <c r="V1523" s="357"/>
      <c r="W1523" s="328"/>
      <c r="X1523" s="68"/>
      <c r="Y1523" s="68"/>
      <c r="Z1523" s="68"/>
      <c r="AA1523" s="371"/>
      <c r="AB1523" s="68"/>
      <c r="AC1523" s="68"/>
      <c r="AD1523" s="371"/>
      <c r="AE1523" s="68"/>
      <c r="AF1523" s="80"/>
      <c r="AG1523" s="99"/>
      <c r="AH1523" s="84"/>
      <c r="AI1523" s="582"/>
      <c r="AJ1523" s="582"/>
      <c r="AK1523" s="582"/>
      <c r="AL1523" s="582"/>
      <c r="AM1523" s="68"/>
      <c r="AN1523" s="80"/>
      <c r="AO1523" s="84"/>
      <c r="AP1523" s="4"/>
    </row>
    <row r="1524" spans="2:42" ht="13.5" customHeight="1" x14ac:dyDescent="0.25">
      <c r="B1524" s="520"/>
      <c r="D1524" s="68"/>
      <c r="E1524" s="68"/>
      <c r="F1524" s="68"/>
      <c r="G1524" s="68"/>
      <c r="H1524" s="88"/>
      <c r="I1524" s="68"/>
      <c r="J1524" s="68"/>
      <c r="K1524" s="68"/>
      <c r="L1524" s="88"/>
      <c r="M1524" s="68"/>
      <c r="N1524" s="68"/>
      <c r="O1524" s="68"/>
      <c r="P1524" s="328"/>
      <c r="Q1524" s="329"/>
      <c r="R1524" s="329"/>
      <c r="S1524" s="68"/>
      <c r="T1524" s="68"/>
      <c r="U1524" s="68"/>
      <c r="V1524" s="357"/>
      <c r="W1524" s="328"/>
      <c r="X1524" s="68"/>
      <c r="Y1524" s="68"/>
      <c r="Z1524" s="68"/>
      <c r="AA1524" s="371"/>
      <c r="AB1524" s="68"/>
      <c r="AC1524" s="68"/>
      <c r="AD1524" s="371"/>
      <c r="AE1524" s="68"/>
      <c r="AF1524" s="80"/>
      <c r="AG1524" s="99"/>
      <c r="AH1524" s="84"/>
      <c r="AI1524" s="582"/>
      <c r="AJ1524" s="582"/>
      <c r="AK1524" s="582"/>
      <c r="AL1524" s="582"/>
      <c r="AM1524" s="68"/>
      <c r="AN1524" s="80"/>
      <c r="AO1524" s="84"/>
      <c r="AP1524" s="4"/>
    </row>
    <row r="1525" spans="2:42" ht="13.5" customHeight="1" x14ac:dyDescent="0.25">
      <c r="B1525" s="520"/>
      <c r="D1525" s="68"/>
      <c r="E1525" s="68"/>
      <c r="F1525" s="68"/>
      <c r="G1525" s="68"/>
      <c r="H1525" s="88"/>
      <c r="I1525" s="68"/>
      <c r="J1525" s="68"/>
      <c r="K1525" s="68"/>
      <c r="L1525" s="88"/>
      <c r="M1525" s="68"/>
      <c r="N1525" s="68"/>
      <c r="O1525" s="68"/>
      <c r="P1525" s="328"/>
      <c r="Q1525" s="329"/>
      <c r="R1525" s="329"/>
      <c r="S1525" s="68"/>
      <c r="T1525" s="68"/>
      <c r="U1525" s="68"/>
      <c r="V1525" s="357"/>
      <c r="W1525" s="328"/>
      <c r="X1525" s="68"/>
      <c r="Y1525" s="68"/>
      <c r="Z1525" s="68"/>
      <c r="AA1525" s="371"/>
      <c r="AB1525" s="68"/>
      <c r="AC1525" s="68"/>
      <c r="AD1525" s="371"/>
      <c r="AE1525" s="68"/>
      <c r="AF1525" s="80"/>
      <c r="AG1525" s="99"/>
      <c r="AH1525" s="84"/>
      <c r="AI1525" s="582"/>
      <c r="AJ1525" s="582"/>
      <c r="AK1525" s="582"/>
      <c r="AL1525" s="582"/>
      <c r="AM1525" s="68"/>
      <c r="AN1525" s="80"/>
      <c r="AO1525" s="84"/>
      <c r="AP1525" s="4"/>
    </row>
    <row r="1526" spans="2:42" ht="13.5" customHeight="1" x14ac:dyDescent="0.25">
      <c r="B1526" s="520"/>
      <c r="D1526" s="68"/>
      <c r="E1526" s="68"/>
      <c r="F1526" s="68"/>
      <c r="G1526" s="68"/>
      <c r="H1526" s="88"/>
      <c r="I1526" s="68"/>
      <c r="J1526" s="68"/>
      <c r="K1526" s="68"/>
      <c r="L1526" s="88"/>
      <c r="M1526" s="68"/>
      <c r="N1526" s="68"/>
      <c r="O1526" s="68"/>
      <c r="P1526" s="328"/>
      <c r="Q1526" s="329"/>
      <c r="R1526" s="329"/>
      <c r="S1526" s="68"/>
      <c r="T1526" s="68"/>
      <c r="U1526" s="68"/>
      <c r="V1526" s="357"/>
      <c r="W1526" s="328"/>
      <c r="X1526" s="68"/>
      <c r="Y1526" s="68"/>
      <c r="Z1526" s="68"/>
      <c r="AA1526" s="371"/>
      <c r="AB1526" s="68"/>
      <c r="AC1526" s="68"/>
      <c r="AD1526" s="371"/>
      <c r="AE1526" s="68"/>
      <c r="AF1526" s="80"/>
      <c r="AG1526" s="99"/>
      <c r="AH1526" s="84"/>
      <c r="AI1526" s="582"/>
      <c r="AJ1526" s="582"/>
      <c r="AK1526" s="582"/>
      <c r="AL1526" s="582"/>
      <c r="AM1526" s="68"/>
      <c r="AN1526" s="80"/>
      <c r="AO1526" s="84"/>
      <c r="AP1526" s="4"/>
    </row>
    <row r="1527" spans="2:42" ht="13.5" customHeight="1" x14ac:dyDescent="0.25">
      <c r="B1527" s="520"/>
      <c r="D1527" s="68"/>
      <c r="E1527" s="68"/>
      <c r="F1527" s="68"/>
      <c r="G1527" s="68"/>
      <c r="H1527" s="88"/>
      <c r="I1527" s="68"/>
      <c r="J1527" s="68"/>
      <c r="K1527" s="68"/>
      <c r="L1527" s="88"/>
      <c r="M1527" s="68"/>
      <c r="N1527" s="68"/>
      <c r="O1527" s="68"/>
      <c r="P1527" s="328"/>
      <c r="Q1527" s="329"/>
      <c r="R1527" s="329"/>
      <c r="S1527" s="68"/>
      <c r="T1527" s="68"/>
      <c r="U1527" s="68"/>
      <c r="V1527" s="357"/>
      <c r="W1527" s="328"/>
      <c r="X1527" s="68"/>
      <c r="Y1527" s="68"/>
      <c r="Z1527" s="68"/>
      <c r="AA1527" s="371"/>
      <c r="AB1527" s="68"/>
      <c r="AC1527" s="68"/>
      <c r="AD1527" s="371"/>
      <c r="AE1527" s="68"/>
      <c r="AF1527" s="80"/>
      <c r="AG1527" s="99"/>
      <c r="AH1527" s="84"/>
      <c r="AI1527" s="582"/>
      <c r="AJ1527" s="582"/>
      <c r="AK1527" s="582"/>
      <c r="AL1527" s="582"/>
      <c r="AM1527" s="68"/>
      <c r="AN1527" s="80"/>
      <c r="AO1527" s="84"/>
      <c r="AP1527" s="4"/>
    </row>
    <row r="1528" spans="2:42" ht="13.5" customHeight="1" x14ac:dyDescent="0.25">
      <c r="B1528" s="520"/>
      <c r="D1528" s="68"/>
      <c r="E1528" s="68"/>
      <c r="F1528" s="68"/>
      <c r="G1528" s="68"/>
      <c r="H1528" s="88"/>
      <c r="I1528" s="68"/>
      <c r="J1528" s="68"/>
      <c r="K1528" s="68"/>
      <c r="L1528" s="88"/>
      <c r="M1528" s="68"/>
      <c r="N1528" s="68"/>
      <c r="O1528" s="68"/>
      <c r="P1528" s="328"/>
      <c r="Q1528" s="329"/>
      <c r="R1528" s="329"/>
      <c r="S1528" s="68"/>
      <c r="T1528" s="68"/>
      <c r="U1528" s="68"/>
      <c r="V1528" s="357"/>
      <c r="W1528" s="328"/>
      <c r="X1528" s="68"/>
      <c r="Y1528" s="68"/>
      <c r="Z1528" s="68"/>
      <c r="AA1528" s="371"/>
      <c r="AB1528" s="68"/>
      <c r="AC1528" s="68"/>
      <c r="AD1528" s="371"/>
      <c r="AE1528" s="68"/>
      <c r="AF1528" s="80"/>
      <c r="AG1528" s="99"/>
      <c r="AH1528" s="84"/>
      <c r="AI1528" s="582"/>
      <c r="AJ1528" s="582"/>
      <c r="AK1528" s="582"/>
      <c r="AL1528" s="582"/>
      <c r="AM1528" s="68"/>
      <c r="AN1528" s="80"/>
      <c r="AO1528" s="84"/>
      <c r="AP1528" s="4"/>
    </row>
    <row r="1529" spans="2:42" ht="13.5" customHeight="1" x14ac:dyDescent="0.25">
      <c r="B1529" s="520"/>
      <c r="D1529" s="68"/>
      <c r="E1529" s="68"/>
      <c r="F1529" s="68"/>
      <c r="G1529" s="68"/>
      <c r="H1529" s="88"/>
      <c r="I1529" s="68"/>
      <c r="J1529" s="68"/>
      <c r="K1529" s="68"/>
      <c r="L1529" s="88"/>
      <c r="M1529" s="68"/>
      <c r="N1529" s="68"/>
      <c r="O1529" s="68"/>
      <c r="P1529" s="328"/>
      <c r="Q1529" s="329"/>
      <c r="R1529" s="329"/>
      <c r="S1529" s="68"/>
      <c r="T1529" s="68"/>
      <c r="U1529" s="68"/>
      <c r="V1529" s="357"/>
      <c r="W1529" s="328"/>
      <c r="X1529" s="68"/>
      <c r="Y1529" s="68"/>
      <c r="Z1529" s="68"/>
      <c r="AA1529" s="371"/>
      <c r="AB1529" s="68"/>
      <c r="AC1529" s="68"/>
      <c r="AD1529" s="371"/>
      <c r="AE1529" s="68"/>
      <c r="AF1529" s="80"/>
      <c r="AG1529" s="99"/>
      <c r="AH1529" s="84"/>
      <c r="AI1529" s="582"/>
      <c r="AJ1529" s="582"/>
      <c r="AK1529" s="582"/>
      <c r="AL1529" s="582"/>
      <c r="AM1529" s="68"/>
      <c r="AN1529" s="80"/>
      <c r="AO1529" s="84"/>
      <c r="AP1529" s="4"/>
    </row>
    <row r="1530" spans="2:42" ht="13.5" customHeight="1" x14ac:dyDescent="0.25">
      <c r="B1530" s="520"/>
      <c r="D1530" s="68"/>
      <c r="E1530" s="68"/>
      <c r="F1530" s="68"/>
      <c r="G1530" s="68"/>
      <c r="H1530" s="88"/>
      <c r="I1530" s="68"/>
      <c r="J1530" s="68"/>
      <c r="K1530" s="68"/>
      <c r="L1530" s="88"/>
      <c r="M1530" s="68"/>
      <c r="N1530" s="68"/>
      <c r="O1530" s="68"/>
      <c r="P1530" s="328"/>
      <c r="Q1530" s="329"/>
      <c r="R1530" s="329"/>
      <c r="S1530" s="68"/>
      <c r="T1530" s="68"/>
      <c r="U1530" s="68"/>
      <c r="V1530" s="357"/>
      <c r="W1530" s="328"/>
      <c r="X1530" s="68"/>
      <c r="Y1530" s="68"/>
      <c r="Z1530" s="68"/>
      <c r="AA1530" s="371"/>
      <c r="AB1530" s="68"/>
      <c r="AC1530" s="68"/>
      <c r="AD1530" s="371"/>
      <c r="AE1530" s="68"/>
      <c r="AF1530" s="80"/>
      <c r="AG1530" s="99"/>
      <c r="AH1530" s="84"/>
      <c r="AI1530" s="582"/>
      <c r="AJ1530" s="582"/>
      <c r="AK1530" s="582"/>
      <c r="AL1530" s="582"/>
      <c r="AM1530" s="68"/>
      <c r="AN1530" s="80"/>
      <c r="AO1530" s="84"/>
      <c r="AP1530" s="4"/>
    </row>
    <row r="1531" spans="2:42" ht="13.5" customHeight="1" x14ac:dyDescent="0.25">
      <c r="B1531" s="520"/>
      <c r="D1531" s="68"/>
      <c r="E1531" s="68"/>
      <c r="F1531" s="68"/>
      <c r="G1531" s="68"/>
      <c r="H1531" s="88"/>
      <c r="I1531" s="68"/>
      <c r="J1531" s="68"/>
      <c r="K1531" s="68"/>
      <c r="L1531" s="88"/>
      <c r="M1531" s="68"/>
      <c r="N1531" s="68"/>
      <c r="O1531" s="68"/>
      <c r="P1531" s="328"/>
      <c r="Q1531" s="329"/>
      <c r="R1531" s="329"/>
      <c r="S1531" s="68"/>
      <c r="T1531" s="68"/>
      <c r="U1531" s="68"/>
      <c r="V1531" s="357"/>
      <c r="W1531" s="328"/>
      <c r="X1531" s="68"/>
      <c r="Y1531" s="68"/>
      <c r="Z1531" s="68"/>
      <c r="AA1531" s="371"/>
      <c r="AB1531" s="68"/>
      <c r="AC1531" s="68"/>
      <c r="AD1531" s="371"/>
      <c r="AE1531" s="68"/>
      <c r="AF1531" s="80"/>
      <c r="AG1531" s="99"/>
      <c r="AH1531" s="84"/>
      <c r="AI1531" s="582"/>
      <c r="AJ1531" s="582"/>
      <c r="AK1531" s="582"/>
      <c r="AL1531" s="582"/>
      <c r="AM1531" s="68"/>
      <c r="AN1531" s="80"/>
      <c r="AO1531" s="84"/>
      <c r="AP1531" s="4"/>
    </row>
    <row r="1532" spans="2:42" ht="13.5" customHeight="1" x14ac:dyDescent="0.25">
      <c r="B1532" s="520"/>
      <c r="D1532" s="68"/>
      <c r="E1532" s="68"/>
      <c r="F1532" s="68"/>
      <c r="G1532" s="68"/>
      <c r="H1532" s="88"/>
      <c r="I1532" s="68"/>
      <c r="J1532" s="68"/>
      <c r="K1532" s="68"/>
      <c r="L1532" s="88"/>
      <c r="M1532" s="68"/>
      <c r="N1532" s="68"/>
      <c r="O1532" s="68"/>
      <c r="P1532" s="328"/>
      <c r="Q1532" s="329"/>
      <c r="R1532" s="329"/>
      <c r="S1532" s="68"/>
      <c r="T1532" s="68"/>
      <c r="U1532" s="68"/>
      <c r="V1532" s="357"/>
      <c r="W1532" s="328"/>
      <c r="X1532" s="68"/>
      <c r="Y1532" s="68"/>
      <c r="Z1532" s="68"/>
      <c r="AA1532" s="371"/>
      <c r="AB1532" s="68"/>
      <c r="AC1532" s="68"/>
      <c r="AD1532" s="371"/>
      <c r="AE1532" s="68"/>
      <c r="AF1532" s="80"/>
      <c r="AG1532" s="99"/>
      <c r="AH1532" s="84"/>
      <c r="AI1532" s="582"/>
      <c r="AJ1532" s="582"/>
      <c r="AK1532" s="582"/>
      <c r="AL1532" s="582"/>
      <c r="AM1532" s="68"/>
      <c r="AN1532" s="80"/>
      <c r="AO1532" s="84"/>
      <c r="AP1532" s="4"/>
    </row>
    <row r="1533" spans="2:42" ht="13.5" customHeight="1" x14ac:dyDescent="0.25">
      <c r="B1533" s="520"/>
      <c r="D1533" s="68"/>
      <c r="E1533" s="68"/>
      <c r="F1533" s="68"/>
      <c r="G1533" s="68"/>
      <c r="H1533" s="88"/>
      <c r="I1533" s="68"/>
      <c r="J1533" s="68"/>
      <c r="K1533" s="68"/>
      <c r="L1533" s="88"/>
      <c r="M1533" s="68"/>
      <c r="N1533" s="68"/>
      <c r="O1533" s="68"/>
      <c r="P1533" s="328"/>
      <c r="Q1533" s="329"/>
      <c r="R1533" s="329"/>
      <c r="S1533" s="68"/>
      <c r="T1533" s="68"/>
      <c r="U1533" s="68"/>
      <c r="V1533" s="357"/>
      <c r="W1533" s="328"/>
      <c r="X1533" s="68"/>
      <c r="Y1533" s="68"/>
      <c r="Z1533" s="68"/>
      <c r="AA1533" s="371"/>
      <c r="AB1533" s="68"/>
      <c r="AC1533" s="68"/>
      <c r="AD1533" s="371"/>
      <c r="AE1533" s="68"/>
      <c r="AF1533" s="80"/>
      <c r="AG1533" s="99"/>
      <c r="AH1533" s="84"/>
      <c r="AI1533" s="582"/>
      <c r="AJ1533" s="582"/>
      <c r="AK1533" s="582"/>
      <c r="AL1533" s="582"/>
      <c r="AM1533" s="68"/>
      <c r="AN1533" s="80"/>
      <c r="AO1533" s="84"/>
      <c r="AP1533" s="4"/>
    </row>
    <row r="1534" spans="2:42" ht="13.5" customHeight="1" x14ac:dyDescent="0.25">
      <c r="B1534" s="520"/>
      <c r="D1534" s="68"/>
      <c r="E1534" s="68"/>
      <c r="F1534" s="68"/>
      <c r="G1534" s="68"/>
      <c r="H1534" s="88"/>
      <c r="I1534" s="68"/>
      <c r="J1534" s="68"/>
      <c r="K1534" s="68"/>
      <c r="L1534" s="88"/>
      <c r="M1534" s="68"/>
      <c r="N1534" s="68"/>
      <c r="O1534" s="68"/>
      <c r="P1534" s="328"/>
      <c r="Q1534" s="329"/>
      <c r="R1534" s="329"/>
      <c r="S1534" s="68"/>
      <c r="T1534" s="68"/>
      <c r="U1534" s="68"/>
      <c r="V1534" s="357"/>
      <c r="W1534" s="328"/>
      <c r="X1534" s="68"/>
      <c r="Y1534" s="68"/>
      <c r="Z1534" s="68"/>
      <c r="AA1534" s="371"/>
      <c r="AB1534" s="68"/>
      <c r="AC1534" s="68"/>
      <c r="AD1534" s="371"/>
      <c r="AE1534" s="68"/>
      <c r="AF1534" s="80"/>
      <c r="AG1534" s="99"/>
      <c r="AH1534" s="84"/>
      <c r="AI1534" s="582"/>
      <c r="AJ1534" s="582"/>
      <c r="AK1534" s="582"/>
      <c r="AL1534" s="582"/>
      <c r="AM1534" s="68"/>
      <c r="AN1534" s="80"/>
      <c r="AO1534" s="84"/>
      <c r="AP1534" s="4"/>
    </row>
    <row r="1535" spans="2:42" ht="13.5" customHeight="1" x14ac:dyDescent="0.25">
      <c r="B1535" s="520"/>
      <c r="D1535" s="68"/>
      <c r="E1535" s="68"/>
      <c r="F1535" s="68"/>
      <c r="G1535" s="68"/>
      <c r="H1535" s="88"/>
      <c r="I1535" s="68"/>
      <c r="J1535" s="68"/>
      <c r="K1535" s="68"/>
      <c r="L1535" s="88"/>
      <c r="M1535" s="68"/>
      <c r="N1535" s="68"/>
      <c r="O1535" s="68"/>
      <c r="P1535" s="328"/>
      <c r="Q1535" s="329"/>
      <c r="R1535" s="329"/>
      <c r="S1535" s="68"/>
      <c r="T1535" s="68"/>
      <c r="U1535" s="68"/>
      <c r="V1535" s="357"/>
      <c r="W1535" s="328"/>
      <c r="X1535" s="68"/>
      <c r="Y1535" s="68"/>
      <c r="Z1535" s="68"/>
      <c r="AA1535" s="371"/>
      <c r="AB1535" s="68"/>
      <c r="AC1535" s="68"/>
      <c r="AD1535" s="371"/>
      <c r="AE1535" s="68"/>
      <c r="AF1535" s="80"/>
      <c r="AG1535" s="99"/>
      <c r="AH1535" s="84"/>
      <c r="AI1535" s="582"/>
      <c r="AJ1535" s="582"/>
      <c r="AK1535" s="582"/>
      <c r="AL1535" s="582"/>
      <c r="AM1535" s="68"/>
      <c r="AN1535" s="80"/>
      <c r="AO1535" s="84"/>
      <c r="AP1535" s="4"/>
    </row>
    <row r="1536" spans="2:42" ht="13.5" customHeight="1" x14ac:dyDescent="0.25">
      <c r="B1536" s="520"/>
      <c r="D1536" s="68"/>
      <c r="E1536" s="68"/>
      <c r="F1536" s="68"/>
      <c r="G1536" s="68"/>
      <c r="H1536" s="88"/>
      <c r="I1536" s="68"/>
      <c r="J1536" s="68"/>
      <c r="K1536" s="68"/>
      <c r="L1536" s="88"/>
      <c r="M1536" s="68"/>
      <c r="N1536" s="68"/>
      <c r="O1536" s="68"/>
      <c r="P1536" s="328"/>
      <c r="Q1536" s="329"/>
      <c r="R1536" s="329"/>
      <c r="S1536" s="68"/>
      <c r="T1536" s="68"/>
      <c r="U1536" s="68"/>
      <c r="V1536" s="357"/>
      <c r="W1536" s="328"/>
      <c r="X1536" s="68"/>
      <c r="Y1536" s="68"/>
      <c r="Z1536" s="68"/>
      <c r="AA1536" s="371"/>
      <c r="AB1536" s="68"/>
      <c r="AC1536" s="68"/>
      <c r="AD1536" s="371"/>
      <c r="AE1536" s="68"/>
      <c r="AF1536" s="80"/>
      <c r="AG1536" s="99"/>
      <c r="AH1536" s="84"/>
      <c r="AI1536" s="582"/>
      <c r="AJ1536" s="582"/>
      <c r="AK1536" s="582"/>
      <c r="AL1536" s="582"/>
      <c r="AM1536" s="68"/>
      <c r="AN1536" s="80"/>
      <c r="AO1536" s="84"/>
      <c r="AP1536" s="4"/>
    </row>
    <row r="1537" spans="2:42" ht="13.5" customHeight="1" x14ac:dyDescent="0.25">
      <c r="B1537" s="520"/>
      <c r="D1537" s="68"/>
      <c r="E1537" s="68"/>
      <c r="F1537" s="68"/>
      <c r="G1537" s="68"/>
      <c r="H1537" s="88"/>
      <c r="I1537" s="68"/>
      <c r="J1537" s="68"/>
      <c r="K1537" s="68"/>
      <c r="L1537" s="88"/>
      <c r="M1537" s="68"/>
      <c r="N1537" s="68"/>
      <c r="O1537" s="68"/>
      <c r="P1537" s="328"/>
      <c r="Q1537" s="329"/>
      <c r="R1537" s="329"/>
      <c r="S1537" s="68"/>
      <c r="T1537" s="68"/>
      <c r="U1537" s="68"/>
      <c r="V1537" s="357"/>
      <c r="W1537" s="328"/>
      <c r="X1537" s="68"/>
      <c r="Y1537" s="68"/>
      <c r="Z1537" s="68"/>
      <c r="AA1537" s="371"/>
      <c r="AB1537" s="68"/>
      <c r="AC1537" s="68"/>
      <c r="AD1537" s="371"/>
      <c r="AE1537" s="68"/>
      <c r="AF1537" s="80"/>
      <c r="AG1537" s="99"/>
      <c r="AH1537" s="84"/>
      <c r="AI1537" s="582"/>
      <c r="AJ1537" s="582"/>
      <c r="AK1537" s="582"/>
      <c r="AL1537" s="582"/>
      <c r="AM1537" s="68"/>
      <c r="AN1537" s="80"/>
      <c r="AO1537" s="84"/>
      <c r="AP1537" s="4"/>
    </row>
    <row r="1538" spans="2:42" ht="13.5" customHeight="1" x14ac:dyDescent="0.25">
      <c r="B1538" s="520"/>
      <c r="D1538" s="68"/>
      <c r="E1538" s="68"/>
      <c r="F1538" s="68"/>
      <c r="G1538" s="68"/>
      <c r="H1538" s="88"/>
      <c r="I1538" s="68"/>
      <c r="J1538" s="68"/>
      <c r="K1538" s="68"/>
      <c r="L1538" s="88"/>
      <c r="M1538" s="68"/>
      <c r="N1538" s="68"/>
      <c r="O1538" s="68"/>
      <c r="P1538" s="328"/>
      <c r="Q1538" s="329"/>
      <c r="R1538" s="329"/>
      <c r="S1538" s="68"/>
      <c r="T1538" s="68"/>
      <c r="U1538" s="68"/>
      <c r="V1538" s="357"/>
      <c r="W1538" s="328"/>
      <c r="X1538" s="68"/>
      <c r="Y1538" s="68"/>
      <c r="Z1538" s="68"/>
      <c r="AA1538" s="371"/>
      <c r="AB1538" s="68"/>
      <c r="AC1538" s="68"/>
      <c r="AD1538" s="371"/>
      <c r="AE1538" s="68"/>
      <c r="AF1538" s="80"/>
      <c r="AG1538" s="99"/>
      <c r="AH1538" s="84"/>
      <c r="AI1538" s="582"/>
      <c r="AJ1538" s="582"/>
      <c r="AK1538" s="582"/>
      <c r="AL1538" s="582"/>
      <c r="AM1538" s="68"/>
      <c r="AN1538" s="80"/>
      <c r="AO1538" s="84"/>
      <c r="AP1538" s="4"/>
    </row>
    <row r="1539" spans="2:42" ht="13.5" customHeight="1" x14ac:dyDescent="0.25">
      <c r="B1539" s="520"/>
      <c r="D1539" s="68"/>
      <c r="E1539" s="68"/>
      <c r="F1539" s="68"/>
      <c r="G1539" s="68"/>
      <c r="H1539" s="88"/>
      <c r="I1539" s="68"/>
      <c r="J1539" s="68"/>
      <c r="K1539" s="68"/>
      <c r="L1539" s="88"/>
      <c r="M1539" s="68"/>
      <c r="N1539" s="68"/>
      <c r="O1539" s="68"/>
      <c r="P1539" s="328"/>
      <c r="Q1539" s="329"/>
      <c r="R1539" s="329"/>
      <c r="S1539" s="68"/>
      <c r="T1539" s="68"/>
      <c r="U1539" s="68"/>
      <c r="V1539" s="357"/>
      <c r="W1539" s="328"/>
      <c r="X1539" s="68"/>
      <c r="Y1539" s="68"/>
      <c r="Z1539" s="68"/>
      <c r="AA1539" s="371"/>
      <c r="AB1539" s="68"/>
      <c r="AC1539" s="68"/>
      <c r="AD1539" s="371"/>
      <c r="AE1539" s="68"/>
      <c r="AF1539" s="80"/>
      <c r="AG1539" s="99"/>
      <c r="AH1539" s="84"/>
      <c r="AI1539" s="582"/>
      <c r="AJ1539" s="582"/>
      <c r="AK1539" s="582"/>
      <c r="AL1539" s="582"/>
      <c r="AM1539" s="68"/>
      <c r="AN1539" s="80"/>
      <c r="AO1539" s="84"/>
      <c r="AP1539" s="4"/>
    </row>
    <row r="1540" spans="2:42" ht="13.5" customHeight="1" x14ac:dyDescent="0.25">
      <c r="B1540" s="520"/>
      <c r="D1540" s="68"/>
      <c r="E1540" s="68"/>
      <c r="F1540" s="68"/>
      <c r="G1540" s="68"/>
      <c r="H1540" s="88"/>
      <c r="I1540" s="68"/>
      <c r="J1540" s="68"/>
      <c r="K1540" s="68"/>
      <c r="L1540" s="88"/>
      <c r="M1540" s="68"/>
      <c r="N1540" s="68"/>
      <c r="O1540" s="68"/>
      <c r="P1540" s="328"/>
      <c r="Q1540" s="329"/>
      <c r="R1540" s="329"/>
      <c r="S1540" s="68"/>
      <c r="T1540" s="68"/>
      <c r="U1540" s="68"/>
      <c r="V1540" s="357"/>
      <c r="W1540" s="328"/>
      <c r="X1540" s="68"/>
      <c r="Y1540" s="68"/>
      <c r="Z1540" s="68"/>
      <c r="AA1540" s="371"/>
      <c r="AB1540" s="68"/>
      <c r="AC1540" s="68"/>
      <c r="AD1540" s="371"/>
      <c r="AE1540" s="68"/>
      <c r="AF1540" s="80"/>
      <c r="AG1540" s="99"/>
      <c r="AH1540" s="84"/>
      <c r="AI1540" s="582"/>
      <c r="AJ1540" s="582"/>
      <c r="AK1540" s="582"/>
      <c r="AL1540" s="582"/>
      <c r="AM1540" s="68"/>
      <c r="AN1540" s="80"/>
      <c r="AO1540" s="84"/>
      <c r="AP1540" s="4"/>
    </row>
    <row r="1541" spans="2:42" ht="13.5" customHeight="1" x14ac:dyDescent="0.25">
      <c r="B1541" s="520"/>
      <c r="D1541" s="68"/>
      <c r="E1541" s="68"/>
      <c r="F1541" s="68"/>
      <c r="G1541" s="68"/>
      <c r="H1541" s="88"/>
      <c r="I1541" s="68"/>
      <c r="J1541" s="68"/>
      <c r="K1541" s="68"/>
      <c r="L1541" s="88"/>
      <c r="M1541" s="68"/>
      <c r="N1541" s="68"/>
      <c r="O1541" s="68"/>
      <c r="P1541" s="328"/>
      <c r="Q1541" s="329"/>
      <c r="R1541" s="329"/>
      <c r="S1541" s="68"/>
      <c r="T1541" s="68"/>
      <c r="U1541" s="68"/>
      <c r="V1541" s="357"/>
      <c r="W1541" s="328"/>
      <c r="X1541" s="68"/>
      <c r="Y1541" s="68"/>
      <c r="Z1541" s="68"/>
      <c r="AA1541" s="371"/>
      <c r="AB1541" s="68"/>
      <c r="AC1541" s="68"/>
      <c r="AD1541" s="371"/>
      <c r="AE1541" s="68"/>
      <c r="AF1541" s="80"/>
      <c r="AG1541" s="99"/>
      <c r="AH1541" s="84"/>
      <c r="AI1541" s="582"/>
      <c r="AJ1541" s="582"/>
      <c r="AK1541" s="582"/>
      <c r="AL1541" s="582"/>
      <c r="AM1541" s="68"/>
      <c r="AN1541" s="80"/>
      <c r="AO1541" s="84"/>
      <c r="AP1541" s="4"/>
    </row>
    <row r="1542" spans="2:42" ht="13.5" customHeight="1" x14ac:dyDescent="0.25">
      <c r="B1542" s="520"/>
      <c r="D1542" s="68"/>
      <c r="E1542" s="68"/>
      <c r="F1542" s="68"/>
      <c r="G1542" s="68"/>
      <c r="H1542" s="88"/>
      <c r="I1542" s="68"/>
      <c r="J1542" s="68"/>
      <c r="K1542" s="68"/>
      <c r="L1542" s="88"/>
      <c r="M1542" s="68"/>
      <c r="N1542" s="68"/>
      <c r="O1542" s="68"/>
      <c r="P1542" s="328"/>
      <c r="Q1542" s="329"/>
      <c r="R1542" s="329"/>
      <c r="S1542" s="68"/>
      <c r="T1542" s="68"/>
      <c r="U1542" s="68"/>
      <c r="V1542" s="357"/>
      <c r="W1542" s="328"/>
      <c r="X1542" s="68"/>
      <c r="Y1542" s="68"/>
      <c r="Z1542" s="68"/>
      <c r="AA1542" s="371"/>
      <c r="AB1542" s="68"/>
      <c r="AC1542" s="68"/>
      <c r="AD1542" s="371"/>
      <c r="AE1542" s="68"/>
      <c r="AF1542" s="80"/>
      <c r="AG1542" s="99"/>
      <c r="AH1542" s="84"/>
      <c r="AI1542" s="582"/>
      <c r="AJ1542" s="582"/>
      <c r="AK1542" s="582"/>
      <c r="AL1542" s="582"/>
      <c r="AM1542" s="68"/>
      <c r="AN1542" s="80"/>
      <c r="AO1542" s="84"/>
      <c r="AP1542" s="4"/>
    </row>
    <row r="1543" spans="2:42" ht="13.5" customHeight="1" x14ac:dyDescent="0.25">
      <c r="B1543" s="520"/>
      <c r="D1543" s="68"/>
      <c r="E1543" s="68"/>
      <c r="F1543" s="68"/>
      <c r="G1543" s="68"/>
      <c r="H1543" s="88"/>
      <c r="I1543" s="68"/>
      <c r="J1543" s="68"/>
      <c r="K1543" s="68"/>
      <c r="L1543" s="88"/>
      <c r="M1543" s="68"/>
      <c r="N1543" s="68"/>
      <c r="O1543" s="68"/>
      <c r="P1543" s="328"/>
      <c r="Q1543" s="329"/>
      <c r="R1543" s="329"/>
      <c r="S1543" s="68"/>
      <c r="T1543" s="68"/>
      <c r="U1543" s="68"/>
      <c r="V1543" s="357"/>
      <c r="W1543" s="328"/>
      <c r="X1543" s="68"/>
      <c r="Y1543" s="68"/>
      <c r="Z1543" s="68"/>
      <c r="AA1543" s="371"/>
      <c r="AB1543" s="68"/>
      <c r="AC1543" s="68"/>
      <c r="AD1543" s="371"/>
      <c r="AE1543" s="68"/>
      <c r="AF1543" s="80"/>
      <c r="AG1543" s="99"/>
      <c r="AH1543" s="84"/>
      <c r="AI1543" s="582"/>
      <c r="AJ1543" s="582"/>
      <c r="AK1543" s="582"/>
      <c r="AL1543" s="582"/>
      <c r="AM1543" s="68"/>
      <c r="AN1543" s="80"/>
      <c r="AO1543" s="84"/>
      <c r="AP1543" s="4"/>
    </row>
    <row r="1544" spans="2:42" ht="13.5" customHeight="1" x14ac:dyDescent="0.25">
      <c r="B1544" s="520"/>
      <c r="D1544" s="68"/>
      <c r="E1544" s="68"/>
      <c r="F1544" s="68"/>
      <c r="G1544" s="68"/>
      <c r="H1544" s="88"/>
      <c r="I1544" s="68"/>
      <c r="J1544" s="68"/>
      <c r="K1544" s="68"/>
      <c r="L1544" s="88"/>
      <c r="M1544" s="68"/>
      <c r="N1544" s="68"/>
      <c r="O1544" s="68"/>
      <c r="P1544" s="328"/>
      <c r="Q1544" s="329"/>
      <c r="R1544" s="329"/>
      <c r="S1544" s="68"/>
      <c r="T1544" s="68"/>
      <c r="U1544" s="68"/>
      <c r="V1544" s="357"/>
      <c r="W1544" s="328"/>
      <c r="X1544" s="68"/>
      <c r="Y1544" s="68"/>
      <c r="Z1544" s="68"/>
      <c r="AA1544" s="371"/>
      <c r="AB1544" s="68"/>
      <c r="AC1544" s="68"/>
      <c r="AD1544" s="371"/>
      <c r="AE1544" s="68"/>
      <c r="AF1544" s="80"/>
      <c r="AG1544" s="99"/>
      <c r="AH1544" s="84"/>
      <c r="AI1544" s="582"/>
      <c r="AJ1544" s="582"/>
      <c r="AK1544" s="582"/>
      <c r="AL1544" s="582"/>
      <c r="AM1544" s="68"/>
      <c r="AN1544" s="80"/>
      <c r="AO1544" s="84"/>
      <c r="AP1544" s="4"/>
    </row>
    <row r="1545" spans="2:42" ht="13.5" customHeight="1" x14ac:dyDescent="0.25">
      <c r="B1545" s="520"/>
      <c r="D1545" s="68"/>
      <c r="E1545" s="68"/>
      <c r="F1545" s="68"/>
      <c r="G1545" s="68"/>
      <c r="H1545" s="88"/>
      <c r="I1545" s="68"/>
      <c r="J1545" s="68"/>
      <c r="K1545" s="68"/>
      <c r="L1545" s="88"/>
      <c r="M1545" s="68"/>
      <c r="N1545" s="68"/>
      <c r="O1545" s="68"/>
      <c r="P1545" s="328"/>
      <c r="Q1545" s="329"/>
      <c r="R1545" s="329"/>
      <c r="S1545" s="68"/>
      <c r="T1545" s="68"/>
      <c r="U1545" s="68"/>
      <c r="V1545" s="357"/>
      <c r="W1545" s="328"/>
      <c r="X1545" s="68"/>
      <c r="Y1545" s="68"/>
      <c r="Z1545" s="68"/>
      <c r="AA1545" s="371"/>
      <c r="AB1545" s="68"/>
      <c r="AC1545" s="68"/>
      <c r="AD1545" s="371"/>
      <c r="AE1545" s="68"/>
      <c r="AF1545" s="80"/>
      <c r="AG1545" s="99"/>
      <c r="AH1545" s="84"/>
      <c r="AI1545" s="582"/>
      <c r="AJ1545" s="582"/>
      <c r="AK1545" s="582"/>
      <c r="AL1545" s="582"/>
      <c r="AM1545" s="68"/>
      <c r="AN1545" s="80"/>
      <c r="AO1545" s="84"/>
      <c r="AP1545" s="4"/>
    </row>
    <row r="1546" spans="2:42" ht="13.5" customHeight="1" x14ac:dyDescent="0.25">
      <c r="B1546" s="520"/>
      <c r="D1546" s="68"/>
      <c r="E1546" s="68"/>
      <c r="F1546" s="68"/>
      <c r="G1546" s="68"/>
      <c r="H1546" s="88"/>
      <c r="I1546" s="68"/>
      <c r="J1546" s="68"/>
      <c r="K1546" s="68"/>
      <c r="L1546" s="88"/>
      <c r="M1546" s="68"/>
      <c r="N1546" s="68"/>
      <c r="O1546" s="68"/>
      <c r="P1546" s="328"/>
      <c r="Q1546" s="329"/>
      <c r="R1546" s="329"/>
      <c r="S1546" s="68"/>
      <c r="T1546" s="68"/>
      <c r="U1546" s="68"/>
      <c r="V1546" s="357"/>
      <c r="W1546" s="328"/>
      <c r="X1546" s="68"/>
      <c r="Y1546" s="68"/>
      <c r="Z1546" s="68"/>
      <c r="AA1546" s="371"/>
      <c r="AB1546" s="68"/>
      <c r="AC1546" s="68"/>
      <c r="AD1546" s="371"/>
      <c r="AE1546" s="68"/>
      <c r="AF1546" s="80"/>
      <c r="AG1546" s="99"/>
      <c r="AH1546" s="84"/>
      <c r="AI1546" s="582"/>
      <c r="AJ1546" s="582"/>
      <c r="AK1546" s="582"/>
      <c r="AL1546" s="582"/>
      <c r="AM1546" s="68"/>
      <c r="AN1546" s="80"/>
      <c r="AO1546" s="84"/>
      <c r="AP1546" s="4"/>
    </row>
    <row r="1547" spans="2:42" ht="13.5" customHeight="1" x14ac:dyDescent="0.25">
      <c r="B1547" s="520"/>
      <c r="D1547" s="68"/>
      <c r="E1547" s="68"/>
      <c r="F1547" s="68"/>
      <c r="G1547" s="68"/>
      <c r="H1547" s="88"/>
      <c r="I1547" s="68"/>
      <c r="J1547" s="68"/>
      <c r="K1547" s="68"/>
      <c r="L1547" s="88"/>
      <c r="M1547" s="68"/>
      <c r="N1547" s="68"/>
      <c r="O1547" s="68"/>
      <c r="P1547" s="328"/>
      <c r="Q1547" s="329"/>
      <c r="R1547" s="329"/>
      <c r="S1547" s="68"/>
      <c r="T1547" s="68"/>
      <c r="U1547" s="68"/>
      <c r="V1547" s="357"/>
      <c r="W1547" s="328"/>
      <c r="X1547" s="68"/>
      <c r="Y1547" s="68"/>
      <c r="Z1547" s="68"/>
      <c r="AA1547" s="371"/>
      <c r="AB1547" s="68"/>
      <c r="AC1547" s="68"/>
      <c r="AD1547" s="371"/>
      <c r="AE1547" s="68"/>
      <c r="AF1547" s="80"/>
      <c r="AG1547" s="99"/>
      <c r="AH1547" s="84"/>
      <c r="AI1547" s="582"/>
      <c r="AJ1547" s="582"/>
      <c r="AK1547" s="582"/>
      <c r="AL1547" s="582"/>
      <c r="AM1547" s="68"/>
      <c r="AN1547" s="80"/>
      <c r="AO1547" s="84"/>
      <c r="AP1547" s="4"/>
    </row>
    <row r="1548" spans="2:42" ht="13.5" customHeight="1" x14ac:dyDescent="0.25">
      <c r="B1548" s="520"/>
      <c r="D1548" s="68"/>
      <c r="E1548" s="68"/>
      <c r="F1548" s="68"/>
      <c r="G1548" s="68"/>
      <c r="H1548" s="88"/>
      <c r="I1548" s="68"/>
      <c r="J1548" s="68"/>
      <c r="K1548" s="68"/>
      <c r="L1548" s="88"/>
      <c r="M1548" s="68"/>
      <c r="N1548" s="68"/>
      <c r="O1548" s="68"/>
      <c r="P1548" s="328"/>
      <c r="Q1548" s="329"/>
      <c r="R1548" s="329"/>
      <c r="S1548" s="68"/>
      <c r="T1548" s="68"/>
      <c r="U1548" s="68"/>
      <c r="V1548" s="357"/>
      <c r="W1548" s="328"/>
      <c r="X1548" s="68"/>
      <c r="Y1548" s="68"/>
      <c r="Z1548" s="68"/>
      <c r="AA1548" s="371"/>
      <c r="AB1548" s="68"/>
      <c r="AC1548" s="68"/>
      <c r="AD1548" s="371"/>
      <c r="AE1548" s="68"/>
      <c r="AF1548" s="80"/>
      <c r="AG1548" s="99"/>
      <c r="AH1548" s="84"/>
      <c r="AI1548" s="582"/>
      <c r="AJ1548" s="582"/>
      <c r="AK1548" s="582"/>
      <c r="AL1548" s="582"/>
      <c r="AM1548" s="68"/>
      <c r="AN1548" s="80"/>
      <c r="AO1548" s="84"/>
      <c r="AP1548" s="4"/>
    </row>
    <row r="1549" spans="2:42" ht="13.5" customHeight="1" x14ac:dyDescent="0.25">
      <c r="B1549" s="520"/>
      <c r="D1549" s="68"/>
      <c r="E1549" s="68"/>
      <c r="F1549" s="68"/>
      <c r="G1549" s="68"/>
      <c r="H1549" s="88"/>
      <c r="I1549" s="68"/>
      <c r="J1549" s="68"/>
      <c r="K1549" s="68"/>
      <c r="L1549" s="88"/>
      <c r="M1549" s="68"/>
      <c r="N1549" s="68"/>
      <c r="O1549" s="68"/>
      <c r="P1549" s="328"/>
      <c r="Q1549" s="329"/>
      <c r="R1549" s="329"/>
      <c r="S1549" s="68"/>
      <c r="T1549" s="68"/>
      <c r="U1549" s="68"/>
      <c r="V1549" s="357"/>
      <c r="W1549" s="328"/>
      <c r="X1549" s="68"/>
      <c r="Y1549" s="68"/>
      <c r="Z1549" s="68"/>
      <c r="AA1549" s="371"/>
      <c r="AB1549" s="68"/>
      <c r="AC1549" s="68"/>
      <c r="AD1549" s="371"/>
      <c r="AE1549" s="68"/>
      <c r="AF1549" s="80"/>
      <c r="AG1549" s="99"/>
      <c r="AH1549" s="84"/>
      <c r="AI1549" s="582"/>
      <c r="AJ1549" s="582"/>
      <c r="AK1549" s="582"/>
      <c r="AL1549" s="582"/>
      <c r="AM1549" s="68"/>
      <c r="AN1549" s="80"/>
      <c r="AO1549" s="84"/>
      <c r="AP1549" s="4"/>
    </row>
    <row r="1550" spans="2:42" ht="13.5" customHeight="1" x14ac:dyDescent="0.25">
      <c r="B1550" s="520"/>
      <c r="D1550" s="68"/>
      <c r="E1550" s="68"/>
      <c r="F1550" s="68"/>
      <c r="G1550" s="68"/>
      <c r="H1550" s="88"/>
      <c r="I1550" s="68"/>
      <c r="J1550" s="68"/>
      <c r="K1550" s="68"/>
      <c r="L1550" s="88"/>
      <c r="M1550" s="68"/>
      <c r="N1550" s="68"/>
      <c r="O1550" s="68"/>
      <c r="P1550" s="328"/>
      <c r="Q1550" s="329"/>
      <c r="R1550" s="329"/>
      <c r="S1550" s="68"/>
      <c r="T1550" s="68"/>
      <c r="U1550" s="68"/>
      <c r="V1550" s="357"/>
      <c r="W1550" s="328"/>
      <c r="X1550" s="68"/>
      <c r="Y1550" s="68"/>
      <c r="Z1550" s="68"/>
      <c r="AA1550" s="371"/>
      <c r="AB1550" s="68"/>
      <c r="AC1550" s="68"/>
      <c r="AD1550" s="371"/>
      <c r="AE1550" s="68"/>
      <c r="AF1550" s="80"/>
      <c r="AG1550" s="99"/>
      <c r="AH1550" s="84"/>
      <c r="AI1550" s="582"/>
      <c r="AJ1550" s="582"/>
      <c r="AK1550" s="582"/>
      <c r="AL1550" s="582"/>
      <c r="AM1550" s="68"/>
      <c r="AN1550" s="80"/>
      <c r="AO1550" s="84"/>
      <c r="AP1550" s="4"/>
    </row>
    <row r="1551" spans="2:42" ht="13.5" customHeight="1" x14ac:dyDescent="0.25">
      <c r="B1551" s="520"/>
      <c r="D1551" s="68"/>
      <c r="E1551" s="68"/>
      <c r="F1551" s="68"/>
      <c r="G1551" s="68"/>
      <c r="H1551" s="88"/>
      <c r="I1551" s="68"/>
      <c r="J1551" s="68"/>
      <c r="K1551" s="68"/>
      <c r="L1551" s="88"/>
      <c r="M1551" s="68"/>
      <c r="N1551" s="68"/>
      <c r="O1551" s="68"/>
      <c r="P1551" s="328"/>
      <c r="Q1551" s="329"/>
      <c r="R1551" s="329"/>
      <c r="S1551" s="68"/>
      <c r="T1551" s="68"/>
      <c r="U1551" s="68"/>
      <c r="V1551" s="357"/>
      <c r="W1551" s="328"/>
      <c r="X1551" s="68"/>
      <c r="Y1551" s="68"/>
      <c r="Z1551" s="68"/>
      <c r="AA1551" s="371"/>
      <c r="AB1551" s="68"/>
      <c r="AC1551" s="68"/>
      <c r="AD1551" s="371"/>
      <c r="AE1551" s="68"/>
      <c r="AF1551" s="80"/>
      <c r="AG1551" s="99"/>
      <c r="AH1551" s="84"/>
      <c r="AI1551" s="582"/>
      <c r="AJ1551" s="582"/>
      <c r="AK1551" s="582"/>
      <c r="AL1551" s="582"/>
      <c r="AM1551" s="68"/>
      <c r="AN1551" s="80"/>
      <c r="AO1551" s="84"/>
      <c r="AP1551" s="4"/>
    </row>
    <row r="1552" spans="2:42" ht="13.5" customHeight="1" x14ac:dyDescent="0.25">
      <c r="B1552" s="520"/>
      <c r="D1552" s="68"/>
      <c r="E1552" s="68"/>
      <c r="F1552" s="68"/>
      <c r="G1552" s="68"/>
      <c r="H1552" s="88"/>
      <c r="I1552" s="68"/>
      <c r="J1552" s="68"/>
      <c r="K1552" s="68"/>
      <c r="L1552" s="88"/>
      <c r="M1552" s="68"/>
      <c r="N1552" s="68"/>
      <c r="O1552" s="68"/>
      <c r="P1552" s="328"/>
      <c r="Q1552" s="329"/>
      <c r="R1552" s="329"/>
      <c r="S1552" s="68"/>
      <c r="T1552" s="68"/>
      <c r="U1552" s="68"/>
      <c r="V1552" s="357"/>
      <c r="W1552" s="328"/>
      <c r="X1552" s="68"/>
      <c r="Y1552" s="68"/>
      <c r="Z1552" s="68"/>
      <c r="AA1552" s="371"/>
      <c r="AB1552" s="68"/>
      <c r="AC1552" s="68"/>
      <c r="AD1552" s="371"/>
      <c r="AE1552" s="68"/>
      <c r="AF1552" s="80"/>
      <c r="AG1552" s="99"/>
      <c r="AH1552" s="84"/>
      <c r="AI1552" s="582"/>
      <c r="AJ1552" s="582"/>
      <c r="AK1552" s="582"/>
      <c r="AL1552" s="582"/>
      <c r="AM1552" s="68"/>
      <c r="AN1552" s="80"/>
      <c r="AO1552" s="84"/>
      <c r="AP1552" s="4"/>
    </row>
    <row r="1553" spans="2:42" ht="13.5" customHeight="1" x14ac:dyDescent="0.25">
      <c r="B1553" s="520"/>
      <c r="D1553" s="68"/>
      <c r="E1553" s="68"/>
      <c r="F1553" s="68"/>
      <c r="G1553" s="68"/>
      <c r="H1553" s="88"/>
      <c r="I1553" s="68"/>
      <c r="J1553" s="68"/>
      <c r="K1553" s="68"/>
      <c r="L1553" s="88"/>
      <c r="M1553" s="68"/>
      <c r="N1553" s="68"/>
      <c r="O1553" s="68"/>
      <c r="P1553" s="328"/>
      <c r="Q1553" s="329"/>
      <c r="R1553" s="329"/>
      <c r="S1553" s="68"/>
      <c r="T1553" s="68"/>
      <c r="U1553" s="68"/>
      <c r="V1553" s="357"/>
      <c r="W1553" s="328"/>
      <c r="X1553" s="68"/>
      <c r="Y1553" s="68"/>
      <c r="Z1553" s="68"/>
      <c r="AA1553" s="371"/>
      <c r="AB1553" s="68"/>
      <c r="AC1553" s="68"/>
      <c r="AD1553" s="371"/>
      <c r="AE1553" s="68"/>
      <c r="AF1553" s="80"/>
      <c r="AG1553" s="99"/>
      <c r="AH1553" s="84"/>
      <c r="AI1553" s="582"/>
      <c r="AJ1553" s="582"/>
      <c r="AK1553" s="582"/>
      <c r="AL1553" s="582"/>
      <c r="AM1553" s="68"/>
      <c r="AN1553" s="80"/>
      <c r="AO1553" s="84"/>
      <c r="AP1553" s="4"/>
    </row>
    <row r="1554" spans="2:42" ht="13.5" customHeight="1" x14ac:dyDescent="0.25">
      <c r="B1554" s="520"/>
      <c r="D1554" s="68"/>
      <c r="E1554" s="68"/>
      <c r="F1554" s="68"/>
      <c r="G1554" s="68"/>
      <c r="H1554" s="88"/>
      <c r="I1554" s="68"/>
      <c r="J1554" s="68"/>
      <c r="K1554" s="68"/>
      <c r="L1554" s="88"/>
      <c r="M1554" s="68"/>
      <c r="N1554" s="68"/>
      <c r="O1554" s="68"/>
      <c r="P1554" s="328"/>
      <c r="Q1554" s="329"/>
      <c r="R1554" s="329"/>
      <c r="S1554" s="68"/>
      <c r="T1554" s="68"/>
      <c r="U1554" s="68"/>
      <c r="V1554" s="357"/>
      <c r="W1554" s="328"/>
      <c r="X1554" s="68"/>
      <c r="Y1554" s="68"/>
      <c r="Z1554" s="68"/>
      <c r="AA1554" s="371"/>
      <c r="AB1554" s="68"/>
      <c r="AC1554" s="68"/>
      <c r="AD1554" s="371"/>
      <c r="AE1554" s="68"/>
      <c r="AF1554" s="80"/>
      <c r="AG1554" s="99"/>
      <c r="AH1554" s="84"/>
      <c r="AI1554" s="582"/>
      <c r="AJ1554" s="582"/>
      <c r="AK1554" s="582"/>
      <c r="AL1554" s="582"/>
      <c r="AM1554" s="68"/>
      <c r="AN1554" s="80"/>
      <c r="AO1554" s="84"/>
      <c r="AP1554" s="4"/>
    </row>
    <row r="1555" spans="2:42" ht="13.5" customHeight="1" x14ac:dyDescent="0.25">
      <c r="B1555" s="520"/>
      <c r="D1555" s="68"/>
      <c r="E1555" s="68"/>
      <c r="F1555" s="68"/>
      <c r="G1555" s="68"/>
      <c r="H1555" s="88"/>
      <c r="I1555" s="68"/>
      <c r="J1555" s="68"/>
      <c r="K1555" s="68"/>
      <c r="L1555" s="88"/>
      <c r="M1555" s="68"/>
      <c r="N1555" s="68"/>
      <c r="O1555" s="68"/>
      <c r="P1555" s="328"/>
      <c r="Q1555" s="329"/>
      <c r="R1555" s="329"/>
      <c r="S1555" s="68"/>
      <c r="T1555" s="68"/>
      <c r="U1555" s="68"/>
      <c r="V1555" s="357"/>
      <c r="W1555" s="328"/>
      <c r="X1555" s="68"/>
      <c r="Y1555" s="68"/>
      <c r="Z1555" s="68"/>
      <c r="AA1555" s="371"/>
      <c r="AB1555" s="68"/>
      <c r="AC1555" s="68"/>
      <c r="AD1555" s="371"/>
      <c r="AE1555" s="68"/>
      <c r="AF1555" s="80"/>
      <c r="AG1555" s="99"/>
      <c r="AH1555" s="84"/>
      <c r="AI1555" s="582"/>
      <c r="AJ1555" s="582"/>
      <c r="AK1555" s="582"/>
      <c r="AL1555" s="582"/>
      <c r="AM1555" s="68"/>
      <c r="AN1555" s="80"/>
      <c r="AO1555" s="84"/>
      <c r="AP1555" s="4"/>
    </row>
    <row r="1556" spans="2:42" ht="13.5" customHeight="1" x14ac:dyDescent="0.25">
      <c r="B1556" s="520"/>
      <c r="D1556" s="68"/>
      <c r="E1556" s="68"/>
      <c r="F1556" s="68"/>
      <c r="G1556" s="68"/>
      <c r="H1556" s="88"/>
      <c r="I1556" s="68"/>
      <c r="J1556" s="68"/>
      <c r="K1556" s="68"/>
      <c r="L1556" s="88"/>
      <c r="M1556" s="68"/>
      <c r="N1556" s="68"/>
      <c r="O1556" s="68"/>
      <c r="P1556" s="328"/>
      <c r="Q1556" s="329"/>
      <c r="R1556" s="329"/>
      <c r="S1556" s="68"/>
      <c r="T1556" s="68"/>
      <c r="U1556" s="68"/>
      <c r="V1556" s="357"/>
      <c r="W1556" s="328"/>
      <c r="X1556" s="68"/>
      <c r="Y1556" s="68"/>
      <c r="Z1556" s="68"/>
      <c r="AA1556" s="371"/>
      <c r="AB1556" s="68"/>
      <c r="AC1556" s="68"/>
      <c r="AD1556" s="371"/>
      <c r="AE1556" s="68"/>
      <c r="AF1556" s="80"/>
      <c r="AG1556" s="99"/>
      <c r="AH1556" s="84"/>
      <c r="AI1556" s="582"/>
      <c r="AJ1556" s="582"/>
      <c r="AK1556" s="582"/>
      <c r="AL1556" s="582"/>
      <c r="AM1556" s="68"/>
      <c r="AN1556" s="80"/>
      <c r="AO1556" s="84"/>
      <c r="AP1556" s="4"/>
    </row>
    <row r="1557" spans="2:42" ht="13.5" customHeight="1" x14ac:dyDescent="0.25">
      <c r="B1557" s="520"/>
      <c r="D1557" s="68"/>
      <c r="E1557" s="68"/>
      <c r="F1557" s="68"/>
      <c r="G1557" s="68"/>
      <c r="H1557" s="88"/>
      <c r="I1557" s="68"/>
      <c r="J1557" s="68"/>
      <c r="K1557" s="68"/>
      <c r="L1557" s="88"/>
      <c r="M1557" s="68"/>
      <c r="N1557" s="68"/>
      <c r="O1557" s="68"/>
      <c r="P1557" s="328"/>
      <c r="Q1557" s="329"/>
      <c r="R1557" s="329"/>
      <c r="S1557" s="68"/>
      <c r="T1557" s="68"/>
      <c r="U1557" s="68"/>
      <c r="V1557" s="357"/>
      <c r="W1557" s="328"/>
      <c r="X1557" s="68"/>
      <c r="Y1557" s="68"/>
      <c r="Z1557" s="68"/>
      <c r="AA1557" s="371"/>
      <c r="AB1557" s="68"/>
      <c r="AC1557" s="68"/>
      <c r="AD1557" s="371"/>
      <c r="AE1557" s="68"/>
      <c r="AF1557" s="80"/>
      <c r="AG1557" s="99"/>
      <c r="AH1557" s="84"/>
      <c r="AI1557" s="582"/>
      <c r="AJ1557" s="582"/>
      <c r="AK1557" s="582"/>
      <c r="AL1557" s="582"/>
      <c r="AM1557" s="68"/>
      <c r="AN1557" s="80"/>
      <c r="AO1557" s="84"/>
      <c r="AP1557" s="4"/>
    </row>
    <row r="1558" spans="2:42" ht="13.5" customHeight="1" x14ac:dyDescent="0.25">
      <c r="B1558" s="520"/>
      <c r="D1558" s="68"/>
      <c r="E1558" s="68"/>
      <c r="F1558" s="68"/>
      <c r="G1558" s="68"/>
      <c r="H1558" s="88"/>
      <c r="I1558" s="68"/>
      <c r="J1558" s="68"/>
      <c r="K1558" s="68"/>
      <c r="L1558" s="88"/>
      <c r="M1558" s="68"/>
      <c r="N1558" s="68"/>
      <c r="O1558" s="68"/>
      <c r="P1558" s="328"/>
      <c r="Q1558" s="329"/>
      <c r="R1558" s="329"/>
      <c r="S1558" s="68"/>
      <c r="T1558" s="68"/>
      <c r="U1558" s="68"/>
      <c r="V1558" s="357"/>
      <c r="W1558" s="328"/>
      <c r="X1558" s="68"/>
      <c r="Y1558" s="68"/>
      <c r="Z1558" s="68"/>
      <c r="AA1558" s="371"/>
      <c r="AB1558" s="68"/>
      <c r="AC1558" s="68"/>
      <c r="AD1558" s="371"/>
      <c r="AE1558" s="68"/>
      <c r="AF1558" s="80"/>
      <c r="AG1558" s="99"/>
      <c r="AH1558" s="84"/>
      <c r="AI1558" s="582"/>
      <c r="AJ1558" s="582"/>
      <c r="AK1558" s="582"/>
      <c r="AL1558" s="582"/>
      <c r="AM1558" s="68"/>
      <c r="AN1558" s="80"/>
      <c r="AO1558" s="84"/>
      <c r="AP1558" s="4"/>
    </row>
    <row r="1559" spans="2:42" ht="13.5" customHeight="1" x14ac:dyDescent="0.25">
      <c r="B1559" s="520"/>
      <c r="D1559" s="68"/>
      <c r="E1559" s="68"/>
      <c r="F1559" s="68"/>
      <c r="G1559" s="68"/>
      <c r="H1559" s="88"/>
      <c r="I1559" s="68"/>
      <c r="J1559" s="68"/>
      <c r="K1559" s="68"/>
      <c r="L1559" s="88"/>
      <c r="M1559" s="68"/>
      <c r="N1559" s="68"/>
      <c r="O1559" s="68"/>
      <c r="P1559" s="328"/>
      <c r="Q1559" s="329"/>
      <c r="R1559" s="329"/>
      <c r="S1559" s="68"/>
      <c r="T1559" s="68"/>
      <c r="U1559" s="68"/>
      <c r="V1559" s="357"/>
      <c r="W1559" s="328"/>
      <c r="X1559" s="68"/>
      <c r="Y1559" s="68"/>
      <c r="Z1559" s="68"/>
      <c r="AA1559" s="371"/>
      <c r="AB1559" s="68"/>
      <c r="AC1559" s="68"/>
      <c r="AD1559" s="371"/>
      <c r="AE1559" s="68"/>
      <c r="AF1559" s="80"/>
      <c r="AG1559" s="99"/>
      <c r="AH1559" s="84"/>
      <c r="AI1559" s="582"/>
      <c r="AJ1559" s="582"/>
      <c r="AK1559" s="582"/>
      <c r="AL1559" s="582"/>
      <c r="AM1559" s="68"/>
      <c r="AN1559" s="80"/>
      <c r="AO1559" s="84"/>
      <c r="AP1559" s="4"/>
    </row>
    <row r="1560" spans="2:42" ht="13.5" customHeight="1" x14ac:dyDescent="0.25">
      <c r="B1560" s="520"/>
      <c r="D1560" s="68"/>
      <c r="E1560" s="68"/>
      <c r="F1560" s="68"/>
      <c r="G1560" s="68"/>
      <c r="H1560" s="88"/>
      <c r="I1560" s="68"/>
      <c r="J1560" s="68"/>
      <c r="K1560" s="68"/>
      <c r="L1560" s="88"/>
      <c r="M1560" s="68"/>
      <c r="N1560" s="68"/>
      <c r="O1560" s="68"/>
      <c r="P1560" s="328"/>
      <c r="Q1560" s="329"/>
      <c r="R1560" s="329"/>
      <c r="S1560" s="68"/>
      <c r="T1560" s="68"/>
      <c r="U1560" s="68"/>
      <c r="V1560" s="357"/>
      <c r="W1560" s="328"/>
      <c r="X1560" s="68"/>
      <c r="Y1560" s="68"/>
      <c r="Z1560" s="68"/>
      <c r="AA1560" s="371"/>
      <c r="AB1560" s="68"/>
      <c r="AC1560" s="68"/>
      <c r="AD1560" s="371"/>
      <c r="AE1560" s="68"/>
      <c r="AF1560" s="80"/>
      <c r="AG1560" s="99"/>
      <c r="AH1560" s="84"/>
      <c r="AI1560" s="582"/>
      <c r="AJ1560" s="582"/>
      <c r="AK1560" s="582"/>
      <c r="AL1560" s="582"/>
      <c r="AM1560" s="68"/>
      <c r="AN1560" s="80"/>
      <c r="AO1560" s="84"/>
      <c r="AP1560" s="4"/>
    </row>
    <row r="1561" spans="2:42" ht="13.5" customHeight="1" x14ac:dyDescent="0.25">
      <c r="B1561" s="520"/>
      <c r="D1561" s="68"/>
      <c r="E1561" s="68"/>
      <c r="F1561" s="68"/>
      <c r="G1561" s="68"/>
      <c r="H1561" s="88"/>
      <c r="I1561" s="68"/>
      <c r="J1561" s="68"/>
      <c r="K1561" s="68"/>
      <c r="L1561" s="88"/>
      <c r="M1561" s="68"/>
      <c r="N1561" s="68"/>
      <c r="O1561" s="68"/>
      <c r="P1561" s="328"/>
      <c r="Q1561" s="329"/>
      <c r="R1561" s="329"/>
      <c r="S1561" s="68"/>
      <c r="T1561" s="68"/>
      <c r="U1561" s="68"/>
      <c r="V1561" s="357"/>
      <c r="W1561" s="328"/>
      <c r="X1561" s="68"/>
      <c r="Y1561" s="68"/>
      <c r="Z1561" s="68"/>
      <c r="AA1561" s="371"/>
      <c r="AB1561" s="68"/>
      <c r="AC1561" s="68"/>
      <c r="AD1561" s="371"/>
      <c r="AE1561" s="68"/>
      <c r="AF1561" s="80"/>
      <c r="AG1561" s="99"/>
      <c r="AH1561" s="84"/>
      <c r="AI1561" s="582"/>
      <c r="AJ1561" s="582"/>
      <c r="AK1561" s="582"/>
      <c r="AL1561" s="582"/>
      <c r="AM1561" s="68"/>
      <c r="AN1561" s="80"/>
      <c r="AO1561" s="84"/>
      <c r="AP1561" s="4"/>
    </row>
    <row r="1562" spans="2:42" ht="13.5" customHeight="1" x14ac:dyDescent="0.25">
      <c r="B1562" s="520"/>
      <c r="D1562" s="68"/>
      <c r="E1562" s="68"/>
      <c r="F1562" s="68"/>
      <c r="G1562" s="68"/>
      <c r="H1562" s="88"/>
      <c r="I1562" s="68"/>
      <c r="J1562" s="68"/>
      <c r="K1562" s="68"/>
      <c r="L1562" s="88"/>
      <c r="M1562" s="68"/>
      <c r="N1562" s="68"/>
      <c r="O1562" s="68"/>
      <c r="P1562" s="328"/>
      <c r="Q1562" s="329"/>
      <c r="R1562" s="329"/>
      <c r="S1562" s="68"/>
      <c r="T1562" s="68"/>
      <c r="U1562" s="68"/>
      <c r="V1562" s="357"/>
      <c r="W1562" s="328"/>
      <c r="X1562" s="68"/>
      <c r="Y1562" s="68"/>
      <c r="Z1562" s="68"/>
      <c r="AA1562" s="371"/>
      <c r="AB1562" s="68"/>
      <c r="AC1562" s="68"/>
      <c r="AD1562" s="371"/>
      <c r="AE1562" s="68"/>
      <c r="AF1562" s="80"/>
      <c r="AG1562" s="99"/>
      <c r="AH1562" s="84"/>
      <c r="AI1562" s="582"/>
      <c r="AJ1562" s="582"/>
      <c r="AK1562" s="582"/>
      <c r="AL1562" s="582"/>
      <c r="AM1562" s="68"/>
      <c r="AN1562" s="80"/>
      <c r="AO1562" s="84"/>
      <c r="AP1562" s="4"/>
    </row>
    <row r="1563" spans="2:42" ht="13.5" customHeight="1" x14ac:dyDescent="0.25">
      <c r="B1563" s="520"/>
      <c r="D1563" s="68"/>
      <c r="E1563" s="68"/>
      <c r="F1563" s="68"/>
      <c r="G1563" s="68"/>
      <c r="H1563" s="88"/>
      <c r="I1563" s="68"/>
      <c r="J1563" s="68"/>
      <c r="K1563" s="68"/>
      <c r="L1563" s="88"/>
      <c r="M1563" s="68"/>
      <c r="N1563" s="68"/>
      <c r="O1563" s="68"/>
      <c r="P1563" s="328"/>
      <c r="Q1563" s="329"/>
      <c r="R1563" s="329"/>
      <c r="S1563" s="68"/>
      <c r="T1563" s="68"/>
      <c r="U1563" s="68"/>
      <c r="V1563" s="357"/>
      <c r="W1563" s="328"/>
      <c r="X1563" s="68"/>
      <c r="Y1563" s="68"/>
      <c r="Z1563" s="68"/>
      <c r="AA1563" s="371"/>
      <c r="AB1563" s="68"/>
      <c r="AC1563" s="68"/>
      <c r="AD1563" s="371"/>
      <c r="AE1563" s="68"/>
      <c r="AF1563" s="80"/>
      <c r="AG1563" s="99"/>
      <c r="AH1563" s="84"/>
      <c r="AI1563" s="582"/>
      <c r="AJ1563" s="582"/>
      <c r="AK1563" s="582"/>
      <c r="AL1563" s="582"/>
      <c r="AM1563" s="68"/>
      <c r="AN1563" s="80"/>
      <c r="AO1563" s="84"/>
      <c r="AP1563" s="4"/>
    </row>
    <row r="1564" spans="2:42" ht="13.5" customHeight="1" x14ac:dyDescent="0.25">
      <c r="B1564" s="520"/>
      <c r="D1564" s="68"/>
      <c r="E1564" s="68"/>
      <c r="F1564" s="68"/>
      <c r="G1564" s="68"/>
      <c r="H1564" s="88"/>
      <c r="I1564" s="68"/>
      <c r="J1564" s="68"/>
      <c r="K1564" s="68"/>
      <c r="L1564" s="88"/>
      <c r="M1564" s="68"/>
      <c r="N1564" s="68"/>
      <c r="O1564" s="68"/>
      <c r="P1564" s="328"/>
      <c r="Q1564" s="329"/>
      <c r="R1564" s="329"/>
      <c r="S1564" s="68"/>
      <c r="T1564" s="68"/>
      <c r="U1564" s="68"/>
      <c r="V1564" s="357"/>
      <c r="W1564" s="328"/>
      <c r="X1564" s="68"/>
      <c r="Y1564" s="68"/>
      <c r="Z1564" s="68"/>
      <c r="AA1564" s="371"/>
      <c r="AB1564" s="68"/>
      <c r="AC1564" s="68"/>
      <c r="AD1564" s="371"/>
      <c r="AE1564" s="68"/>
      <c r="AF1564" s="80"/>
      <c r="AG1564" s="99"/>
      <c r="AH1564" s="84"/>
      <c r="AI1564" s="582"/>
      <c r="AJ1564" s="582"/>
      <c r="AK1564" s="582"/>
      <c r="AL1564" s="582"/>
      <c r="AM1564" s="68"/>
      <c r="AN1564" s="80"/>
      <c r="AO1564" s="84"/>
      <c r="AP1564" s="4"/>
    </row>
    <row r="1565" spans="2:42" ht="13.5" customHeight="1" x14ac:dyDescent="0.25">
      <c r="B1565" s="520"/>
      <c r="D1565" s="68"/>
      <c r="E1565" s="68"/>
      <c r="F1565" s="68"/>
      <c r="G1565" s="68"/>
      <c r="H1565" s="88"/>
      <c r="I1565" s="68"/>
      <c r="J1565" s="68"/>
      <c r="K1565" s="68"/>
      <c r="L1565" s="88"/>
      <c r="M1565" s="68"/>
      <c r="N1565" s="68"/>
      <c r="O1565" s="68"/>
      <c r="P1565" s="328"/>
      <c r="Q1565" s="329"/>
      <c r="R1565" s="329"/>
      <c r="S1565" s="68"/>
      <c r="T1565" s="68"/>
      <c r="U1565" s="68"/>
      <c r="V1565" s="357"/>
      <c r="W1565" s="328"/>
      <c r="X1565" s="68"/>
      <c r="Y1565" s="68"/>
      <c r="Z1565" s="68"/>
      <c r="AA1565" s="371"/>
      <c r="AB1565" s="68"/>
      <c r="AC1565" s="68"/>
      <c r="AD1565" s="371"/>
      <c r="AE1565" s="68"/>
      <c r="AF1565" s="80"/>
      <c r="AG1565" s="99"/>
      <c r="AH1565" s="84"/>
      <c r="AI1565" s="582"/>
      <c r="AJ1565" s="582"/>
      <c r="AK1565" s="582"/>
      <c r="AL1565" s="582"/>
      <c r="AM1565" s="68"/>
      <c r="AN1565" s="80"/>
      <c r="AO1565" s="84"/>
      <c r="AP1565" s="4"/>
    </row>
    <row r="1566" spans="2:42" ht="13.5" customHeight="1" x14ac:dyDescent="0.25">
      <c r="B1566" s="520"/>
      <c r="D1566" s="68"/>
      <c r="E1566" s="68"/>
      <c r="F1566" s="68"/>
      <c r="G1566" s="68"/>
      <c r="H1566" s="88"/>
      <c r="I1566" s="68"/>
      <c r="J1566" s="68"/>
      <c r="K1566" s="68"/>
      <c r="L1566" s="88"/>
      <c r="M1566" s="68"/>
      <c r="N1566" s="68"/>
      <c r="O1566" s="68"/>
      <c r="P1566" s="328"/>
      <c r="Q1566" s="329"/>
      <c r="R1566" s="329"/>
      <c r="S1566" s="68"/>
      <c r="T1566" s="68"/>
      <c r="U1566" s="68"/>
      <c r="V1566" s="357"/>
      <c r="W1566" s="328"/>
      <c r="X1566" s="68"/>
      <c r="Y1566" s="68"/>
      <c r="Z1566" s="68"/>
      <c r="AA1566" s="371"/>
      <c r="AB1566" s="68"/>
      <c r="AC1566" s="68"/>
      <c r="AD1566" s="371"/>
      <c r="AE1566" s="68"/>
      <c r="AF1566" s="80"/>
      <c r="AG1566" s="99"/>
      <c r="AH1566" s="84"/>
      <c r="AI1566" s="582"/>
      <c r="AJ1566" s="582"/>
      <c r="AK1566" s="582"/>
      <c r="AL1566" s="582"/>
      <c r="AM1566" s="68"/>
      <c r="AN1566" s="80"/>
      <c r="AO1566" s="84"/>
      <c r="AP1566" s="4"/>
    </row>
    <row r="1567" spans="2:42" ht="13.5" customHeight="1" x14ac:dyDescent="0.25">
      <c r="B1567" s="520"/>
      <c r="D1567" s="68"/>
      <c r="E1567" s="68"/>
      <c r="F1567" s="68"/>
      <c r="G1567" s="68"/>
      <c r="H1567" s="88"/>
      <c r="I1567" s="68"/>
      <c r="J1567" s="68"/>
      <c r="K1567" s="68"/>
      <c r="L1567" s="88"/>
      <c r="M1567" s="68"/>
      <c r="N1567" s="68"/>
      <c r="O1567" s="68"/>
      <c r="P1567" s="328"/>
      <c r="Q1567" s="329"/>
      <c r="R1567" s="329"/>
      <c r="S1567" s="68"/>
      <c r="T1567" s="68"/>
      <c r="U1567" s="68"/>
      <c r="V1567" s="357"/>
      <c r="W1567" s="328"/>
      <c r="X1567" s="68"/>
      <c r="Y1567" s="68"/>
      <c r="Z1567" s="68"/>
      <c r="AA1567" s="371"/>
      <c r="AB1567" s="68"/>
      <c r="AC1567" s="68"/>
      <c r="AD1567" s="371"/>
      <c r="AE1567" s="68"/>
      <c r="AF1567" s="80"/>
      <c r="AG1567" s="99"/>
      <c r="AH1567" s="84"/>
      <c r="AI1567" s="582"/>
      <c r="AJ1567" s="582"/>
      <c r="AK1567" s="582"/>
      <c r="AL1567" s="582"/>
      <c r="AM1567" s="68"/>
      <c r="AN1567" s="80"/>
      <c r="AO1567" s="84"/>
      <c r="AP1567" s="4"/>
    </row>
    <row r="1568" spans="2:42" ht="13.5" customHeight="1" x14ac:dyDescent="0.25">
      <c r="B1568" s="520"/>
      <c r="D1568" s="68"/>
      <c r="E1568" s="68"/>
      <c r="F1568" s="68"/>
      <c r="G1568" s="68"/>
      <c r="H1568" s="88"/>
      <c r="I1568" s="68"/>
      <c r="J1568" s="68"/>
      <c r="K1568" s="68"/>
      <c r="L1568" s="88"/>
      <c r="M1568" s="68"/>
      <c r="N1568" s="68"/>
      <c r="O1568" s="68"/>
      <c r="P1568" s="328"/>
      <c r="Q1568" s="329"/>
      <c r="R1568" s="329"/>
      <c r="S1568" s="68"/>
      <c r="T1568" s="68"/>
      <c r="U1568" s="68"/>
      <c r="V1568" s="357"/>
      <c r="W1568" s="328"/>
      <c r="X1568" s="68"/>
      <c r="Y1568" s="68"/>
      <c r="Z1568" s="68"/>
      <c r="AA1568" s="371"/>
      <c r="AB1568" s="68"/>
      <c r="AC1568" s="68"/>
      <c r="AD1568" s="371"/>
      <c r="AE1568" s="68"/>
      <c r="AF1568" s="80"/>
      <c r="AG1568" s="99"/>
      <c r="AH1568" s="84"/>
      <c r="AI1568" s="582"/>
      <c r="AJ1568" s="582"/>
      <c r="AK1568" s="582"/>
      <c r="AL1568" s="582"/>
      <c r="AM1568" s="68"/>
      <c r="AN1568" s="80"/>
      <c r="AO1568" s="84"/>
      <c r="AP1568" s="4"/>
    </row>
    <row r="1569" spans="2:42" ht="13.5" customHeight="1" x14ac:dyDescent="0.25">
      <c r="B1569" s="520"/>
      <c r="D1569" s="68"/>
      <c r="E1569" s="68"/>
      <c r="F1569" s="68"/>
      <c r="G1569" s="68"/>
      <c r="H1569" s="88"/>
      <c r="I1569" s="68"/>
      <c r="J1569" s="68"/>
      <c r="K1569" s="68"/>
      <c r="L1569" s="88"/>
      <c r="M1569" s="68"/>
      <c r="N1569" s="68"/>
      <c r="O1569" s="68"/>
      <c r="P1569" s="328"/>
      <c r="Q1569" s="329"/>
      <c r="R1569" s="329"/>
      <c r="S1569" s="68"/>
      <c r="T1569" s="68"/>
      <c r="U1569" s="68"/>
      <c r="V1569" s="357"/>
      <c r="W1569" s="328"/>
      <c r="X1569" s="68"/>
      <c r="Y1569" s="68"/>
      <c r="Z1569" s="68"/>
      <c r="AA1569" s="371"/>
      <c r="AB1569" s="68"/>
      <c r="AC1569" s="68"/>
      <c r="AD1569" s="371"/>
      <c r="AE1569" s="68"/>
      <c r="AF1569" s="80"/>
      <c r="AG1569" s="99"/>
      <c r="AH1569" s="84"/>
      <c r="AI1569" s="582"/>
      <c r="AJ1569" s="582"/>
      <c r="AK1569" s="582"/>
      <c r="AL1569" s="582"/>
      <c r="AM1569" s="68"/>
      <c r="AN1569" s="80"/>
      <c r="AO1569" s="84"/>
      <c r="AP1569" s="4"/>
    </row>
    <row r="1570" spans="2:42" ht="13.5" customHeight="1" x14ac:dyDescent="0.25">
      <c r="B1570" s="520"/>
      <c r="D1570" s="68"/>
      <c r="E1570" s="68"/>
      <c r="F1570" s="68"/>
      <c r="G1570" s="68"/>
      <c r="H1570" s="88"/>
      <c r="I1570" s="68"/>
      <c r="J1570" s="68"/>
      <c r="K1570" s="68"/>
      <c r="L1570" s="88"/>
      <c r="M1570" s="68"/>
      <c r="N1570" s="68"/>
      <c r="O1570" s="68"/>
      <c r="P1570" s="328"/>
      <c r="Q1570" s="329"/>
      <c r="R1570" s="329"/>
      <c r="S1570" s="68"/>
      <c r="T1570" s="68"/>
      <c r="U1570" s="68"/>
      <c r="V1570" s="357"/>
      <c r="W1570" s="328"/>
      <c r="X1570" s="68"/>
      <c r="Y1570" s="68"/>
      <c r="Z1570" s="68"/>
      <c r="AA1570" s="371"/>
      <c r="AB1570" s="68"/>
      <c r="AC1570" s="68"/>
      <c r="AD1570" s="371"/>
      <c r="AE1570" s="68"/>
      <c r="AF1570" s="80"/>
      <c r="AG1570" s="99"/>
      <c r="AH1570" s="84"/>
      <c r="AI1570" s="582"/>
      <c r="AJ1570" s="582"/>
      <c r="AK1570" s="582"/>
      <c r="AL1570" s="582"/>
      <c r="AM1570" s="68"/>
      <c r="AN1570" s="80"/>
      <c r="AO1570" s="84"/>
      <c r="AP1570" s="4"/>
    </row>
    <row r="1571" spans="2:42" ht="13.5" customHeight="1" x14ac:dyDescent="0.25">
      <c r="B1571" s="520"/>
      <c r="D1571" s="68"/>
      <c r="E1571" s="68"/>
      <c r="F1571" s="68"/>
      <c r="G1571" s="68"/>
      <c r="H1571" s="88"/>
      <c r="I1571" s="68"/>
      <c r="J1571" s="68"/>
      <c r="K1571" s="68"/>
      <c r="L1571" s="88"/>
      <c r="M1571" s="68"/>
      <c r="N1571" s="68"/>
      <c r="O1571" s="68"/>
      <c r="P1571" s="328"/>
      <c r="Q1571" s="329"/>
      <c r="R1571" s="329"/>
      <c r="S1571" s="68"/>
      <c r="T1571" s="68"/>
      <c r="U1571" s="68"/>
      <c r="V1571" s="357"/>
      <c r="W1571" s="328"/>
      <c r="X1571" s="68"/>
      <c r="Y1571" s="68"/>
      <c r="Z1571" s="68"/>
      <c r="AA1571" s="371"/>
      <c r="AB1571" s="68"/>
      <c r="AC1571" s="68"/>
      <c r="AD1571" s="371"/>
      <c r="AE1571" s="68"/>
      <c r="AF1571" s="80"/>
      <c r="AG1571" s="99"/>
      <c r="AH1571" s="84"/>
      <c r="AI1571" s="582"/>
      <c r="AJ1571" s="582"/>
      <c r="AK1571" s="582"/>
      <c r="AL1571" s="582"/>
      <c r="AM1571" s="68"/>
      <c r="AN1571" s="80"/>
      <c r="AO1571" s="84"/>
      <c r="AP1571" s="4"/>
    </row>
    <row r="1572" spans="2:42" ht="13.5" customHeight="1" x14ac:dyDescent="0.25">
      <c r="B1572" s="520"/>
      <c r="D1572" s="68"/>
      <c r="E1572" s="68"/>
      <c r="F1572" s="68"/>
      <c r="G1572" s="68"/>
      <c r="H1572" s="88"/>
      <c r="I1572" s="68"/>
      <c r="J1572" s="68"/>
      <c r="K1572" s="68"/>
      <c r="L1572" s="88"/>
      <c r="M1572" s="68"/>
      <c r="N1572" s="68"/>
      <c r="O1572" s="68"/>
      <c r="P1572" s="328"/>
      <c r="Q1572" s="329"/>
      <c r="R1572" s="329"/>
      <c r="S1572" s="68"/>
      <c r="T1572" s="68"/>
      <c r="U1572" s="68"/>
      <c r="V1572" s="357"/>
      <c r="W1572" s="328"/>
      <c r="X1572" s="68"/>
      <c r="Y1572" s="68"/>
      <c r="Z1572" s="68"/>
      <c r="AA1572" s="371"/>
      <c r="AB1572" s="68"/>
      <c r="AC1572" s="68"/>
      <c r="AD1572" s="371"/>
      <c r="AE1572" s="68"/>
      <c r="AF1572" s="80"/>
      <c r="AG1572" s="99"/>
      <c r="AH1572" s="84"/>
      <c r="AI1572" s="582"/>
      <c r="AJ1572" s="582"/>
      <c r="AK1572" s="582"/>
      <c r="AL1572" s="582"/>
      <c r="AM1572" s="68"/>
      <c r="AN1572" s="80"/>
      <c r="AO1572" s="84"/>
      <c r="AP1572" s="4"/>
    </row>
    <row r="1573" spans="2:42" ht="13.5" customHeight="1" x14ac:dyDescent="0.25">
      <c r="B1573" s="520"/>
      <c r="D1573" s="68"/>
      <c r="E1573" s="68"/>
      <c r="F1573" s="68"/>
      <c r="G1573" s="68"/>
      <c r="H1573" s="88"/>
      <c r="I1573" s="68"/>
      <c r="J1573" s="68"/>
      <c r="K1573" s="68"/>
      <c r="L1573" s="88"/>
      <c r="M1573" s="68"/>
      <c r="N1573" s="68"/>
      <c r="O1573" s="68"/>
      <c r="P1573" s="328"/>
      <c r="Q1573" s="329"/>
      <c r="R1573" s="329"/>
      <c r="S1573" s="68"/>
      <c r="T1573" s="68"/>
      <c r="U1573" s="68"/>
      <c r="V1573" s="357"/>
      <c r="W1573" s="328"/>
      <c r="X1573" s="68"/>
      <c r="Y1573" s="68"/>
      <c r="Z1573" s="68"/>
      <c r="AA1573" s="371"/>
      <c r="AB1573" s="68"/>
      <c r="AC1573" s="68"/>
      <c r="AD1573" s="371"/>
      <c r="AE1573" s="68"/>
      <c r="AF1573" s="80"/>
      <c r="AG1573" s="99"/>
      <c r="AH1573" s="84"/>
      <c r="AI1573" s="582"/>
      <c r="AJ1573" s="582"/>
      <c r="AK1573" s="582"/>
      <c r="AL1573" s="582"/>
      <c r="AM1573" s="68"/>
      <c r="AN1573" s="80"/>
      <c r="AO1573" s="84"/>
      <c r="AP1573" s="4"/>
    </row>
    <row r="1574" spans="2:42" ht="13.5" customHeight="1" x14ac:dyDescent="0.25">
      <c r="B1574" s="520"/>
      <c r="D1574" s="68"/>
      <c r="E1574" s="68"/>
      <c r="F1574" s="68"/>
      <c r="G1574" s="68"/>
      <c r="H1574" s="88"/>
      <c r="I1574" s="68"/>
      <c r="J1574" s="68"/>
      <c r="K1574" s="68"/>
      <c r="L1574" s="88"/>
      <c r="M1574" s="68"/>
      <c r="N1574" s="68"/>
      <c r="O1574" s="68"/>
      <c r="P1574" s="328"/>
      <c r="Q1574" s="329"/>
      <c r="R1574" s="329"/>
      <c r="S1574" s="68"/>
      <c r="T1574" s="68"/>
      <c r="U1574" s="68"/>
      <c r="V1574" s="357"/>
      <c r="W1574" s="328"/>
      <c r="X1574" s="68"/>
      <c r="Y1574" s="68"/>
      <c r="Z1574" s="68"/>
      <c r="AA1574" s="371"/>
      <c r="AB1574" s="68"/>
      <c r="AC1574" s="68"/>
      <c r="AD1574" s="371"/>
      <c r="AE1574" s="68"/>
      <c r="AF1574" s="80"/>
      <c r="AG1574" s="99"/>
      <c r="AH1574" s="84"/>
      <c r="AI1574" s="582"/>
      <c r="AJ1574" s="582"/>
      <c r="AK1574" s="582"/>
      <c r="AL1574" s="582"/>
      <c r="AM1574" s="68"/>
      <c r="AN1574" s="80"/>
      <c r="AO1574" s="84"/>
      <c r="AP1574" s="4"/>
    </row>
    <row r="1575" spans="2:42" ht="13.5" customHeight="1" x14ac:dyDescent="0.25">
      <c r="B1575" s="520"/>
      <c r="D1575" s="68"/>
      <c r="E1575" s="68"/>
      <c r="F1575" s="68"/>
      <c r="G1575" s="68"/>
      <c r="H1575" s="88"/>
      <c r="I1575" s="68"/>
      <c r="J1575" s="68"/>
      <c r="K1575" s="68"/>
      <c r="L1575" s="88"/>
      <c r="M1575" s="68"/>
      <c r="N1575" s="68"/>
      <c r="O1575" s="68"/>
      <c r="P1575" s="328"/>
      <c r="Q1575" s="329"/>
      <c r="R1575" s="329"/>
      <c r="S1575" s="68"/>
      <c r="T1575" s="68"/>
      <c r="U1575" s="68"/>
      <c r="V1575" s="357"/>
      <c r="W1575" s="328"/>
      <c r="X1575" s="68"/>
      <c r="Y1575" s="68"/>
      <c r="Z1575" s="68"/>
      <c r="AA1575" s="371"/>
      <c r="AB1575" s="68"/>
      <c r="AC1575" s="68"/>
      <c r="AD1575" s="371"/>
      <c r="AE1575" s="68"/>
      <c r="AF1575" s="80"/>
      <c r="AG1575" s="99"/>
      <c r="AH1575" s="84"/>
      <c r="AI1575" s="582"/>
      <c r="AJ1575" s="582"/>
      <c r="AK1575" s="582"/>
      <c r="AL1575" s="582"/>
      <c r="AM1575" s="68"/>
      <c r="AN1575" s="80"/>
      <c r="AO1575" s="84"/>
      <c r="AP1575" s="4"/>
    </row>
    <row r="1576" spans="2:42" ht="13.5" customHeight="1" x14ac:dyDescent="0.25">
      <c r="B1576" s="520"/>
      <c r="D1576" s="68"/>
      <c r="E1576" s="68"/>
      <c r="F1576" s="68"/>
      <c r="G1576" s="68"/>
      <c r="H1576" s="88"/>
      <c r="I1576" s="68"/>
      <c r="J1576" s="68"/>
      <c r="K1576" s="68"/>
      <c r="L1576" s="88"/>
      <c r="M1576" s="68"/>
      <c r="N1576" s="68"/>
      <c r="O1576" s="68"/>
      <c r="P1576" s="328"/>
      <c r="Q1576" s="329"/>
      <c r="R1576" s="329"/>
      <c r="S1576" s="68"/>
      <c r="T1576" s="68"/>
      <c r="U1576" s="68"/>
      <c r="V1576" s="357"/>
      <c r="W1576" s="328"/>
      <c r="X1576" s="68"/>
      <c r="Y1576" s="68"/>
      <c r="Z1576" s="68"/>
      <c r="AA1576" s="371"/>
      <c r="AB1576" s="68"/>
      <c r="AC1576" s="68"/>
      <c r="AD1576" s="371"/>
      <c r="AE1576" s="68"/>
      <c r="AF1576" s="80"/>
      <c r="AG1576" s="99"/>
      <c r="AH1576" s="84"/>
      <c r="AI1576" s="582"/>
      <c r="AJ1576" s="582"/>
      <c r="AK1576" s="582"/>
      <c r="AL1576" s="582"/>
      <c r="AM1576" s="68"/>
      <c r="AN1576" s="80"/>
      <c r="AO1576" s="84"/>
      <c r="AP1576" s="4"/>
    </row>
    <row r="1577" spans="2:42" ht="13.5" customHeight="1" x14ac:dyDescent="0.25">
      <c r="B1577" s="520"/>
      <c r="D1577" s="68"/>
      <c r="E1577" s="68"/>
      <c r="F1577" s="68"/>
      <c r="G1577" s="68"/>
      <c r="H1577" s="88"/>
      <c r="I1577" s="68"/>
      <c r="J1577" s="68"/>
      <c r="K1577" s="68"/>
      <c r="L1577" s="88"/>
      <c r="M1577" s="68"/>
      <c r="N1577" s="68"/>
      <c r="O1577" s="68"/>
      <c r="P1577" s="328"/>
      <c r="Q1577" s="329"/>
      <c r="R1577" s="329"/>
      <c r="S1577" s="68"/>
      <c r="T1577" s="68"/>
      <c r="U1577" s="68"/>
      <c r="V1577" s="357"/>
      <c r="W1577" s="328"/>
      <c r="X1577" s="68"/>
      <c r="Y1577" s="68"/>
      <c r="Z1577" s="68"/>
      <c r="AA1577" s="371"/>
      <c r="AB1577" s="68"/>
      <c r="AC1577" s="68"/>
      <c r="AD1577" s="371"/>
      <c r="AE1577" s="68"/>
      <c r="AF1577" s="80"/>
      <c r="AG1577" s="99"/>
      <c r="AH1577" s="84"/>
      <c r="AI1577" s="582"/>
      <c r="AJ1577" s="582"/>
      <c r="AK1577" s="582"/>
      <c r="AL1577" s="582"/>
      <c r="AM1577" s="68"/>
      <c r="AN1577" s="80"/>
      <c r="AO1577" s="84"/>
      <c r="AP1577" s="4"/>
    </row>
    <row r="1578" spans="2:42" ht="13.5" customHeight="1" x14ac:dyDescent="0.25">
      <c r="B1578" s="520"/>
      <c r="D1578" s="68"/>
      <c r="E1578" s="68"/>
      <c r="F1578" s="68"/>
      <c r="G1578" s="68"/>
      <c r="H1578" s="88"/>
      <c r="I1578" s="68"/>
      <c r="J1578" s="68"/>
      <c r="K1578" s="68"/>
      <c r="L1578" s="88"/>
      <c r="M1578" s="68"/>
      <c r="N1578" s="68"/>
      <c r="O1578" s="68"/>
      <c r="P1578" s="328"/>
      <c r="Q1578" s="329"/>
      <c r="R1578" s="329"/>
      <c r="S1578" s="68"/>
      <c r="T1578" s="68"/>
      <c r="U1578" s="68"/>
      <c r="V1578" s="357"/>
      <c r="W1578" s="328"/>
      <c r="X1578" s="68"/>
      <c r="Y1578" s="68"/>
      <c r="Z1578" s="68"/>
      <c r="AA1578" s="371"/>
      <c r="AB1578" s="68"/>
      <c r="AC1578" s="68"/>
      <c r="AD1578" s="371"/>
      <c r="AE1578" s="68"/>
      <c r="AF1578" s="80"/>
      <c r="AG1578" s="99"/>
      <c r="AH1578" s="84"/>
      <c r="AI1578" s="582"/>
      <c r="AJ1578" s="582"/>
      <c r="AK1578" s="582"/>
      <c r="AL1578" s="582"/>
      <c r="AM1578" s="68"/>
      <c r="AN1578" s="80"/>
      <c r="AO1578" s="84"/>
      <c r="AP1578" s="4"/>
    </row>
    <row r="1579" spans="2:42" ht="13.5" customHeight="1" x14ac:dyDescent="0.25">
      <c r="B1579" s="520"/>
      <c r="D1579" s="68"/>
      <c r="E1579" s="68"/>
      <c r="F1579" s="68"/>
      <c r="G1579" s="68"/>
      <c r="H1579" s="88"/>
      <c r="I1579" s="68"/>
      <c r="J1579" s="68"/>
      <c r="K1579" s="68"/>
      <c r="L1579" s="88"/>
      <c r="M1579" s="68"/>
      <c r="N1579" s="68"/>
      <c r="O1579" s="68"/>
      <c r="P1579" s="328"/>
      <c r="Q1579" s="329"/>
      <c r="R1579" s="329"/>
      <c r="S1579" s="68"/>
      <c r="T1579" s="68"/>
      <c r="U1579" s="68"/>
      <c r="V1579" s="357"/>
      <c r="W1579" s="328"/>
      <c r="X1579" s="68"/>
      <c r="Y1579" s="68"/>
      <c r="Z1579" s="68"/>
      <c r="AA1579" s="371"/>
      <c r="AB1579" s="68"/>
      <c r="AC1579" s="68"/>
      <c r="AD1579" s="371"/>
      <c r="AE1579" s="68"/>
      <c r="AF1579" s="80"/>
      <c r="AG1579" s="99"/>
      <c r="AH1579" s="84"/>
      <c r="AI1579" s="582"/>
      <c r="AJ1579" s="582"/>
      <c r="AK1579" s="582"/>
      <c r="AL1579" s="582"/>
      <c r="AM1579" s="68"/>
      <c r="AN1579" s="80"/>
      <c r="AO1579" s="84"/>
      <c r="AP1579" s="4"/>
    </row>
    <row r="1580" spans="2:42" ht="13.5" customHeight="1" x14ac:dyDescent="0.25">
      <c r="B1580" s="520"/>
      <c r="D1580" s="68"/>
      <c r="E1580" s="68"/>
      <c r="F1580" s="68"/>
      <c r="G1580" s="68"/>
      <c r="H1580" s="88"/>
      <c r="I1580" s="68"/>
      <c r="J1580" s="68"/>
      <c r="K1580" s="68"/>
      <c r="L1580" s="88"/>
      <c r="M1580" s="68"/>
      <c r="N1580" s="68"/>
      <c r="O1580" s="68"/>
      <c r="P1580" s="328"/>
      <c r="Q1580" s="329"/>
      <c r="R1580" s="329"/>
      <c r="S1580" s="68"/>
      <c r="T1580" s="68"/>
      <c r="U1580" s="68"/>
      <c r="V1580" s="357"/>
      <c r="W1580" s="328"/>
      <c r="X1580" s="68"/>
      <c r="Y1580" s="68"/>
      <c r="Z1580" s="68"/>
      <c r="AA1580" s="371"/>
      <c r="AB1580" s="68"/>
      <c r="AC1580" s="68"/>
      <c r="AD1580" s="371"/>
      <c r="AE1580" s="68"/>
      <c r="AF1580" s="80"/>
      <c r="AG1580" s="99"/>
      <c r="AH1580" s="84"/>
      <c r="AI1580" s="582"/>
      <c r="AJ1580" s="582"/>
      <c r="AK1580" s="582"/>
      <c r="AL1580" s="582"/>
      <c r="AM1580" s="68"/>
      <c r="AN1580" s="80"/>
      <c r="AO1580" s="84"/>
      <c r="AP1580" s="4"/>
    </row>
    <row r="1581" spans="2:42" ht="13.5" customHeight="1" x14ac:dyDescent="0.25">
      <c r="B1581" s="520"/>
      <c r="D1581" s="68"/>
      <c r="E1581" s="68"/>
      <c r="F1581" s="68"/>
      <c r="G1581" s="68"/>
      <c r="H1581" s="88"/>
      <c r="I1581" s="68"/>
      <c r="J1581" s="68"/>
      <c r="K1581" s="68"/>
      <c r="L1581" s="88"/>
      <c r="M1581" s="68"/>
      <c r="N1581" s="68"/>
      <c r="O1581" s="68"/>
      <c r="P1581" s="328"/>
      <c r="Q1581" s="329"/>
      <c r="R1581" s="329"/>
      <c r="S1581" s="68"/>
      <c r="T1581" s="68"/>
      <c r="U1581" s="68"/>
      <c r="V1581" s="357"/>
      <c r="W1581" s="328"/>
      <c r="X1581" s="68"/>
      <c r="Y1581" s="68"/>
      <c r="Z1581" s="68"/>
      <c r="AA1581" s="371"/>
      <c r="AB1581" s="68"/>
      <c r="AC1581" s="68"/>
      <c r="AD1581" s="371"/>
      <c r="AE1581" s="68"/>
      <c r="AF1581" s="80"/>
      <c r="AG1581" s="99"/>
      <c r="AH1581" s="84"/>
      <c r="AI1581" s="582"/>
      <c r="AJ1581" s="582"/>
      <c r="AK1581" s="582"/>
      <c r="AL1581" s="582"/>
      <c r="AM1581" s="68"/>
      <c r="AN1581" s="80"/>
      <c r="AO1581" s="84"/>
      <c r="AP1581" s="4"/>
    </row>
    <row r="1582" spans="2:42" ht="13.5" customHeight="1" x14ac:dyDescent="0.25">
      <c r="B1582" s="520"/>
      <c r="D1582" s="68"/>
      <c r="E1582" s="68"/>
      <c r="F1582" s="68"/>
      <c r="G1582" s="68"/>
      <c r="H1582" s="88"/>
      <c r="I1582" s="68"/>
      <c r="J1582" s="68"/>
      <c r="K1582" s="68"/>
      <c r="L1582" s="88"/>
      <c r="M1582" s="68"/>
      <c r="N1582" s="68"/>
      <c r="O1582" s="68"/>
      <c r="P1582" s="328"/>
      <c r="Q1582" s="329"/>
      <c r="R1582" s="329"/>
      <c r="S1582" s="68"/>
      <c r="T1582" s="68"/>
      <c r="U1582" s="68"/>
      <c r="V1582" s="357"/>
      <c r="W1582" s="328"/>
      <c r="X1582" s="68"/>
      <c r="Y1582" s="68"/>
      <c r="Z1582" s="68"/>
      <c r="AA1582" s="371"/>
      <c r="AB1582" s="68"/>
      <c r="AC1582" s="68"/>
      <c r="AD1582" s="371"/>
      <c r="AE1582" s="68"/>
      <c r="AF1582" s="80"/>
      <c r="AG1582" s="99"/>
      <c r="AH1582" s="84"/>
      <c r="AI1582" s="582"/>
      <c r="AJ1582" s="582"/>
      <c r="AK1582" s="582"/>
      <c r="AL1582" s="582"/>
      <c r="AM1582" s="68"/>
      <c r="AN1582" s="80"/>
      <c r="AO1582" s="84"/>
      <c r="AP1582" s="4"/>
    </row>
    <row r="1583" spans="2:42" ht="13.5" customHeight="1" x14ac:dyDescent="0.25">
      <c r="B1583" s="520"/>
      <c r="D1583" s="68"/>
      <c r="E1583" s="68"/>
      <c r="F1583" s="68"/>
      <c r="G1583" s="68"/>
      <c r="H1583" s="88"/>
      <c r="I1583" s="68"/>
      <c r="J1583" s="68"/>
      <c r="K1583" s="68"/>
      <c r="L1583" s="88"/>
      <c r="M1583" s="68"/>
      <c r="N1583" s="68"/>
      <c r="O1583" s="68"/>
      <c r="P1583" s="328"/>
      <c r="Q1583" s="329"/>
      <c r="R1583" s="329"/>
      <c r="S1583" s="68"/>
      <c r="T1583" s="68"/>
      <c r="U1583" s="68"/>
      <c r="V1583" s="357"/>
      <c r="W1583" s="328"/>
      <c r="X1583" s="68"/>
      <c r="Y1583" s="68"/>
      <c r="Z1583" s="68"/>
      <c r="AA1583" s="371"/>
      <c r="AB1583" s="68"/>
      <c r="AC1583" s="68"/>
      <c r="AD1583" s="371"/>
      <c r="AE1583" s="68"/>
      <c r="AF1583" s="80"/>
      <c r="AG1583" s="99"/>
      <c r="AH1583" s="84"/>
      <c r="AI1583" s="582"/>
      <c r="AJ1583" s="582"/>
      <c r="AK1583" s="582"/>
      <c r="AL1583" s="582"/>
      <c r="AM1583" s="68"/>
      <c r="AN1583" s="80"/>
      <c r="AO1583" s="84"/>
      <c r="AP1583" s="4"/>
    </row>
    <row r="1584" spans="2:42" ht="13.5" customHeight="1" x14ac:dyDescent="0.25">
      <c r="B1584" s="520"/>
      <c r="D1584" s="68"/>
      <c r="E1584" s="68"/>
      <c r="F1584" s="68"/>
      <c r="G1584" s="68"/>
      <c r="H1584" s="88"/>
      <c r="I1584" s="68"/>
      <c r="J1584" s="68"/>
      <c r="K1584" s="68"/>
      <c r="L1584" s="88"/>
      <c r="M1584" s="68"/>
      <c r="N1584" s="68"/>
      <c r="O1584" s="68"/>
      <c r="P1584" s="328"/>
      <c r="Q1584" s="329"/>
      <c r="R1584" s="329"/>
      <c r="S1584" s="68"/>
      <c r="T1584" s="68"/>
      <c r="U1584" s="68"/>
      <c r="V1584" s="357"/>
      <c r="W1584" s="328"/>
      <c r="X1584" s="68"/>
      <c r="Y1584" s="68"/>
      <c r="Z1584" s="68"/>
      <c r="AA1584" s="371"/>
      <c r="AB1584" s="68"/>
      <c r="AC1584" s="68"/>
      <c r="AD1584" s="371"/>
      <c r="AE1584" s="68"/>
      <c r="AF1584" s="80"/>
      <c r="AG1584" s="99"/>
      <c r="AH1584" s="84"/>
      <c r="AI1584" s="582"/>
      <c r="AJ1584" s="582"/>
      <c r="AK1584" s="582"/>
      <c r="AL1584" s="582"/>
      <c r="AM1584" s="68"/>
      <c r="AN1584" s="80"/>
      <c r="AO1584" s="84"/>
      <c r="AP1584" s="4"/>
    </row>
    <row r="1585" spans="2:42" ht="13.5" customHeight="1" x14ac:dyDescent="0.25">
      <c r="B1585" s="520"/>
      <c r="D1585" s="68"/>
      <c r="E1585" s="68"/>
      <c r="F1585" s="68"/>
      <c r="G1585" s="68"/>
      <c r="H1585" s="88"/>
      <c r="I1585" s="68"/>
      <c r="J1585" s="68"/>
      <c r="K1585" s="68"/>
      <c r="L1585" s="88"/>
      <c r="M1585" s="68"/>
      <c r="N1585" s="68"/>
      <c r="O1585" s="68"/>
      <c r="P1585" s="328"/>
      <c r="Q1585" s="329"/>
      <c r="R1585" s="329"/>
      <c r="S1585" s="68"/>
      <c r="T1585" s="68"/>
      <c r="U1585" s="68"/>
      <c r="V1585" s="357"/>
      <c r="W1585" s="328"/>
      <c r="X1585" s="68"/>
      <c r="Y1585" s="68"/>
      <c r="Z1585" s="68"/>
      <c r="AA1585" s="371"/>
      <c r="AB1585" s="68"/>
      <c r="AC1585" s="68"/>
      <c r="AD1585" s="371"/>
      <c r="AE1585" s="68"/>
      <c r="AF1585" s="80"/>
      <c r="AG1585" s="99"/>
      <c r="AH1585" s="84"/>
      <c r="AI1585" s="582"/>
      <c r="AJ1585" s="582"/>
      <c r="AK1585" s="582"/>
      <c r="AL1585" s="582"/>
      <c r="AM1585" s="68"/>
      <c r="AN1585" s="80"/>
      <c r="AO1585" s="84"/>
      <c r="AP1585" s="4"/>
    </row>
    <row r="1586" spans="2:42" ht="13.5" customHeight="1" x14ac:dyDescent="0.25">
      <c r="B1586" s="520"/>
      <c r="D1586" s="68"/>
      <c r="E1586" s="68"/>
      <c r="F1586" s="68"/>
      <c r="G1586" s="68"/>
      <c r="H1586" s="88"/>
      <c r="I1586" s="68"/>
      <c r="J1586" s="68"/>
      <c r="K1586" s="68"/>
      <c r="L1586" s="88"/>
      <c r="M1586" s="68"/>
      <c r="N1586" s="68"/>
      <c r="O1586" s="68"/>
      <c r="P1586" s="328"/>
      <c r="Q1586" s="329"/>
      <c r="R1586" s="329"/>
      <c r="S1586" s="68"/>
      <c r="T1586" s="68"/>
      <c r="U1586" s="68"/>
      <c r="V1586" s="357"/>
      <c r="W1586" s="328"/>
      <c r="X1586" s="68"/>
      <c r="Y1586" s="68"/>
      <c r="Z1586" s="68"/>
      <c r="AA1586" s="371"/>
      <c r="AB1586" s="68"/>
      <c r="AC1586" s="68"/>
      <c r="AD1586" s="371"/>
      <c r="AE1586" s="68"/>
      <c r="AF1586" s="80"/>
      <c r="AG1586" s="99"/>
      <c r="AH1586" s="84"/>
      <c r="AI1586" s="582"/>
      <c r="AJ1586" s="582"/>
      <c r="AK1586" s="582"/>
      <c r="AL1586" s="582"/>
      <c r="AM1586" s="68"/>
      <c r="AN1586" s="80"/>
      <c r="AO1586" s="84"/>
      <c r="AP1586" s="4"/>
    </row>
    <row r="1587" spans="2:42" ht="13.5" customHeight="1" x14ac:dyDescent="0.25">
      <c r="B1587" s="520"/>
      <c r="D1587" s="68"/>
      <c r="E1587" s="68"/>
      <c r="F1587" s="68"/>
      <c r="G1587" s="68"/>
      <c r="H1587" s="88"/>
      <c r="I1587" s="68"/>
      <c r="J1587" s="68"/>
      <c r="K1587" s="68"/>
      <c r="L1587" s="88"/>
      <c r="M1587" s="68"/>
      <c r="N1587" s="68"/>
      <c r="O1587" s="68"/>
      <c r="P1587" s="328"/>
      <c r="Q1587" s="329"/>
      <c r="R1587" s="329"/>
      <c r="S1587" s="68"/>
      <c r="T1587" s="68"/>
      <c r="U1587" s="68"/>
      <c r="V1587" s="357"/>
      <c r="W1587" s="328"/>
      <c r="X1587" s="68"/>
      <c r="Y1587" s="68"/>
      <c r="Z1587" s="68"/>
      <c r="AA1587" s="371"/>
      <c r="AB1587" s="68"/>
      <c r="AC1587" s="68"/>
      <c r="AD1587" s="371"/>
      <c r="AE1587" s="68"/>
      <c r="AF1587" s="80"/>
      <c r="AG1587" s="99"/>
      <c r="AH1587" s="84"/>
      <c r="AI1587" s="582"/>
      <c r="AJ1587" s="582"/>
      <c r="AK1587" s="582"/>
      <c r="AL1587" s="582"/>
      <c r="AM1587" s="68"/>
      <c r="AN1587" s="80"/>
      <c r="AO1587" s="84"/>
      <c r="AP1587" s="4"/>
    </row>
    <row r="1588" spans="2:42" ht="13.5" customHeight="1" x14ac:dyDescent="0.25">
      <c r="B1588" s="520"/>
      <c r="D1588" s="68"/>
      <c r="E1588" s="68"/>
      <c r="F1588" s="68"/>
      <c r="G1588" s="68"/>
      <c r="H1588" s="88"/>
      <c r="I1588" s="68"/>
      <c r="J1588" s="68"/>
      <c r="K1588" s="68"/>
      <c r="L1588" s="88"/>
      <c r="M1588" s="68"/>
      <c r="N1588" s="68"/>
      <c r="O1588" s="68"/>
      <c r="P1588" s="328"/>
      <c r="Q1588" s="329"/>
      <c r="R1588" s="329"/>
      <c r="S1588" s="68"/>
      <c r="T1588" s="68"/>
      <c r="U1588" s="68"/>
      <c r="V1588" s="357"/>
      <c r="W1588" s="328"/>
      <c r="X1588" s="68"/>
      <c r="Y1588" s="68"/>
      <c r="Z1588" s="68"/>
      <c r="AA1588" s="371"/>
      <c r="AB1588" s="68"/>
      <c r="AC1588" s="68"/>
      <c r="AD1588" s="371"/>
      <c r="AE1588" s="68"/>
      <c r="AF1588" s="80"/>
      <c r="AG1588" s="99"/>
      <c r="AH1588" s="84"/>
      <c r="AI1588" s="582"/>
      <c r="AJ1588" s="582"/>
      <c r="AK1588" s="582"/>
      <c r="AL1588" s="582"/>
      <c r="AM1588" s="68"/>
      <c r="AN1588" s="80"/>
      <c r="AO1588" s="84"/>
      <c r="AP1588" s="4"/>
    </row>
    <row r="1589" spans="2:42" ht="13.5" customHeight="1" x14ac:dyDescent="0.25">
      <c r="B1589" s="520"/>
      <c r="D1589" s="68"/>
      <c r="E1589" s="68"/>
      <c r="F1589" s="68"/>
      <c r="G1589" s="68"/>
      <c r="H1589" s="88"/>
      <c r="I1589" s="68"/>
      <c r="J1589" s="68"/>
      <c r="K1589" s="68"/>
      <c r="L1589" s="88"/>
      <c r="M1589" s="68"/>
      <c r="N1589" s="68"/>
      <c r="O1589" s="68"/>
      <c r="P1589" s="328"/>
      <c r="Q1589" s="329"/>
      <c r="R1589" s="329"/>
      <c r="S1589" s="68"/>
      <c r="T1589" s="68"/>
      <c r="U1589" s="68"/>
      <c r="V1589" s="357"/>
      <c r="W1589" s="328"/>
      <c r="X1589" s="68"/>
      <c r="Y1589" s="68"/>
      <c r="Z1589" s="68"/>
      <c r="AA1589" s="371"/>
      <c r="AB1589" s="68"/>
      <c r="AC1589" s="68"/>
      <c r="AD1589" s="371"/>
      <c r="AE1589" s="68"/>
      <c r="AF1589" s="80"/>
      <c r="AG1589" s="99"/>
      <c r="AH1589" s="84"/>
      <c r="AI1589" s="582"/>
      <c r="AJ1589" s="582"/>
      <c r="AK1589" s="582"/>
      <c r="AL1589" s="582"/>
      <c r="AM1589" s="68"/>
      <c r="AN1589" s="80"/>
      <c r="AO1589" s="84"/>
      <c r="AP1589" s="4"/>
    </row>
    <row r="1590" spans="2:42" ht="13.5" customHeight="1" x14ac:dyDescent="0.25">
      <c r="B1590" s="520"/>
      <c r="D1590" s="68"/>
      <c r="E1590" s="68"/>
      <c r="F1590" s="68"/>
      <c r="G1590" s="68"/>
      <c r="H1590" s="88"/>
      <c r="I1590" s="68"/>
      <c r="J1590" s="68"/>
      <c r="K1590" s="68"/>
      <c r="L1590" s="88"/>
      <c r="M1590" s="68"/>
      <c r="N1590" s="68"/>
      <c r="O1590" s="68"/>
      <c r="P1590" s="328"/>
      <c r="Q1590" s="329"/>
      <c r="R1590" s="329"/>
      <c r="S1590" s="68"/>
      <c r="T1590" s="68"/>
      <c r="U1590" s="68"/>
      <c r="V1590" s="357"/>
      <c r="W1590" s="328"/>
      <c r="X1590" s="68"/>
      <c r="Y1590" s="68"/>
      <c r="Z1590" s="68"/>
      <c r="AA1590" s="371"/>
      <c r="AB1590" s="68"/>
      <c r="AC1590" s="68"/>
      <c r="AD1590" s="371"/>
      <c r="AE1590" s="68"/>
      <c r="AF1590" s="80"/>
      <c r="AG1590" s="99"/>
      <c r="AH1590" s="84"/>
      <c r="AI1590" s="582"/>
      <c r="AJ1590" s="582"/>
      <c r="AK1590" s="582"/>
      <c r="AL1590" s="582"/>
      <c r="AM1590" s="68"/>
      <c r="AN1590" s="80"/>
      <c r="AO1590" s="84"/>
      <c r="AP1590" s="4"/>
    </row>
    <row r="1591" spans="2:42" ht="13.5" customHeight="1" x14ac:dyDescent="0.25">
      <c r="B1591" s="520"/>
      <c r="D1591" s="68"/>
      <c r="E1591" s="68"/>
      <c r="F1591" s="68"/>
      <c r="G1591" s="68"/>
      <c r="H1591" s="88"/>
      <c r="I1591" s="68"/>
      <c r="J1591" s="68"/>
      <c r="K1591" s="68"/>
      <c r="L1591" s="88"/>
      <c r="M1591" s="68"/>
      <c r="N1591" s="68"/>
      <c r="O1591" s="68"/>
      <c r="P1591" s="328"/>
      <c r="Q1591" s="329"/>
      <c r="R1591" s="329"/>
      <c r="S1591" s="68"/>
      <c r="T1591" s="68"/>
      <c r="U1591" s="68"/>
      <c r="V1591" s="357"/>
      <c r="W1591" s="328"/>
      <c r="X1591" s="68"/>
      <c r="Y1591" s="68"/>
      <c r="Z1591" s="68"/>
      <c r="AA1591" s="371"/>
      <c r="AB1591" s="68"/>
      <c r="AC1591" s="68"/>
      <c r="AD1591" s="371"/>
      <c r="AE1591" s="68"/>
      <c r="AF1591" s="80"/>
      <c r="AG1591" s="99"/>
      <c r="AH1591" s="84"/>
      <c r="AI1591" s="582"/>
      <c r="AJ1591" s="582"/>
      <c r="AK1591" s="582"/>
      <c r="AL1591" s="582"/>
      <c r="AM1591" s="68"/>
      <c r="AN1591" s="80"/>
      <c r="AO1591" s="84"/>
      <c r="AP1591" s="4"/>
    </row>
    <row r="1592" spans="2:42" ht="13.5" customHeight="1" x14ac:dyDescent="0.25">
      <c r="B1592" s="520"/>
      <c r="D1592" s="68"/>
      <c r="E1592" s="68"/>
      <c r="F1592" s="68"/>
      <c r="G1592" s="68"/>
      <c r="H1592" s="88"/>
      <c r="I1592" s="68"/>
      <c r="J1592" s="68"/>
      <c r="K1592" s="68"/>
      <c r="L1592" s="88"/>
      <c r="M1592" s="68"/>
      <c r="N1592" s="68"/>
      <c r="O1592" s="68"/>
      <c r="P1592" s="328"/>
      <c r="Q1592" s="329"/>
      <c r="R1592" s="329"/>
      <c r="S1592" s="68"/>
      <c r="T1592" s="68"/>
      <c r="U1592" s="68"/>
      <c r="V1592" s="357"/>
      <c r="W1592" s="328"/>
      <c r="X1592" s="68"/>
      <c r="Y1592" s="68"/>
      <c r="Z1592" s="68"/>
      <c r="AA1592" s="371"/>
      <c r="AB1592" s="68"/>
      <c r="AC1592" s="68"/>
      <c r="AD1592" s="371"/>
      <c r="AE1592" s="68"/>
      <c r="AF1592" s="80"/>
      <c r="AG1592" s="99"/>
      <c r="AH1592" s="84"/>
      <c r="AI1592" s="582"/>
      <c r="AJ1592" s="582"/>
      <c r="AK1592" s="582"/>
      <c r="AL1592" s="582"/>
      <c r="AM1592" s="68"/>
      <c r="AN1592" s="80"/>
      <c r="AO1592" s="84"/>
      <c r="AP1592" s="4"/>
    </row>
    <row r="1593" spans="2:42" ht="13.5" customHeight="1" x14ac:dyDescent="0.25">
      <c r="B1593" s="520"/>
      <c r="D1593" s="68"/>
      <c r="E1593" s="68"/>
      <c r="F1593" s="68"/>
      <c r="G1593" s="68"/>
      <c r="H1593" s="88"/>
      <c r="I1593" s="68"/>
      <c r="J1593" s="68"/>
      <c r="K1593" s="68"/>
      <c r="L1593" s="88"/>
      <c r="M1593" s="68"/>
      <c r="N1593" s="68"/>
      <c r="O1593" s="68"/>
      <c r="P1593" s="328"/>
      <c r="Q1593" s="329"/>
      <c r="R1593" s="329"/>
      <c r="S1593" s="68"/>
      <c r="T1593" s="68"/>
      <c r="U1593" s="68"/>
      <c r="V1593" s="357"/>
      <c r="W1593" s="328"/>
      <c r="X1593" s="68"/>
      <c r="Y1593" s="68"/>
      <c r="Z1593" s="68"/>
      <c r="AA1593" s="371"/>
      <c r="AB1593" s="68"/>
      <c r="AC1593" s="68"/>
      <c r="AD1593" s="371"/>
      <c r="AE1593" s="68"/>
      <c r="AF1593" s="80"/>
      <c r="AG1593" s="99"/>
      <c r="AH1593" s="84"/>
      <c r="AI1593" s="582"/>
      <c r="AJ1593" s="582"/>
      <c r="AK1593" s="582"/>
      <c r="AL1593" s="582"/>
      <c r="AM1593" s="68"/>
      <c r="AN1593" s="80"/>
      <c r="AO1593" s="84"/>
      <c r="AP1593" s="4"/>
    </row>
    <row r="1594" spans="2:42" ht="13.5" customHeight="1" x14ac:dyDescent="0.25">
      <c r="B1594" s="520"/>
      <c r="D1594" s="68"/>
      <c r="E1594" s="68"/>
      <c r="F1594" s="68"/>
      <c r="G1594" s="68"/>
      <c r="H1594" s="88"/>
      <c r="I1594" s="68"/>
      <c r="J1594" s="68"/>
      <c r="K1594" s="68"/>
      <c r="L1594" s="88"/>
      <c r="M1594" s="68"/>
      <c r="N1594" s="68"/>
      <c r="O1594" s="68"/>
      <c r="P1594" s="328"/>
      <c r="Q1594" s="329"/>
      <c r="R1594" s="329"/>
      <c r="S1594" s="68"/>
      <c r="T1594" s="68"/>
      <c r="U1594" s="68"/>
      <c r="V1594" s="357"/>
      <c r="W1594" s="328"/>
      <c r="X1594" s="68"/>
      <c r="Y1594" s="68"/>
      <c r="Z1594" s="68"/>
      <c r="AA1594" s="371"/>
      <c r="AB1594" s="68"/>
      <c r="AC1594" s="68"/>
      <c r="AD1594" s="371"/>
      <c r="AE1594" s="68"/>
      <c r="AF1594" s="80"/>
      <c r="AG1594" s="99"/>
      <c r="AH1594" s="84"/>
      <c r="AI1594" s="582"/>
      <c r="AJ1594" s="582"/>
      <c r="AK1594" s="582"/>
      <c r="AL1594" s="582"/>
      <c r="AM1594" s="68"/>
      <c r="AN1594" s="80"/>
      <c r="AO1594" s="84"/>
      <c r="AP1594" s="4"/>
    </row>
    <row r="1595" spans="2:42" ht="13.5" customHeight="1" x14ac:dyDescent="0.25">
      <c r="B1595" s="520"/>
      <c r="D1595" s="68"/>
      <c r="E1595" s="68"/>
      <c r="F1595" s="68"/>
      <c r="G1595" s="68"/>
      <c r="H1595" s="88"/>
      <c r="I1595" s="68"/>
      <c r="J1595" s="68"/>
      <c r="K1595" s="68"/>
      <c r="L1595" s="88"/>
      <c r="M1595" s="68"/>
      <c r="N1595" s="68"/>
      <c r="O1595" s="68"/>
      <c r="P1595" s="328"/>
      <c r="Q1595" s="329"/>
      <c r="R1595" s="329"/>
      <c r="S1595" s="68"/>
      <c r="T1595" s="68"/>
      <c r="U1595" s="68"/>
      <c r="V1595" s="357"/>
      <c r="W1595" s="328"/>
      <c r="X1595" s="68"/>
      <c r="Y1595" s="68"/>
      <c r="Z1595" s="68"/>
      <c r="AA1595" s="371"/>
      <c r="AB1595" s="68"/>
      <c r="AC1595" s="68"/>
      <c r="AD1595" s="371"/>
      <c r="AE1595" s="68"/>
      <c r="AF1595" s="80"/>
      <c r="AG1595" s="99"/>
      <c r="AH1595" s="84"/>
      <c r="AI1595" s="582"/>
      <c r="AJ1595" s="582"/>
      <c r="AK1595" s="582"/>
      <c r="AL1595" s="582"/>
      <c r="AM1595" s="68"/>
      <c r="AN1595" s="80"/>
      <c r="AO1595" s="84"/>
      <c r="AP1595" s="4"/>
    </row>
    <row r="1596" spans="2:42" ht="13.5" customHeight="1" x14ac:dyDescent="0.25">
      <c r="B1596" s="520"/>
      <c r="D1596" s="68"/>
      <c r="E1596" s="68"/>
      <c r="F1596" s="68"/>
      <c r="G1596" s="68"/>
      <c r="H1596" s="88"/>
      <c r="I1596" s="68"/>
      <c r="J1596" s="68"/>
      <c r="K1596" s="68"/>
      <c r="L1596" s="88"/>
      <c r="M1596" s="68"/>
      <c r="N1596" s="68"/>
      <c r="O1596" s="68"/>
      <c r="P1596" s="328"/>
      <c r="Q1596" s="329"/>
      <c r="R1596" s="329"/>
      <c r="S1596" s="68"/>
      <c r="T1596" s="68"/>
      <c r="U1596" s="68"/>
      <c r="V1596" s="357"/>
      <c r="W1596" s="328"/>
      <c r="X1596" s="68"/>
      <c r="Y1596" s="68"/>
      <c r="Z1596" s="68"/>
      <c r="AA1596" s="371"/>
      <c r="AB1596" s="68"/>
      <c r="AC1596" s="68"/>
      <c r="AD1596" s="371"/>
      <c r="AE1596" s="68"/>
      <c r="AF1596" s="80"/>
      <c r="AG1596" s="99"/>
      <c r="AH1596" s="84"/>
      <c r="AI1596" s="582"/>
      <c r="AJ1596" s="582"/>
      <c r="AK1596" s="582"/>
      <c r="AL1596" s="582"/>
      <c r="AM1596" s="68"/>
      <c r="AN1596" s="80"/>
      <c r="AO1596" s="84"/>
      <c r="AP1596" s="4"/>
    </row>
    <row r="1597" spans="2:42" ht="13.5" customHeight="1" x14ac:dyDescent="0.25">
      <c r="B1597" s="520"/>
      <c r="D1597" s="68"/>
      <c r="E1597" s="68"/>
      <c r="F1597" s="68"/>
      <c r="G1597" s="68"/>
      <c r="H1597" s="88"/>
      <c r="I1597" s="68"/>
      <c r="J1597" s="68"/>
      <c r="K1597" s="68"/>
      <c r="L1597" s="88"/>
      <c r="M1597" s="68"/>
      <c r="N1597" s="68"/>
      <c r="O1597" s="68"/>
      <c r="P1597" s="328"/>
      <c r="Q1597" s="329"/>
      <c r="R1597" s="329"/>
      <c r="S1597" s="68"/>
      <c r="T1597" s="68"/>
      <c r="U1597" s="68"/>
      <c r="V1597" s="357"/>
      <c r="W1597" s="328"/>
      <c r="X1597" s="68"/>
      <c r="Y1597" s="68"/>
      <c r="Z1597" s="68"/>
      <c r="AA1597" s="371"/>
      <c r="AB1597" s="68"/>
      <c r="AC1597" s="68"/>
      <c r="AD1597" s="371"/>
      <c r="AE1597" s="68"/>
      <c r="AF1597" s="80"/>
      <c r="AG1597" s="99"/>
      <c r="AH1597" s="84"/>
      <c r="AI1597" s="582"/>
      <c r="AJ1597" s="582"/>
      <c r="AK1597" s="582"/>
      <c r="AL1597" s="582"/>
      <c r="AM1597" s="68"/>
      <c r="AN1597" s="80"/>
      <c r="AO1597" s="84"/>
      <c r="AP1597" s="4"/>
    </row>
    <row r="1598" spans="2:42" ht="13.5" customHeight="1" x14ac:dyDescent="0.25">
      <c r="B1598" s="520"/>
      <c r="D1598" s="68"/>
      <c r="E1598" s="68"/>
      <c r="F1598" s="68"/>
      <c r="G1598" s="68"/>
      <c r="H1598" s="88"/>
      <c r="I1598" s="68"/>
      <c r="J1598" s="68"/>
      <c r="K1598" s="68"/>
      <c r="L1598" s="88"/>
      <c r="M1598" s="68"/>
      <c r="N1598" s="68"/>
      <c r="O1598" s="68"/>
      <c r="P1598" s="328"/>
      <c r="Q1598" s="329"/>
      <c r="R1598" s="329"/>
      <c r="S1598" s="68"/>
      <c r="T1598" s="68"/>
      <c r="U1598" s="68"/>
      <c r="V1598" s="357"/>
      <c r="W1598" s="328"/>
      <c r="X1598" s="68"/>
      <c r="Y1598" s="68"/>
      <c r="Z1598" s="68"/>
      <c r="AA1598" s="371"/>
      <c r="AB1598" s="68"/>
      <c r="AC1598" s="68"/>
      <c r="AD1598" s="371"/>
      <c r="AE1598" s="68"/>
      <c r="AF1598" s="80"/>
      <c r="AG1598" s="99"/>
      <c r="AH1598" s="84"/>
      <c r="AI1598" s="582"/>
      <c r="AJ1598" s="582"/>
      <c r="AK1598" s="582"/>
      <c r="AL1598" s="582"/>
      <c r="AM1598" s="68"/>
      <c r="AN1598" s="80"/>
      <c r="AO1598" s="84"/>
      <c r="AP1598" s="4"/>
    </row>
    <row r="1599" spans="2:42" ht="13.5" customHeight="1" x14ac:dyDescent="0.25">
      <c r="B1599" s="520"/>
      <c r="D1599" s="68"/>
      <c r="E1599" s="68"/>
      <c r="F1599" s="68"/>
      <c r="G1599" s="68"/>
      <c r="H1599" s="88"/>
      <c r="I1599" s="68"/>
      <c r="J1599" s="68"/>
      <c r="K1599" s="68"/>
      <c r="L1599" s="88"/>
      <c r="M1599" s="68"/>
      <c r="N1599" s="68"/>
      <c r="O1599" s="68"/>
      <c r="P1599" s="328"/>
      <c r="Q1599" s="329"/>
      <c r="R1599" s="329"/>
      <c r="S1599" s="68"/>
      <c r="T1599" s="68"/>
      <c r="U1599" s="68"/>
      <c r="V1599" s="357"/>
      <c r="W1599" s="328"/>
      <c r="X1599" s="68"/>
      <c r="Y1599" s="68"/>
      <c r="Z1599" s="68"/>
      <c r="AA1599" s="371"/>
      <c r="AB1599" s="68"/>
      <c r="AC1599" s="68"/>
      <c r="AD1599" s="371"/>
      <c r="AE1599" s="68"/>
      <c r="AF1599" s="80"/>
      <c r="AG1599" s="99"/>
      <c r="AH1599" s="84"/>
      <c r="AI1599" s="582"/>
      <c r="AJ1599" s="582"/>
      <c r="AK1599" s="582"/>
      <c r="AL1599" s="582"/>
      <c r="AM1599" s="68"/>
      <c r="AN1599" s="80"/>
      <c r="AO1599" s="84"/>
      <c r="AP1599" s="4"/>
    </row>
    <row r="1600" spans="2:42" ht="13.5" customHeight="1" x14ac:dyDescent="0.25">
      <c r="B1600" s="520"/>
      <c r="D1600" s="68"/>
      <c r="E1600" s="68"/>
      <c r="F1600" s="68"/>
      <c r="G1600" s="68"/>
      <c r="H1600" s="88"/>
      <c r="I1600" s="68"/>
      <c r="J1600" s="68"/>
      <c r="K1600" s="68"/>
      <c r="L1600" s="88"/>
      <c r="M1600" s="68"/>
      <c r="N1600" s="68"/>
      <c r="O1600" s="68"/>
      <c r="P1600" s="328"/>
      <c r="Q1600" s="329"/>
      <c r="R1600" s="329"/>
      <c r="S1600" s="68"/>
      <c r="T1600" s="68"/>
      <c r="U1600" s="68"/>
      <c r="V1600" s="357"/>
      <c r="W1600" s="328"/>
      <c r="X1600" s="68"/>
      <c r="Y1600" s="68"/>
      <c r="Z1600" s="68"/>
      <c r="AA1600" s="371"/>
      <c r="AB1600" s="68"/>
      <c r="AC1600" s="68"/>
      <c r="AD1600" s="371"/>
      <c r="AE1600" s="68"/>
      <c r="AF1600" s="80"/>
      <c r="AG1600" s="99"/>
      <c r="AH1600" s="84"/>
      <c r="AI1600" s="582"/>
      <c r="AJ1600" s="582"/>
      <c r="AK1600" s="582"/>
      <c r="AL1600" s="582"/>
      <c r="AM1600" s="68"/>
      <c r="AN1600" s="80"/>
      <c r="AO1600" s="84"/>
      <c r="AP1600" s="4"/>
    </row>
    <row r="1601" spans="2:42" ht="13.5" customHeight="1" x14ac:dyDescent="0.25">
      <c r="B1601" s="520"/>
      <c r="D1601" s="68"/>
      <c r="E1601" s="68"/>
      <c r="F1601" s="68"/>
      <c r="G1601" s="68"/>
      <c r="H1601" s="88"/>
      <c r="I1601" s="68"/>
      <c r="J1601" s="68"/>
      <c r="K1601" s="68"/>
      <c r="L1601" s="88"/>
      <c r="M1601" s="68"/>
      <c r="N1601" s="68"/>
      <c r="O1601" s="68"/>
      <c r="P1601" s="328"/>
      <c r="Q1601" s="329"/>
      <c r="R1601" s="329"/>
      <c r="S1601" s="68"/>
      <c r="T1601" s="68"/>
      <c r="U1601" s="68"/>
      <c r="V1601" s="357"/>
      <c r="W1601" s="328"/>
      <c r="X1601" s="68"/>
      <c r="Y1601" s="68"/>
      <c r="Z1601" s="68"/>
      <c r="AA1601" s="371"/>
      <c r="AB1601" s="68"/>
      <c r="AC1601" s="68"/>
      <c r="AD1601" s="371"/>
      <c r="AE1601" s="68"/>
      <c r="AF1601" s="80"/>
      <c r="AG1601" s="99"/>
      <c r="AH1601" s="84"/>
      <c r="AI1601" s="582"/>
      <c r="AJ1601" s="582"/>
      <c r="AK1601" s="582"/>
      <c r="AL1601" s="582"/>
      <c r="AM1601" s="68"/>
      <c r="AN1601" s="80"/>
      <c r="AO1601" s="84"/>
      <c r="AP1601" s="4"/>
    </row>
    <row r="1602" spans="2:42" ht="13.5" customHeight="1" x14ac:dyDescent="0.25">
      <c r="B1602" s="520"/>
      <c r="D1602" s="68"/>
      <c r="E1602" s="68"/>
      <c r="F1602" s="68"/>
      <c r="G1602" s="68"/>
      <c r="H1602" s="88"/>
      <c r="I1602" s="68"/>
      <c r="J1602" s="68"/>
      <c r="K1602" s="68"/>
      <c r="L1602" s="88"/>
      <c r="M1602" s="68"/>
      <c r="N1602" s="68"/>
      <c r="O1602" s="68"/>
      <c r="P1602" s="328"/>
      <c r="Q1602" s="329"/>
      <c r="R1602" s="329"/>
      <c r="S1602" s="68"/>
      <c r="T1602" s="68"/>
      <c r="U1602" s="68"/>
      <c r="V1602" s="357"/>
      <c r="W1602" s="328"/>
      <c r="X1602" s="68"/>
      <c r="Y1602" s="68"/>
      <c r="Z1602" s="68"/>
      <c r="AA1602" s="371"/>
      <c r="AB1602" s="68"/>
      <c r="AC1602" s="68"/>
      <c r="AD1602" s="371"/>
      <c r="AE1602" s="68"/>
      <c r="AF1602" s="80"/>
      <c r="AG1602" s="99"/>
      <c r="AH1602" s="84"/>
      <c r="AI1602" s="582"/>
      <c r="AJ1602" s="582"/>
      <c r="AK1602" s="582"/>
      <c r="AL1602" s="582"/>
      <c r="AM1602" s="68"/>
      <c r="AN1602" s="80"/>
      <c r="AO1602" s="84"/>
      <c r="AP1602" s="4"/>
    </row>
    <row r="1603" spans="2:42" ht="13.5" customHeight="1" x14ac:dyDescent="0.25">
      <c r="B1603" s="520"/>
      <c r="D1603" s="68"/>
      <c r="E1603" s="68"/>
      <c r="F1603" s="68"/>
      <c r="G1603" s="68"/>
      <c r="H1603" s="88"/>
      <c r="I1603" s="68"/>
      <c r="J1603" s="68"/>
      <c r="K1603" s="68"/>
      <c r="L1603" s="88"/>
      <c r="M1603" s="68"/>
      <c r="N1603" s="68"/>
      <c r="O1603" s="68"/>
      <c r="P1603" s="328"/>
      <c r="Q1603" s="329"/>
      <c r="R1603" s="329"/>
      <c r="S1603" s="68"/>
      <c r="T1603" s="68"/>
      <c r="U1603" s="68"/>
      <c r="V1603" s="357"/>
      <c r="W1603" s="328"/>
      <c r="X1603" s="68"/>
      <c r="Y1603" s="68"/>
      <c r="Z1603" s="68"/>
      <c r="AA1603" s="371"/>
      <c r="AB1603" s="68"/>
      <c r="AC1603" s="68"/>
      <c r="AD1603" s="371"/>
      <c r="AE1603" s="68"/>
      <c r="AF1603" s="80"/>
      <c r="AG1603" s="99"/>
      <c r="AH1603" s="84"/>
      <c r="AI1603" s="582"/>
      <c r="AJ1603" s="582"/>
      <c r="AK1603" s="582"/>
      <c r="AL1603" s="582"/>
      <c r="AM1603" s="68"/>
      <c r="AN1603" s="80"/>
      <c r="AO1603" s="84"/>
      <c r="AP1603" s="4"/>
    </row>
    <row r="1604" spans="2:42" ht="13.5" customHeight="1" x14ac:dyDescent="0.25">
      <c r="B1604" s="520"/>
      <c r="D1604" s="68"/>
      <c r="E1604" s="68"/>
      <c r="F1604" s="68"/>
      <c r="G1604" s="68"/>
      <c r="H1604" s="88"/>
      <c r="I1604" s="68"/>
      <c r="J1604" s="68"/>
      <c r="K1604" s="68"/>
      <c r="L1604" s="88"/>
      <c r="M1604" s="68"/>
      <c r="N1604" s="68"/>
      <c r="O1604" s="68"/>
      <c r="P1604" s="328"/>
      <c r="Q1604" s="329"/>
      <c r="R1604" s="329"/>
      <c r="S1604" s="68"/>
      <c r="T1604" s="68"/>
      <c r="U1604" s="68"/>
      <c r="V1604" s="357"/>
      <c r="W1604" s="328"/>
      <c r="X1604" s="68"/>
      <c r="Y1604" s="68"/>
      <c r="Z1604" s="68"/>
      <c r="AA1604" s="371"/>
      <c r="AB1604" s="68"/>
      <c r="AC1604" s="68"/>
      <c r="AD1604" s="371"/>
      <c r="AE1604" s="68"/>
      <c r="AF1604" s="80"/>
      <c r="AG1604" s="99"/>
      <c r="AH1604" s="84"/>
      <c r="AI1604" s="582"/>
      <c r="AJ1604" s="582"/>
      <c r="AK1604" s="582"/>
      <c r="AL1604" s="582"/>
      <c r="AM1604" s="68"/>
      <c r="AN1604" s="80"/>
      <c r="AO1604" s="84"/>
      <c r="AP1604" s="4"/>
    </row>
    <row r="1605" spans="2:42" ht="13.5" customHeight="1" x14ac:dyDescent="0.25">
      <c r="B1605" s="520"/>
      <c r="D1605" s="68"/>
      <c r="E1605" s="68"/>
      <c r="F1605" s="68"/>
      <c r="G1605" s="68"/>
      <c r="H1605" s="88"/>
      <c r="I1605" s="68"/>
      <c r="J1605" s="68"/>
      <c r="K1605" s="68"/>
      <c r="L1605" s="88"/>
      <c r="M1605" s="68"/>
      <c r="N1605" s="68"/>
      <c r="O1605" s="68"/>
      <c r="P1605" s="328"/>
      <c r="Q1605" s="329"/>
      <c r="R1605" s="329"/>
      <c r="S1605" s="68"/>
      <c r="T1605" s="68"/>
      <c r="U1605" s="68"/>
      <c r="V1605" s="357"/>
      <c r="W1605" s="328"/>
      <c r="X1605" s="68"/>
      <c r="Y1605" s="68"/>
      <c r="Z1605" s="68"/>
      <c r="AA1605" s="371"/>
      <c r="AB1605" s="68"/>
      <c r="AC1605" s="68"/>
      <c r="AD1605" s="371"/>
      <c r="AE1605" s="68"/>
      <c r="AF1605" s="80"/>
      <c r="AG1605" s="99"/>
      <c r="AH1605" s="84"/>
      <c r="AI1605" s="582"/>
      <c r="AJ1605" s="582"/>
      <c r="AK1605" s="582"/>
      <c r="AL1605" s="582"/>
      <c r="AM1605" s="68"/>
      <c r="AN1605" s="80"/>
      <c r="AO1605" s="84"/>
      <c r="AP1605" s="4"/>
    </row>
    <row r="1606" spans="2:42" ht="13.5" customHeight="1" x14ac:dyDescent="0.25">
      <c r="B1606" s="520"/>
      <c r="D1606" s="68"/>
      <c r="E1606" s="68"/>
      <c r="F1606" s="68"/>
      <c r="G1606" s="68"/>
      <c r="H1606" s="88"/>
      <c r="I1606" s="68"/>
      <c r="J1606" s="68"/>
      <c r="K1606" s="68"/>
      <c r="L1606" s="88"/>
      <c r="M1606" s="68"/>
      <c r="N1606" s="68"/>
      <c r="O1606" s="68"/>
      <c r="P1606" s="328"/>
      <c r="Q1606" s="329"/>
      <c r="R1606" s="329"/>
      <c r="S1606" s="68"/>
      <c r="T1606" s="68"/>
      <c r="U1606" s="68"/>
      <c r="V1606" s="357"/>
      <c r="W1606" s="328"/>
      <c r="X1606" s="68"/>
      <c r="Y1606" s="68"/>
      <c r="Z1606" s="68"/>
      <c r="AA1606" s="371"/>
      <c r="AB1606" s="68"/>
      <c r="AC1606" s="68"/>
      <c r="AD1606" s="371"/>
      <c r="AE1606" s="68"/>
      <c r="AF1606" s="80"/>
      <c r="AG1606" s="99"/>
      <c r="AH1606" s="84"/>
      <c r="AI1606" s="582"/>
      <c r="AJ1606" s="582"/>
      <c r="AK1606" s="582"/>
      <c r="AL1606" s="582"/>
      <c r="AM1606" s="68"/>
      <c r="AN1606" s="80"/>
      <c r="AO1606" s="84"/>
      <c r="AP1606" s="4"/>
    </row>
    <row r="1607" spans="2:42" ht="13.5" customHeight="1" x14ac:dyDescent="0.25">
      <c r="B1607" s="520"/>
      <c r="D1607" s="68"/>
      <c r="E1607" s="68"/>
      <c r="F1607" s="68"/>
      <c r="G1607" s="68"/>
      <c r="H1607" s="88"/>
      <c r="I1607" s="68"/>
      <c r="J1607" s="68"/>
      <c r="K1607" s="68"/>
      <c r="L1607" s="88"/>
      <c r="M1607" s="68"/>
      <c r="N1607" s="68"/>
      <c r="O1607" s="68"/>
      <c r="P1607" s="328"/>
      <c r="Q1607" s="329"/>
      <c r="R1607" s="329"/>
      <c r="S1607" s="68"/>
      <c r="T1607" s="68"/>
      <c r="U1607" s="68"/>
      <c r="V1607" s="357"/>
      <c r="W1607" s="328"/>
      <c r="X1607" s="68"/>
      <c r="Y1607" s="68"/>
      <c r="Z1607" s="68"/>
      <c r="AA1607" s="371"/>
      <c r="AB1607" s="68"/>
      <c r="AC1607" s="68"/>
      <c r="AD1607" s="371"/>
      <c r="AE1607" s="68"/>
      <c r="AF1607" s="80"/>
      <c r="AG1607" s="99"/>
      <c r="AH1607" s="84"/>
      <c r="AI1607" s="582"/>
      <c r="AJ1607" s="582"/>
      <c r="AK1607" s="582"/>
      <c r="AL1607" s="582"/>
      <c r="AM1607" s="68"/>
      <c r="AN1607" s="80"/>
      <c r="AO1607" s="84"/>
      <c r="AP1607" s="4"/>
    </row>
    <row r="1608" spans="2:42" ht="13.5" customHeight="1" x14ac:dyDescent="0.25">
      <c r="B1608" s="520"/>
      <c r="D1608" s="68"/>
      <c r="E1608" s="68"/>
      <c r="F1608" s="68"/>
      <c r="G1608" s="68"/>
      <c r="H1608" s="88"/>
      <c r="I1608" s="68"/>
      <c r="J1608" s="68"/>
      <c r="K1608" s="68"/>
      <c r="L1608" s="88"/>
      <c r="M1608" s="68"/>
      <c r="N1608" s="68"/>
      <c r="O1608" s="68"/>
      <c r="P1608" s="328"/>
      <c r="Q1608" s="329"/>
      <c r="R1608" s="329"/>
      <c r="S1608" s="68"/>
      <c r="T1608" s="68"/>
      <c r="U1608" s="68"/>
      <c r="V1608" s="357"/>
      <c r="W1608" s="328"/>
      <c r="X1608" s="68"/>
      <c r="Y1608" s="68"/>
      <c r="Z1608" s="68"/>
      <c r="AA1608" s="371"/>
      <c r="AB1608" s="68"/>
      <c r="AC1608" s="68"/>
      <c r="AD1608" s="371"/>
      <c r="AE1608" s="68"/>
      <c r="AF1608" s="80"/>
      <c r="AG1608" s="99"/>
      <c r="AH1608" s="84"/>
      <c r="AI1608" s="582"/>
      <c r="AJ1608" s="582"/>
      <c r="AK1608" s="582"/>
      <c r="AL1608" s="582"/>
      <c r="AM1608" s="68"/>
      <c r="AN1608" s="80"/>
      <c r="AO1608" s="84"/>
      <c r="AP1608" s="4"/>
    </row>
    <row r="1609" spans="2:42" ht="13.5" customHeight="1" x14ac:dyDescent="0.25">
      <c r="B1609" s="520"/>
      <c r="D1609" s="68"/>
      <c r="E1609" s="68"/>
      <c r="F1609" s="68"/>
      <c r="G1609" s="68"/>
      <c r="H1609" s="88"/>
      <c r="I1609" s="68"/>
      <c r="J1609" s="68"/>
      <c r="K1609" s="68"/>
      <c r="L1609" s="88"/>
      <c r="M1609" s="68"/>
      <c r="N1609" s="68"/>
      <c r="O1609" s="68"/>
      <c r="P1609" s="328"/>
      <c r="Q1609" s="329"/>
      <c r="R1609" s="329"/>
      <c r="S1609" s="68"/>
      <c r="T1609" s="68"/>
      <c r="U1609" s="68"/>
      <c r="V1609" s="357"/>
      <c r="W1609" s="328"/>
      <c r="X1609" s="68"/>
      <c r="Y1609" s="68"/>
      <c r="Z1609" s="68"/>
      <c r="AA1609" s="371"/>
      <c r="AB1609" s="68"/>
      <c r="AC1609" s="68"/>
      <c r="AD1609" s="371"/>
      <c r="AE1609" s="68"/>
      <c r="AF1609" s="80"/>
      <c r="AG1609" s="99"/>
      <c r="AH1609" s="84"/>
      <c r="AI1609" s="582"/>
      <c r="AJ1609" s="582"/>
      <c r="AK1609" s="582"/>
      <c r="AL1609" s="582"/>
      <c r="AM1609" s="68"/>
      <c r="AN1609" s="80"/>
      <c r="AO1609" s="84"/>
      <c r="AP1609" s="4"/>
    </row>
    <row r="1610" spans="2:42" ht="13.5" customHeight="1" x14ac:dyDescent="0.25">
      <c r="B1610" s="520"/>
      <c r="D1610" s="68"/>
      <c r="E1610" s="68"/>
      <c r="F1610" s="68"/>
      <c r="G1610" s="68"/>
      <c r="H1610" s="88"/>
      <c r="I1610" s="68"/>
      <c r="J1610" s="68"/>
      <c r="K1610" s="68"/>
      <c r="L1610" s="88"/>
      <c r="M1610" s="68"/>
      <c r="N1610" s="68"/>
      <c r="O1610" s="68"/>
      <c r="P1610" s="328"/>
      <c r="Q1610" s="329"/>
      <c r="R1610" s="329"/>
      <c r="S1610" s="68"/>
      <c r="T1610" s="68"/>
      <c r="U1610" s="68"/>
      <c r="V1610" s="357"/>
      <c r="W1610" s="328"/>
      <c r="X1610" s="68"/>
      <c r="Y1610" s="68"/>
      <c r="Z1610" s="68"/>
      <c r="AA1610" s="371"/>
      <c r="AB1610" s="68"/>
      <c r="AC1610" s="68"/>
      <c r="AD1610" s="371"/>
      <c r="AE1610" s="68"/>
      <c r="AF1610" s="80"/>
      <c r="AG1610" s="99"/>
      <c r="AH1610" s="84"/>
      <c r="AI1610" s="582"/>
      <c r="AJ1610" s="582"/>
      <c r="AK1610" s="582"/>
      <c r="AL1610" s="582"/>
      <c r="AM1610" s="68"/>
      <c r="AN1610" s="80"/>
      <c r="AO1610" s="84"/>
      <c r="AP1610" s="4"/>
    </row>
    <row r="1611" spans="2:42" ht="13.5" customHeight="1" x14ac:dyDescent="0.25">
      <c r="B1611" s="520"/>
      <c r="D1611" s="68"/>
      <c r="E1611" s="68"/>
      <c r="F1611" s="68"/>
      <c r="G1611" s="68"/>
      <c r="H1611" s="88"/>
      <c r="I1611" s="68"/>
      <c r="J1611" s="68"/>
      <c r="K1611" s="68"/>
      <c r="L1611" s="88"/>
      <c r="M1611" s="68"/>
      <c r="N1611" s="68"/>
      <c r="O1611" s="68"/>
      <c r="P1611" s="328"/>
      <c r="Q1611" s="329"/>
      <c r="R1611" s="329"/>
      <c r="S1611" s="68"/>
      <c r="T1611" s="68"/>
      <c r="U1611" s="68"/>
      <c r="V1611" s="357"/>
      <c r="W1611" s="328"/>
      <c r="X1611" s="68"/>
      <c r="Y1611" s="68"/>
      <c r="Z1611" s="68"/>
      <c r="AA1611" s="371"/>
      <c r="AB1611" s="68"/>
      <c r="AC1611" s="68"/>
      <c r="AD1611" s="371"/>
      <c r="AE1611" s="68"/>
      <c r="AF1611" s="80"/>
      <c r="AG1611" s="99"/>
      <c r="AH1611" s="84"/>
      <c r="AI1611" s="582"/>
      <c r="AJ1611" s="582"/>
      <c r="AK1611" s="582"/>
      <c r="AL1611" s="582"/>
      <c r="AM1611" s="68"/>
      <c r="AN1611" s="80"/>
      <c r="AO1611" s="84"/>
      <c r="AP1611" s="4"/>
    </row>
    <row r="1612" spans="2:42" ht="13.5" customHeight="1" x14ac:dyDescent="0.25">
      <c r="B1612" s="520"/>
      <c r="D1612" s="68"/>
      <c r="E1612" s="68"/>
      <c r="F1612" s="68"/>
      <c r="G1612" s="68"/>
      <c r="H1612" s="88"/>
      <c r="I1612" s="68"/>
      <c r="J1612" s="68"/>
      <c r="K1612" s="68"/>
      <c r="L1612" s="88"/>
      <c r="M1612" s="68"/>
      <c r="N1612" s="68"/>
      <c r="O1612" s="68"/>
      <c r="P1612" s="328"/>
      <c r="Q1612" s="329"/>
      <c r="R1612" s="329"/>
      <c r="S1612" s="68"/>
      <c r="T1612" s="68"/>
      <c r="U1612" s="68"/>
      <c r="V1612" s="357"/>
      <c r="W1612" s="328"/>
      <c r="X1612" s="68"/>
      <c r="Y1612" s="68"/>
      <c r="Z1612" s="68"/>
      <c r="AA1612" s="371"/>
      <c r="AB1612" s="68"/>
      <c r="AC1612" s="68"/>
      <c r="AD1612" s="371"/>
      <c r="AE1612" s="68"/>
      <c r="AF1612" s="80"/>
      <c r="AG1612" s="99"/>
      <c r="AH1612" s="84"/>
      <c r="AI1612" s="582"/>
      <c r="AJ1612" s="582"/>
      <c r="AK1612" s="582"/>
      <c r="AL1612" s="582"/>
      <c r="AM1612" s="68"/>
      <c r="AN1612" s="80"/>
      <c r="AO1612" s="84"/>
      <c r="AP1612" s="4"/>
    </row>
    <row r="1613" spans="2:42" ht="13.5" customHeight="1" x14ac:dyDescent="0.25">
      <c r="B1613" s="520"/>
      <c r="D1613" s="68"/>
      <c r="E1613" s="68"/>
      <c r="F1613" s="68"/>
      <c r="G1613" s="68"/>
      <c r="H1613" s="88"/>
      <c r="I1613" s="68"/>
      <c r="J1613" s="68"/>
      <c r="K1613" s="68"/>
      <c r="L1613" s="88"/>
      <c r="M1613" s="68"/>
      <c r="N1613" s="68"/>
      <c r="O1613" s="68"/>
      <c r="P1613" s="328"/>
      <c r="Q1613" s="329"/>
      <c r="R1613" s="329"/>
      <c r="S1613" s="68"/>
      <c r="T1613" s="68"/>
      <c r="U1613" s="68"/>
      <c r="V1613" s="357"/>
      <c r="W1613" s="328"/>
      <c r="X1613" s="68"/>
      <c r="Y1613" s="68"/>
      <c r="Z1613" s="68"/>
      <c r="AA1613" s="371"/>
      <c r="AB1613" s="68"/>
      <c r="AC1613" s="68"/>
      <c r="AD1613" s="371"/>
      <c r="AE1613" s="68"/>
      <c r="AF1613" s="80"/>
      <c r="AG1613" s="99"/>
      <c r="AH1613" s="84"/>
      <c r="AI1613" s="582"/>
      <c r="AJ1613" s="582"/>
      <c r="AK1613" s="582"/>
      <c r="AL1613" s="582"/>
      <c r="AM1613" s="68"/>
      <c r="AN1613" s="80"/>
      <c r="AO1613" s="84"/>
      <c r="AP1613" s="4"/>
    </row>
    <row r="1614" spans="2:42" ht="13.5" customHeight="1" x14ac:dyDescent="0.25">
      <c r="B1614" s="520"/>
      <c r="D1614" s="68"/>
      <c r="E1614" s="68"/>
      <c r="F1614" s="68"/>
      <c r="G1614" s="68"/>
      <c r="H1614" s="88"/>
      <c r="I1614" s="68"/>
      <c r="J1614" s="68"/>
      <c r="K1614" s="68"/>
      <c r="L1614" s="88"/>
      <c r="M1614" s="68"/>
      <c r="N1614" s="68"/>
      <c r="O1614" s="68"/>
      <c r="P1614" s="328"/>
      <c r="Q1614" s="329"/>
      <c r="R1614" s="329"/>
      <c r="S1614" s="68"/>
      <c r="T1614" s="68"/>
      <c r="U1614" s="68"/>
      <c r="V1614" s="357"/>
      <c r="W1614" s="328"/>
      <c r="X1614" s="68"/>
      <c r="Y1614" s="68"/>
      <c r="Z1614" s="68"/>
      <c r="AA1614" s="371"/>
      <c r="AB1614" s="68"/>
      <c r="AC1614" s="68"/>
      <c r="AD1614" s="371"/>
      <c r="AE1614" s="68"/>
      <c r="AF1614" s="80"/>
      <c r="AG1614" s="99"/>
      <c r="AH1614" s="84"/>
      <c r="AI1614" s="582"/>
      <c r="AJ1614" s="582"/>
      <c r="AK1614" s="582"/>
      <c r="AL1614" s="582"/>
      <c r="AM1614" s="68"/>
      <c r="AN1614" s="80"/>
      <c r="AO1614" s="84"/>
      <c r="AP1614" s="4"/>
    </row>
    <row r="1615" spans="2:42" ht="13.5" customHeight="1" x14ac:dyDescent="0.25">
      <c r="B1615" s="520"/>
      <c r="D1615" s="68"/>
      <c r="E1615" s="68"/>
      <c r="F1615" s="68"/>
      <c r="G1615" s="68"/>
      <c r="H1615" s="88"/>
      <c r="I1615" s="68"/>
      <c r="J1615" s="68"/>
      <c r="K1615" s="68"/>
      <c r="L1615" s="88"/>
      <c r="M1615" s="68"/>
      <c r="N1615" s="68"/>
      <c r="O1615" s="68"/>
      <c r="P1615" s="328"/>
      <c r="Q1615" s="329"/>
      <c r="R1615" s="329"/>
      <c r="S1615" s="68"/>
      <c r="T1615" s="68"/>
      <c r="U1615" s="68"/>
      <c r="V1615" s="357"/>
      <c r="W1615" s="328"/>
      <c r="X1615" s="68"/>
      <c r="Y1615" s="68"/>
      <c r="Z1615" s="68"/>
      <c r="AA1615" s="371"/>
      <c r="AB1615" s="68"/>
      <c r="AC1615" s="68"/>
      <c r="AD1615" s="371"/>
      <c r="AE1615" s="68"/>
      <c r="AF1615" s="80"/>
      <c r="AG1615" s="99"/>
      <c r="AH1615" s="84"/>
      <c r="AI1615" s="582"/>
      <c r="AJ1615" s="582"/>
      <c r="AK1615" s="582"/>
      <c r="AL1615" s="582"/>
      <c r="AM1615" s="68"/>
      <c r="AN1615" s="80"/>
      <c r="AO1615" s="84"/>
      <c r="AP1615" s="4"/>
    </row>
    <row r="1616" spans="2:42" ht="13.5" customHeight="1" x14ac:dyDescent="0.25">
      <c r="B1616" s="520"/>
      <c r="D1616" s="68"/>
      <c r="E1616" s="68"/>
      <c r="F1616" s="68"/>
      <c r="G1616" s="68"/>
      <c r="H1616" s="88"/>
      <c r="I1616" s="68"/>
      <c r="J1616" s="68"/>
      <c r="K1616" s="68"/>
      <c r="L1616" s="88"/>
      <c r="M1616" s="68"/>
      <c r="N1616" s="68"/>
      <c r="O1616" s="68"/>
      <c r="P1616" s="328"/>
      <c r="Q1616" s="329"/>
      <c r="R1616" s="329"/>
      <c r="S1616" s="68"/>
      <c r="T1616" s="68"/>
      <c r="U1616" s="68"/>
      <c r="V1616" s="357"/>
      <c r="W1616" s="328"/>
      <c r="X1616" s="68"/>
      <c r="Y1616" s="68"/>
      <c r="Z1616" s="68"/>
      <c r="AA1616" s="371"/>
      <c r="AB1616" s="68"/>
      <c r="AC1616" s="68"/>
      <c r="AD1616" s="371"/>
      <c r="AE1616" s="68"/>
      <c r="AF1616" s="80"/>
      <c r="AG1616" s="99"/>
      <c r="AH1616" s="84"/>
      <c r="AI1616" s="582"/>
      <c r="AJ1616" s="582"/>
      <c r="AK1616" s="582"/>
      <c r="AL1616" s="582"/>
      <c r="AM1616" s="68"/>
      <c r="AN1616" s="80"/>
      <c r="AO1616" s="84"/>
      <c r="AP1616" s="4"/>
    </row>
    <row r="1617" spans="2:42" ht="13.5" customHeight="1" x14ac:dyDescent="0.25">
      <c r="B1617" s="520"/>
      <c r="D1617" s="68"/>
      <c r="E1617" s="68"/>
      <c r="F1617" s="68"/>
      <c r="G1617" s="68"/>
      <c r="H1617" s="88"/>
      <c r="I1617" s="68"/>
      <c r="J1617" s="68"/>
      <c r="K1617" s="68"/>
      <c r="L1617" s="88"/>
      <c r="M1617" s="68"/>
      <c r="N1617" s="68"/>
      <c r="O1617" s="68"/>
      <c r="P1617" s="328"/>
      <c r="Q1617" s="329"/>
      <c r="R1617" s="329"/>
      <c r="S1617" s="68"/>
      <c r="T1617" s="68"/>
      <c r="U1617" s="68"/>
      <c r="V1617" s="357"/>
      <c r="W1617" s="328"/>
      <c r="X1617" s="68"/>
      <c r="Y1617" s="68"/>
      <c r="Z1617" s="68"/>
      <c r="AA1617" s="371"/>
      <c r="AB1617" s="68"/>
      <c r="AC1617" s="68"/>
      <c r="AD1617" s="371"/>
      <c r="AE1617" s="68"/>
      <c r="AF1617" s="80"/>
      <c r="AG1617" s="99"/>
      <c r="AH1617" s="84"/>
      <c r="AI1617" s="582"/>
      <c r="AJ1617" s="582"/>
      <c r="AK1617" s="582"/>
      <c r="AL1617" s="582"/>
      <c r="AM1617" s="68"/>
      <c r="AN1617" s="80"/>
      <c r="AO1617" s="84"/>
      <c r="AP1617" s="4"/>
    </row>
    <row r="1618" spans="2:42" ht="13.5" customHeight="1" x14ac:dyDescent="0.25">
      <c r="B1618" s="520"/>
      <c r="D1618" s="68"/>
      <c r="E1618" s="68"/>
      <c r="F1618" s="68"/>
      <c r="G1618" s="68"/>
      <c r="H1618" s="88"/>
      <c r="I1618" s="68"/>
      <c r="J1618" s="68"/>
      <c r="K1618" s="68"/>
      <c r="L1618" s="88"/>
      <c r="M1618" s="68"/>
      <c r="N1618" s="68"/>
      <c r="O1618" s="68"/>
      <c r="P1618" s="328"/>
      <c r="Q1618" s="329"/>
      <c r="R1618" s="329"/>
      <c r="S1618" s="68"/>
      <c r="T1618" s="68"/>
      <c r="U1618" s="68"/>
      <c r="V1618" s="357"/>
      <c r="W1618" s="328"/>
      <c r="X1618" s="68"/>
      <c r="Y1618" s="68"/>
      <c r="Z1618" s="68"/>
      <c r="AA1618" s="371"/>
      <c r="AB1618" s="68"/>
      <c r="AC1618" s="68"/>
      <c r="AD1618" s="371"/>
      <c r="AE1618" s="68"/>
      <c r="AF1618" s="80"/>
      <c r="AG1618" s="99"/>
      <c r="AH1618" s="84"/>
      <c r="AI1618" s="582"/>
      <c r="AJ1618" s="582"/>
      <c r="AK1618" s="582"/>
      <c r="AL1618" s="582"/>
      <c r="AM1618" s="68"/>
      <c r="AN1618" s="80"/>
      <c r="AO1618" s="84"/>
      <c r="AP1618" s="4"/>
    </row>
    <row r="1619" spans="2:42" ht="13.5" customHeight="1" x14ac:dyDescent="0.25">
      <c r="B1619" s="520"/>
      <c r="D1619" s="68"/>
      <c r="E1619" s="68"/>
      <c r="F1619" s="68"/>
      <c r="G1619" s="68"/>
      <c r="H1619" s="88"/>
      <c r="I1619" s="68"/>
      <c r="J1619" s="68"/>
      <c r="K1619" s="68"/>
      <c r="L1619" s="88"/>
      <c r="M1619" s="68"/>
      <c r="N1619" s="68"/>
      <c r="O1619" s="68"/>
      <c r="P1619" s="328"/>
      <c r="Q1619" s="329"/>
      <c r="R1619" s="329"/>
      <c r="S1619" s="68"/>
      <c r="T1619" s="68"/>
      <c r="U1619" s="68"/>
      <c r="V1619" s="357"/>
      <c r="W1619" s="328"/>
      <c r="X1619" s="68"/>
      <c r="Y1619" s="68"/>
      <c r="Z1619" s="68"/>
      <c r="AA1619" s="371"/>
      <c r="AB1619" s="68"/>
      <c r="AC1619" s="68"/>
      <c r="AD1619" s="371"/>
      <c r="AE1619" s="68"/>
      <c r="AF1619" s="80"/>
      <c r="AG1619" s="99"/>
      <c r="AH1619" s="84"/>
      <c r="AI1619" s="582"/>
      <c r="AJ1619" s="582"/>
      <c r="AK1619" s="582"/>
      <c r="AL1619" s="582"/>
      <c r="AM1619" s="68"/>
      <c r="AN1619" s="80"/>
      <c r="AO1619" s="84"/>
      <c r="AP1619" s="4"/>
    </row>
    <row r="1620" spans="2:42" ht="13.5" customHeight="1" x14ac:dyDescent="0.25">
      <c r="B1620" s="520"/>
      <c r="D1620" s="68"/>
      <c r="E1620" s="68"/>
      <c r="F1620" s="68"/>
      <c r="G1620" s="68"/>
      <c r="H1620" s="88"/>
      <c r="I1620" s="68"/>
      <c r="J1620" s="68"/>
      <c r="K1620" s="68"/>
      <c r="L1620" s="88"/>
      <c r="M1620" s="68"/>
      <c r="N1620" s="68"/>
      <c r="O1620" s="68"/>
      <c r="P1620" s="328"/>
      <c r="Q1620" s="329"/>
      <c r="R1620" s="329"/>
      <c r="S1620" s="68"/>
      <c r="T1620" s="68"/>
      <c r="U1620" s="68"/>
      <c r="V1620" s="357"/>
      <c r="W1620" s="328"/>
      <c r="X1620" s="68"/>
      <c r="Y1620" s="68"/>
      <c r="Z1620" s="68"/>
      <c r="AA1620" s="371"/>
      <c r="AB1620" s="68"/>
      <c r="AC1620" s="68"/>
      <c r="AD1620" s="371"/>
      <c r="AE1620" s="68"/>
      <c r="AF1620" s="80"/>
      <c r="AG1620" s="99"/>
      <c r="AH1620" s="84"/>
      <c r="AI1620" s="582"/>
      <c r="AJ1620" s="582"/>
      <c r="AK1620" s="582"/>
      <c r="AL1620" s="582"/>
      <c r="AM1620" s="68"/>
      <c r="AN1620" s="80"/>
      <c r="AO1620" s="84"/>
      <c r="AP1620" s="4"/>
    </row>
    <row r="1621" spans="2:42" ht="13.5" customHeight="1" x14ac:dyDescent="0.25">
      <c r="B1621" s="520"/>
      <c r="D1621" s="68"/>
      <c r="E1621" s="68"/>
      <c r="F1621" s="68"/>
      <c r="G1621" s="68"/>
      <c r="H1621" s="88"/>
      <c r="I1621" s="68"/>
      <c r="J1621" s="68"/>
      <c r="K1621" s="68"/>
      <c r="L1621" s="88"/>
      <c r="M1621" s="68"/>
      <c r="N1621" s="68"/>
      <c r="O1621" s="68"/>
      <c r="P1621" s="328"/>
      <c r="Q1621" s="329"/>
      <c r="R1621" s="329"/>
      <c r="S1621" s="68"/>
      <c r="T1621" s="68"/>
      <c r="U1621" s="68"/>
      <c r="V1621" s="357"/>
      <c r="W1621" s="328"/>
      <c r="X1621" s="68"/>
      <c r="Y1621" s="68"/>
      <c r="Z1621" s="68"/>
      <c r="AA1621" s="371"/>
      <c r="AB1621" s="68"/>
      <c r="AC1621" s="68"/>
      <c r="AD1621" s="371"/>
      <c r="AE1621" s="68"/>
      <c r="AF1621" s="80"/>
      <c r="AG1621" s="99"/>
      <c r="AH1621" s="84"/>
      <c r="AI1621" s="582"/>
      <c r="AJ1621" s="582"/>
      <c r="AK1621" s="582"/>
      <c r="AL1621" s="582"/>
      <c r="AM1621" s="68"/>
      <c r="AN1621" s="80"/>
      <c r="AO1621" s="84"/>
      <c r="AP1621" s="4"/>
    </row>
    <row r="1622" spans="2:42" ht="13.5" customHeight="1" x14ac:dyDescent="0.25">
      <c r="B1622" s="520"/>
      <c r="D1622" s="68"/>
      <c r="E1622" s="68"/>
      <c r="F1622" s="68"/>
      <c r="G1622" s="68"/>
      <c r="H1622" s="88"/>
      <c r="I1622" s="68"/>
      <c r="J1622" s="68"/>
      <c r="K1622" s="68"/>
      <c r="L1622" s="88"/>
      <c r="M1622" s="68"/>
      <c r="N1622" s="68"/>
      <c r="O1622" s="68"/>
      <c r="P1622" s="328"/>
      <c r="Q1622" s="329"/>
      <c r="R1622" s="329"/>
      <c r="S1622" s="68"/>
      <c r="T1622" s="68"/>
      <c r="U1622" s="68"/>
      <c r="V1622" s="357"/>
      <c r="W1622" s="328"/>
      <c r="X1622" s="68"/>
      <c r="Y1622" s="68"/>
      <c r="Z1622" s="68"/>
      <c r="AA1622" s="371"/>
      <c r="AB1622" s="68"/>
      <c r="AC1622" s="68"/>
      <c r="AD1622" s="371"/>
      <c r="AE1622" s="68"/>
      <c r="AF1622" s="80"/>
      <c r="AG1622" s="99"/>
      <c r="AH1622" s="84"/>
      <c r="AI1622" s="582"/>
      <c r="AJ1622" s="582"/>
      <c r="AK1622" s="582"/>
      <c r="AL1622" s="582"/>
      <c r="AM1622" s="68"/>
      <c r="AN1622" s="80"/>
      <c r="AO1622" s="84"/>
      <c r="AP1622" s="4"/>
    </row>
    <row r="1623" spans="2:42" ht="13.5" customHeight="1" x14ac:dyDescent="0.25">
      <c r="B1623" s="520"/>
      <c r="D1623" s="68"/>
      <c r="E1623" s="68"/>
      <c r="F1623" s="68"/>
      <c r="G1623" s="68"/>
      <c r="H1623" s="88"/>
      <c r="I1623" s="68"/>
      <c r="J1623" s="68"/>
      <c r="K1623" s="68"/>
      <c r="L1623" s="88"/>
      <c r="M1623" s="68"/>
      <c r="N1623" s="68"/>
      <c r="O1623" s="68"/>
      <c r="P1623" s="328"/>
      <c r="Q1623" s="329"/>
      <c r="R1623" s="329"/>
      <c r="S1623" s="68"/>
      <c r="T1623" s="68"/>
      <c r="U1623" s="68"/>
      <c r="V1623" s="357"/>
      <c r="W1623" s="328"/>
      <c r="X1623" s="68"/>
      <c r="Y1623" s="68"/>
      <c r="Z1623" s="68"/>
      <c r="AA1623" s="371"/>
      <c r="AB1623" s="68"/>
      <c r="AC1623" s="68"/>
      <c r="AD1623" s="371"/>
      <c r="AE1623" s="68"/>
      <c r="AF1623" s="80"/>
      <c r="AG1623" s="99"/>
      <c r="AH1623" s="84"/>
      <c r="AI1623" s="582"/>
      <c r="AJ1623" s="582"/>
      <c r="AK1623" s="582"/>
      <c r="AL1623" s="582"/>
      <c r="AM1623" s="68"/>
      <c r="AN1623" s="80"/>
      <c r="AO1623" s="84"/>
      <c r="AP1623" s="4"/>
    </row>
    <row r="1624" spans="2:42" ht="13.5" customHeight="1" x14ac:dyDescent="0.25">
      <c r="B1624" s="520"/>
      <c r="D1624" s="68"/>
      <c r="E1624" s="68"/>
      <c r="F1624" s="68"/>
      <c r="G1624" s="68"/>
      <c r="H1624" s="88"/>
      <c r="I1624" s="68"/>
      <c r="J1624" s="68"/>
      <c r="K1624" s="68"/>
      <c r="L1624" s="88"/>
      <c r="M1624" s="68"/>
      <c r="N1624" s="68"/>
      <c r="O1624" s="68"/>
      <c r="P1624" s="328"/>
      <c r="Q1624" s="329"/>
      <c r="R1624" s="329"/>
      <c r="S1624" s="68"/>
      <c r="T1624" s="68"/>
      <c r="U1624" s="68"/>
      <c r="V1624" s="357"/>
      <c r="W1624" s="328"/>
      <c r="X1624" s="68"/>
      <c r="Y1624" s="68"/>
      <c r="Z1624" s="68"/>
      <c r="AA1624" s="371"/>
      <c r="AB1624" s="68"/>
      <c r="AC1624" s="68"/>
      <c r="AD1624" s="371"/>
      <c r="AE1624" s="68"/>
      <c r="AF1624" s="80"/>
      <c r="AG1624" s="99"/>
      <c r="AH1624" s="84"/>
      <c r="AI1624" s="582"/>
      <c r="AJ1624" s="582"/>
      <c r="AK1624" s="582"/>
      <c r="AL1624" s="582"/>
      <c r="AM1624" s="68"/>
      <c r="AN1624" s="80"/>
      <c r="AO1624" s="84"/>
      <c r="AP1624" s="4"/>
    </row>
    <row r="1625" spans="2:42" ht="13.5" customHeight="1" x14ac:dyDescent="0.25">
      <c r="B1625" s="520"/>
      <c r="D1625" s="68"/>
      <c r="E1625" s="68"/>
      <c r="F1625" s="68"/>
      <c r="G1625" s="68"/>
      <c r="H1625" s="88"/>
      <c r="I1625" s="68"/>
      <c r="J1625" s="68"/>
      <c r="K1625" s="68"/>
      <c r="L1625" s="88"/>
      <c r="M1625" s="68"/>
      <c r="N1625" s="68"/>
      <c r="O1625" s="68"/>
      <c r="P1625" s="328"/>
      <c r="Q1625" s="329"/>
      <c r="R1625" s="329"/>
      <c r="S1625" s="68"/>
      <c r="T1625" s="68"/>
      <c r="U1625" s="68"/>
      <c r="V1625" s="357"/>
      <c r="W1625" s="328"/>
      <c r="X1625" s="68"/>
      <c r="Y1625" s="68"/>
      <c r="Z1625" s="68"/>
      <c r="AA1625" s="371"/>
      <c r="AB1625" s="68"/>
      <c r="AC1625" s="68"/>
      <c r="AD1625" s="371"/>
      <c r="AE1625" s="68"/>
      <c r="AF1625" s="80"/>
      <c r="AG1625" s="99"/>
      <c r="AH1625" s="84"/>
      <c r="AI1625" s="582"/>
      <c r="AJ1625" s="582"/>
      <c r="AK1625" s="582"/>
      <c r="AL1625" s="582"/>
      <c r="AM1625" s="68"/>
      <c r="AN1625" s="80"/>
      <c r="AO1625" s="84"/>
      <c r="AP1625" s="4"/>
    </row>
    <row r="1626" spans="2:42" ht="13.5" customHeight="1" x14ac:dyDescent="0.25">
      <c r="B1626" s="520"/>
      <c r="D1626" s="68"/>
      <c r="E1626" s="68"/>
      <c r="F1626" s="68"/>
      <c r="G1626" s="68"/>
      <c r="H1626" s="88"/>
      <c r="I1626" s="68"/>
      <c r="J1626" s="68"/>
      <c r="K1626" s="68"/>
      <c r="L1626" s="88"/>
      <c r="M1626" s="68"/>
      <c r="N1626" s="68"/>
      <c r="O1626" s="68"/>
      <c r="P1626" s="328"/>
      <c r="Q1626" s="329"/>
      <c r="R1626" s="329"/>
      <c r="S1626" s="68"/>
      <c r="T1626" s="68"/>
      <c r="U1626" s="68"/>
      <c r="V1626" s="357"/>
      <c r="W1626" s="328"/>
      <c r="X1626" s="68"/>
      <c r="Y1626" s="68"/>
      <c r="Z1626" s="68"/>
      <c r="AA1626" s="371"/>
      <c r="AB1626" s="68"/>
      <c r="AC1626" s="68"/>
      <c r="AD1626" s="371"/>
      <c r="AE1626" s="68"/>
      <c r="AF1626" s="80"/>
      <c r="AG1626" s="99"/>
      <c r="AH1626" s="84"/>
      <c r="AI1626" s="582"/>
      <c r="AJ1626" s="582"/>
      <c r="AK1626" s="582"/>
      <c r="AL1626" s="582"/>
      <c r="AM1626" s="68"/>
      <c r="AN1626" s="80"/>
      <c r="AO1626" s="84"/>
      <c r="AP1626" s="4"/>
    </row>
    <row r="1627" spans="2:42" ht="13.5" customHeight="1" x14ac:dyDescent="0.25">
      <c r="B1627" s="520"/>
      <c r="D1627" s="68"/>
      <c r="E1627" s="68"/>
      <c r="F1627" s="68"/>
      <c r="G1627" s="68"/>
      <c r="H1627" s="88"/>
      <c r="I1627" s="68"/>
      <c r="J1627" s="68"/>
      <c r="K1627" s="68"/>
      <c r="L1627" s="88"/>
      <c r="M1627" s="68"/>
      <c r="N1627" s="68"/>
      <c r="O1627" s="68"/>
      <c r="P1627" s="328"/>
      <c r="Q1627" s="329"/>
      <c r="R1627" s="329"/>
      <c r="S1627" s="68"/>
      <c r="T1627" s="68"/>
      <c r="U1627" s="68"/>
      <c r="V1627" s="357"/>
      <c r="W1627" s="328"/>
      <c r="X1627" s="68"/>
      <c r="Y1627" s="68"/>
      <c r="Z1627" s="68"/>
      <c r="AA1627" s="371"/>
      <c r="AB1627" s="68"/>
      <c r="AC1627" s="68"/>
      <c r="AD1627" s="371"/>
      <c r="AE1627" s="68"/>
      <c r="AF1627" s="80"/>
      <c r="AG1627" s="99"/>
      <c r="AH1627" s="84"/>
      <c r="AI1627" s="582"/>
      <c r="AJ1627" s="582"/>
      <c r="AK1627" s="582"/>
      <c r="AL1627" s="582"/>
      <c r="AM1627" s="68"/>
      <c r="AN1627" s="80"/>
      <c r="AO1627" s="84"/>
      <c r="AP1627" s="4"/>
    </row>
    <row r="1628" spans="2:42" ht="13.5" customHeight="1" x14ac:dyDescent="0.25">
      <c r="B1628" s="520"/>
      <c r="D1628" s="68"/>
      <c r="E1628" s="68"/>
      <c r="F1628" s="68"/>
      <c r="G1628" s="68"/>
      <c r="H1628" s="88"/>
      <c r="I1628" s="68"/>
      <c r="J1628" s="68"/>
      <c r="K1628" s="68"/>
      <c r="L1628" s="88"/>
      <c r="M1628" s="68"/>
      <c r="N1628" s="68"/>
      <c r="O1628" s="68"/>
      <c r="P1628" s="328"/>
      <c r="Q1628" s="329"/>
      <c r="R1628" s="329"/>
      <c r="S1628" s="68"/>
      <c r="T1628" s="68"/>
      <c r="U1628" s="68"/>
      <c r="V1628" s="357"/>
      <c r="W1628" s="328"/>
      <c r="X1628" s="68"/>
      <c r="Y1628" s="68"/>
      <c r="Z1628" s="68"/>
      <c r="AA1628" s="371"/>
      <c r="AB1628" s="68"/>
      <c r="AC1628" s="68"/>
      <c r="AD1628" s="371"/>
      <c r="AE1628" s="68"/>
      <c r="AF1628" s="80"/>
      <c r="AG1628" s="99"/>
      <c r="AH1628" s="84"/>
      <c r="AI1628" s="582"/>
      <c r="AJ1628" s="582"/>
      <c r="AK1628" s="582"/>
      <c r="AL1628" s="582"/>
      <c r="AM1628" s="68"/>
      <c r="AN1628" s="80"/>
      <c r="AO1628" s="84"/>
      <c r="AP1628" s="4"/>
    </row>
    <row r="1629" spans="2:42" ht="13.5" customHeight="1" x14ac:dyDescent="0.25">
      <c r="B1629" s="520"/>
      <c r="D1629" s="68"/>
      <c r="E1629" s="68"/>
      <c r="F1629" s="68"/>
      <c r="G1629" s="68"/>
      <c r="H1629" s="88"/>
      <c r="I1629" s="68"/>
      <c r="J1629" s="68"/>
      <c r="K1629" s="68"/>
      <c r="L1629" s="88"/>
      <c r="M1629" s="68"/>
      <c r="N1629" s="68"/>
      <c r="O1629" s="68"/>
      <c r="P1629" s="328"/>
      <c r="Q1629" s="329"/>
      <c r="R1629" s="329"/>
      <c r="S1629" s="68"/>
      <c r="T1629" s="68"/>
      <c r="U1629" s="68"/>
      <c r="V1629" s="357"/>
      <c r="W1629" s="328"/>
      <c r="X1629" s="68"/>
      <c r="Y1629" s="68"/>
      <c r="Z1629" s="68"/>
      <c r="AA1629" s="371"/>
      <c r="AB1629" s="68"/>
      <c r="AC1629" s="68"/>
      <c r="AD1629" s="371"/>
      <c r="AE1629" s="68"/>
      <c r="AF1629" s="80"/>
      <c r="AG1629" s="99"/>
      <c r="AH1629" s="84"/>
      <c r="AI1629" s="582"/>
      <c r="AJ1629" s="582"/>
      <c r="AK1629" s="582"/>
      <c r="AL1629" s="582"/>
      <c r="AM1629" s="68"/>
      <c r="AN1629" s="80"/>
      <c r="AO1629" s="84"/>
      <c r="AP1629" s="4"/>
    </row>
    <row r="1630" spans="2:42" ht="13.5" customHeight="1" x14ac:dyDescent="0.25">
      <c r="B1630" s="520"/>
      <c r="D1630" s="68"/>
      <c r="E1630" s="68"/>
      <c r="F1630" s="68"/>
      <c r="G1630" s="68"/>
      <c r="H1630" s="88"/>
      <c r="I1630" s="68"/>
      <c r="J1630" s="68"/>
      <c r="K1630" s="68"/>
      <c r="L1630" s="88"/>
      <c r="M1630" s="68"/>
      <c r="N1630" s="68"/>
      <c r="O1630" s="68"/>
      <c r="P1630" s="328"/>
      <c r="Q1630" s="329"/>
      <c r="R1630" s="329"/>
      <c r="S1630" s="68"/>
      <c r="T1630" s="68"/>
      <c r="U1630" s="68"/>
      <c r="V1630" s="357"/>
      <c r="W1630" s="328"/>
      <c r="X1630" s="68"/>
      <c r="Y1630" s="68"/>
      <c r="Z1630" s="68"/>
      <c r="AA1630" s="371"/>
      <c r="AB1630" s="68"/>
      <c r="AC1630" s="68"/>
      <c r="AD1630" s="371"/>
      <c r="AE1630" s="68"/>
      <c r="AF1630" s="80"/>
      <c r="AG1630" s="99"/>
      <c r="AH1630" s="84"/>
      <c r="AI1630" s="582"/>
      <c r="AJ1630" s="582"/>
      <c r="AK1630" s="582"/>
      <c r="AL1630" s="582"/>
      <c r="AM1630" s="68"/>
      <c r="AN1630" s="80"/>
      <c r="AO1630" s="84"/>
      <c r="AP1630" s="4"/>
    </row>
    <row r="1631" spans="2:42" ht="13.5" customHeight="1" x14ac:dyDescent="0.25">
      <c r="B1631" s="520"/>
      <c r="D1631" s="68"/>
      <c r="E1631" s="68"/>
      <c r="F1631" s="68"/>
      <c r="G1631" s="68"/>
      <c r="H1631" s="88"/>
      <c r="I1631" s="68"/>
      <c r="J1631" s="68"/>
      <c r="K1631" s="68"/>
      <c r="L1631" s="88"/>
      <c r="M1631" s="68"/>
      <c r="N1631" s="68"/>
      <c r="O1631" s="68"/>
      <c r="P1631" s="328"/>
      <c r="Q1631" s="329"/>
      <c r="R1631" s="329"/>
      <c r="S1631" s="68"/>
      <c r="T1631" s="68"/>
      <c r="U1631" s="68"/>
      <c r="V1631" s="357"/>
      <c r="W1631" s="328"/>
      <c r="X1631" s="68"/>
      <c r="Y1631" s="68"/>
      <c r="Z1631" s="68"/>
      <c r="AA1631" s="371"/>
      <c r="AB1631" s="68"/>
      <c r="AC1631" s="68"/>
      <c r="AD1631" s="371"/>
      <c r="AE1631" s="68"/>
      <c r="AF1631" s="80"/>
      <c r="AG1631" s="99"/>
      <c r="AH1631" s="84"/>
      <c r="AI1631" s="582"/>
      <c r="AJ1631" s="582"/>
      <c r="AK1631" s="582"/>
      <c r="AL1631" s="582"/>
      <c r="AM1631" s="68"/>
      <c r="AN1631" s="80"/>
      <c r="AO1631" s="84"/>
      <c r="AP1631" s="4"/>
    </row>
    <row r="1632" spans="2:42" ht="13.5" customHeight="1" x14ac:dyDescent="0.25">
      <c r="B1632" s="520"/>
      <c r="D1632" s="68"/>
      <c r="E1632" s="68"/>
      <c r="F1632" s="68"/>
      <c r="G1632" s="68"/>
      <c r="H1632" s="88"/>
      <c r="I1632" s="68"/>
      <c r="J1632" s="68"/>
      <c r="K1632" s="68"/>
      <c r="L1632" s="88"/>
      <c r="M1632" s="68"/>
      <c r="N1632" s="68"/>
      <c r="O1632" s="68"/>
      <c r="P1632" s="328"/>
      <c r="Q1632" s="329"/>
      <c r="R1632" s="329"/>
      <c r="S1632" s="68"/>
      <c r="T1632" s="68"/>
      <c r="U1632" s="68"/>
      <c r="V1632" s="357"/>
      <c r="W1632" s="328"/>
      <c r="X1632" s="68"/>
      <c r="Y1632" s="68"/>
      <c r="Z1632" s="68"/>
      <c r="AA1632" s="371"/>
      <c r="AB1632" s="68"/>
      <c r="AC1632" s="68"/>
      <c r="AD1632" s="371"/>
      <c r="AE1632" s="68"/>
      <c r="AF1632" s="80"/>
      <c r="AG1632" s="99"/>
      <c r="AH1632" s="84"/>
      <c r="AI1632" s="582"/>
      <c r="AJ1632" s="582"/>
      <c r="AK1632" s="582"/>
      <c r="AL1632" s="582"/>
      <c r="AM1632" s="68"/>
      <c r="AN1632" s="80"/>
      <c r="AO1632" s="84"/>
      <c r="AP1632" s="4"/>
    </row>
    <row r="1633" spans="2:42" ht="13.5" customHeight="1" x14ac:dyDescent="0.25">
      <c r="B1633" s="520"/>
      <c r="D1633" s="68"/>
      <c r="E1633" s="68"/>
      <c r="F1633" s="68"/>
      <c r="G1633" s="68"/>
      <c r="H1633" s="88"/>
      <c r="I1633" s="68"/>
      <c r="J1633" s="68"/>
      <c r="K1633" s="68"/>
      <c r="L1633" s="88"/>
      <c r="M1633" s="68"/>
      <c r="N1633" s="68"/>
      <c r="O1633" s="68"/>
      <c r="P1633" s="328"/>
      <c r="Q1633" s="329"/>
      <c r="R1633" s="329"/>
      <c r="S1633" s="68"/>
      <c r="T1633" s="68"/>
      <c r="U1633" s="68"/>
      <c r="V1633" s="357"/>
      <c r="W1633" s="328"/>
      <c r="X1633" s="68"/>
      <c r="Y1633" s="68"/>
      <c r="Z1633" s="68"/>
      <c r="AA1633" s="371"/>
      <c r="AB1633" s="68"/>
      <c r="AC1633" s="68"/>
      <c r="AD1633" s="371"/>
      <c r="AE1633" s="68"/>
      <c r="AF1633" s="80"/>
      <c r="AG1633" s="99"/>
      <c r="AH1633" s="84"/>
      <c r="AI1633" s="582"/>
      <c r="AJ1633" s="582"/>
      <c r="AK1633" s="582"/>
      <c r="AL1633" s="582"/>
      <c r="AM1633" s="68"/>
      <c r="AN1633" s="80"/>
      <c r="AO1633" s="84"/>
      <c r="AP1633" s="4"/>
    </row>
    <row r="1634" spans="2:42" ht="13.5" customHeight="1" x14ac:dyDescent="0.25">
      <c r="B1634" s="520"/>
      <c r="D1634" s="68"/>
      <c r="E1634" s="68"/>
      <c r="F1634" s="68"/>
      <c r="G1634" s="68"/>
      <c r="H1634" s="88"/>
      <c r="I1634" s="68"/>
      <c r="J1634" s="68"/>
      <c r="K1634" s="68"/>
      <c r="L1634" s="88"/>
      <c r="M1634" s="68"/>
      <c r="N1634" s="68"/>
      <c r="O1634" s="68"/>
      <c r="P1634" s="328"/>
      <c r="Q1634" s="329"/>
      <c r="R1634" s="329"/>
      <c r="S1634" s="68"/>
      <c r="T1634" s="68"/>
      <c r="U1634" s="68"/>
      <c r="V1634" s="357"/>
      <c r="W1634" s="328"/>
      <c r="X1634" s="68"/>
      <c r="Y1634" s="68"/>
      <c r="Z1634" s="68"/>
      <c r="AA1634" s="371"/>
      <c r="AB1634" s="68"/>
      <c r="AC1634" s="68"/>
      <c r="AD1634" s="371"/>
      <c r="AE1634" s="68"/>
      <c r="AF1634" s="80"/>
      <c r="AG1634" s="99"/>
      <c r="AH1634" s="84"/>
      <c r="AI1634" s="582"/>
      <c r="AJ1634" s="582"/>
      <c r="AK1634" s="582"/>
      <c r="AL1634" s="582"/>
      <c r="AM1634" s="68"/>
      <c r="AN1634" s="80"/>
      <c r="AO1634" s="84"/>
      <c r="AP1634" s="4"/>
    </row>
    <row r="1635" spans="2:42" ht="13.5" customHeight="1" x14ac:dyDescent="0.25">
      <c r="B1635" s="520"/>
      <c r="D1635" s="68"/>
      <c r="E1635" s="68"/>
      <c r="F1635" s="68"/>
      <c r="G1635" s="68"/>
      <c r="H1635" s="88"/>
      <c r="I1635" s="68"/>
      <c r="J1635" s="68"/>
      <c r="K1635" s="68"/>
      <c r="L1635" s="88"/>
      <c r="M1635" s="68"/>
      <c r="N1635" s="68"/>
      <c r="O1635" s="68"/>
      <c r="P1635" s="328"/>
      <c r="Q1635" s="329"/>
      <c r="R1635" s="329"/>
      <c r="S1635" s="68"/>
      <c r="T1635" s="68"/>
      <c r="U1635" s="68"/>
      <c r="V1635" s="357"/>
      <c r="W1635" s="328"/>
      <c r="X1635" s="68"/>
      <c r="Y1635" s="68"/>
      <c r="Z1635" s="68"/>
      <c r="AA1635" s="371"/>
      <c r="AB1635" s="68"/>
      <c r="AC1635" s="68"/>
      <c r="AD1635" s="371"/>
      <c r="AE1635" s="68"/>
      <c r="AF1635" s="80"/>
      <c r="AG1635" s="99"/>
      <c r="AH1635" s="84"/>
      <c r="AI1635" s="582"/>
      <c r="AJ1635" s="582"/>
      <c r="AK1635" s="582"/>
      <c r="AL1635" s="582"/>
      <c r="AM1635" s="68"/>
      <c r="AN1635" s="80"/>
      <c r="AO1635" s="84"/>
      <c r="AP1635" s="4"/>
    </row>
    <row r="1636" spans="2:42" ht="13.5" customHeight="1" x14ac:dyDescent="0.25">
      <c r="B1636" s="520"/>
      <c r="D1636" s="68"/>
      <c r="E1636" s="68"/>
      <c r="F1636" s="68"/>
      <c r="G1636" s="68"/>
      <c r="H1636" s="88"/>
      <c r="I1636" s="68"/>
      <c r="J1636" s="68"/>
      <c r="K1636" s="68"/>
      <c r="L1636" s="88"/>
      <c r="M1636" s="68"/>
      <c r="N1636" s="68"/>
      <c r="O1636" s="68"/>
      <c r="P1636" s="328"/>
      <c r="Q1636" s="329"/>
      <c r="R1636" s="329"/>
      <c r="S1636" s="68"/>
      <c r="T1636" s="68"/>
      <c r="U1636" s="68"/>
      <c r="V1636" s="357"/>
      <c r="W1636" s="328"/>
      <c r="X1636" s="68"/>
      <c r="Y1636" s="68"/>
      <c r="Z1636" s="68"/>
      <c r="AA1636" s="371"/>
      <c r="AB1636" s="68"/>
      <c r="AC1636" s="68"/>
      <c r="AD1636" s="371"/>
      <c r="AE1636" s="68"/>
      <c r="AF1636" s="80"/>
      <c r="AG1636" s="99"/>
      <c r="AH1636" s="84"/>
      <c r="AI1636" s="582"/>
      <c r="AJ1636" s="582"/>
      <c r="AK1636" s="582"/>
      <c r="AL1636" s="582"/>
      <c r="AM1636" s="68"/>
      <c r="AN1636" s="80"/>
      <c r="AO1636" s="84"/>
      <c r="AP1636" s="4"/>
    </row>
    <row r="1637" spans="2:42" ht="13.5" customHeight="1" x14ac:dyDescent="0.25">
      <c r="B1637" s="520"/>
      <c r="D1637" s="68"/>
      <c r="E1637" s="68"/>
      <c r="F1637" s="68"/>
      <c r="G1637" s="68"/>
      <c r="H1637" s="88"/>
      <c r="I1637" s="68"/>
      <c r="J1637" s="68"/>
      <c r="K1637" s="68"/>
      <c r="L1637" s="88"/>
      <c r="M1637" s="68"/>
      <c r="N1637" s="68"/>
      <c r="O1637" s="68"/>
      <c r="P1637" s="328"/>
      <c r="Q1637" s="329"/>
      <c r="R1637" s="329"/>
      <c r="S1637" s="68"/>
      <c r="T1637" s="68"/>
      <c r="U1637" s="68"/>
      <c r="V1637" s="357"/>
      <c r="W1637" s="328"/>
      <c r="X1637" s="68"/>
      <c r="Y1637" s="68"/>
      <c r="Z1637" s="68"/>
      <c r="AA1637" s="371"/>
      <c r="AB1637" s="68"/>
      <c r="AC1637" s="68"/>
      <c r="AD1637" s="371"/>
      <c r="AE1637" s="68"/>
      <c r="AF1637" s="80"/>
      <c r="AG1637" s="99"/>
      <c r="AH1637" s="84"/>
      <c r="AI1637" s="582"/>
      <c r="AJ1637" s="582"/>
      <c r="AK1637" s="582"/>
      <c r="AL1637" s="582"/>
      <c r="AM1637" s="68"/>
      <c r="AN1637" s="80"/>
      <c r="AO1637" s="84"/>
      <c r="AP1637" s="4"/>
    </row>
    <row r="1638" spans="2:42" ht="13.5" customHeight="1" x14ac:dyDescent="0.25">
      <c r="B1638" s="520"/>
      <c r="D1638" s="68"/>
      <c r="E1638" s="68"/>
      <c r="F1638" s="68"/>
      <c r="G1638" s="68"/>
      <c r="H1638" s="88"/>
      <c r="I1638" s="68"/>
      <c r="J1638" s="68"/>
      <c r="K1638" s="68"/>
      <c r="L1638" s="88"/>
      <c r="M1638" s="68"/>
      <c r="N1638" s="68"/>
      <c r="O1638" s="68"/>
      <c r="P1638" s="328"/>
      <c r="Q1638" s="329"/>
      <c r="R1638" s="329"/>
      <c r="S1638" s="68"/>
      <c r="T1638" s="68"/>
      <c r="U1638" s="68"/>
      <c r="V1638" s="357"/>
      <c r="W1638" s="328"/>
      <c r="X1638" s="68"/>
      <c r="Y1638" s="68"/>
      <c r="Z1638" s="68"/>
      <c r="AA1638" s="371"/>
      <c r="AB1638" s="68"/>
      <c r="AC1638" s="68"/>
      <c r="AD1638" s="371"/>
      <c r="AE1638" s="68"/>
      <c r="AF1638" s="80"/>
      <c r="AG1638" s="99"/>
      <c r="AH1638" s="84"/>
      <c r="AI1638" s="582"/>
      <c r="AJ1638" s="582"/>
      <c r="AK1638" s="582"/>
      <c r="AL1638" s="582"/>
      <c r="AM1638" s="68"/>
      <c r="AN1638" s="80"/>
      <c r="AO1638" s="84"/>
      <c r="AP1638" s="4"/>
    </row>
    <row r="1639" spans="2:42" ht="13.5" customHeight="1" x14ac:dyDescent="0.25">
      <c r="B1639" s="520"/>
      <c r="D1639" s="68"/>
      <c r="E1639" s="68"/>
      <c r="F1639" s="68"/>
      <c r="G1639" s="68"/>
      <c r="H1639" s="88"/>
      <c r="I1639" s="68"/>
      <c r="J1639" s="68"/>
      <c r="K1639" s="68"/>
      <c r="L1639" s="88"/>
      <c r="M1639" s="68"/>
      <c r="N1639" s="68"/>
      <c r="O1639" s="68"/>
      <c r="P1639" s="328"/>
      <c r="Q1639" s="329"/>
      <c r="R1639" s="329"/>
      <c r="S1639" s="68"/>
      <c r="T1639" s="68"/>
      <c r="U1639" s="68"/>
      <c r="V1639" s="357"/>
      <c r="W1639" s="328"/>
      <c r="X1639" s="68"/>
      <c r="Y1639" s="68"/>
      <c r="Z1639" s="68"/>
      <c r="AA1639" s="371"/>
      <c r="AB1639" s="68"/>
      <c r="AC1639" s="68"/>
      <c r="AD1639" s="371"/>
      <c r="AE1639" s="68"/>
      <c r="AF1639" s="80"/>
      <c r="AG1639" s="99"/>
      <c r="AH1639" s="84"/>
      <c r="AI1639" s="582"/>
      <c r="AJ1639" s="582"/>
      <c r="AK1639" s="582"/>
      <c r="AL1639" s="582"/>
      <c r="AM1639" s="68"/>
      <c r="AN1639" s="80"/>
      <c r="AO1639" s="84"/>
      <c r="AP1639" s="4"/>
    </row>
    <row r="1640" spans="2:42" ht="13.5" customHeight="1" x14ac:dyDescent="0.25">
      <c r="B1640" s="520"/>
      <c r="D1640" s="68"/>
      <c r="E1640" s="68"/>
      <c r="F1640" s="68"/>
      <c r="G1640" s="68"/>
      <c r="H1640" s="88"/>
      <c r="I1640" s="68"/>
      <c r="J1640" s="68"/>
      <c r="K1640" s="68"/>
      <c r="L1640" s="88"/>
      <c r="M1640" s="68"/>
      <c r="N1640" s="68"/>
      <c r="O1640" s="68"/>
      <c r="P1640" s="328"/>
      <c r="Q1640" s="329"/>
      <c r="R1640" s="329"/>
      <c r="S1640" s="68"/>
      <c r="T1640" s="68"/>
      <c r="U1640" s="68"/>
      <c r="V1640" s="357"/>
      <c r="W1640" s="328"/>
      <c r="X1640" s="68"/>
      <c r="Y1640" s="68"/>
      <c r="Z1640" s="68"/>
      <c r="AA1640" s="371"/>
      <c r="AB1640" s="68"/>
      <c r="AC1640" s="68"/>
      <c r="AD1640" s="371"/>
      <c r="AE1640" s="68"/>
      <c r="AF1640" s="80"/>
      <c r="AG1640" s="99"/>
      <c r="AH1640" s="84"/>
      <c r="AI1640" s="582"/>
      <c r="AJ1640" s="582"/>
      <c r="AK1640" s="582"/>
      <c r="AL1640" s="582"/>
      <c r="AM1640" s="68"/>
      <c r="AN1640" s="80"/>
      <c r="AO1640" s="84"/>
      <c r="AP1640" s="4"/>
    </row>
    <row r="1641" spans="2:42" ht="13.5" customHeight="1" x14ac:dyDescent="0.25">
      <c r="B1641" s="520"/>
      <c r="D1641" s="68"/>
      <c r="E1641" s="68"/>
      <c r="F1641" s="68"/>
      <c r="G1641" s="68"/>
      <c r="H1641" s="88"/>
      <c r="I1641" s="68"/>
      <c r="J1641" s="68"/>
      <c r="K1641" s="68"/>
      <c r="L1641" s="88"/>
      <c r="M1641" s="68"/>
      <c r="N1641" s="68"/>
      <c r="O1641" s="68"/>
      <c r="P1641" s="328"/>
      <c r="Q1641" s="329"/>
      <c r="R1641" s="329"/>
      <c r="S1641" s="68"/>
      <c r="T1641" s="68"/>
      <c r="U1641" s="68"/>
      <c r="V1641" s="357"/>
      <c r="W1641" s="328"/>
      <c r="X1641" s="68"/>
      <c r="Y1641" s="68"/>
      <c r="Z1641" s="68"/>
      <c r="AA1641" s="371"/>
      <c r="AB1641" s="68"/>
      <c r="AC1641" s="68"/>
      <c r="AD1641" s="371"/>
      <c r="AE1641" s="68"/>
      <c r="AF1641" s="80"/>
      <c r="AG1641" s="99"/>
      <c r="AH1641" s="84"/>
      <c r="AI1641" s="582"/>
      <c r="AJ1641" s="582"/>
      <c r="AK1641" s="582"/>
      <c r="AL1641" s="582"/>
      <c r="AM1641" s="68"/>
      <c r="AN1641" s="80"/>
      <c r="AO1641" s="84"/>
      <c r="AP1641" s="4"/>
    </row>
    <row r="1642" spans="2:42" ht="13.5" customHeight="1" x14ac:dyDescent="0.25">
      <c r="B1642" s="520"/>
      <c r="D1642" s="68"/>
      <c r="E1642" s="68"/>
      <c r="F1642" s="68"/>
      <c r="G1642" s="68"/>
      <c r="H1642" s="88"/>
      <c r="I1642" s="68"/>
      <c r="J1642" s="68"/>
      <c r="K1642" s="68"/>
      <c r="L1642" s="88"/>
      <c r="M1642" s="68"/>
      <c r="N1642" s="68"/>
      <c r="O1642" s="68"/>
      <c r="P1642" s="328"/>
      <c r="Q1642" s="329"/>
      <c r="R1642" s="329"/>
      <c r="S1642" s="68"/>
      <c r="T1642" s="68"/>
      <c r="U1642" s="68"/>
      <c r="V1642" s="357"/>
      <c r="W1642" s="328"/>
      <c r="X1642" s="68"/>
      <c r="Y1642" s="68"/>
      <c r="Z1642" s="68"/>
      <c r="AA1642" s="371"/>
      <c r="AB1642" s="68"/>
      <c r="AC1642" s="68"/>
      <c r="AD1642" s="371"/>
      <c r="AE1642" s="68"/>
      <c r="AF1642" s="80"/>
      <c r="AG1642" s="99"/>
      <c r="AH1642" s="84"/>
      <c r="AI1642" s="582"/>
      <c r="AJ1642" s="582"/>
      <c r="AK1642" s="582"/>
      <c r="AL1642" s="582"/>
      <c r="AM1642" s="68"/>
      <c r="AN1642" s="80"/>
      <c r="AO1642" s="84"/>
      <c r="AP1642" s="4"/>
    </row>
    <row r="1643" spans="2:42" ht="13.5" customHeight="1" x14ac:dyDescent="0.25">
      <c r="B1643" s="520"/>
      <c r="D1643" s="68"/>
      <c r="E1643" s="68"/>
      <c r="F1643" s="68"/>
      <c r="G1643" s="68"/>
      <c r="H1643" s="88"/>
      <c r="I1643" s="68"/>
      <c r="J1643" s="68"/>
      <c r="K1643" s="68"/>
      <c r="L1643" s="88"/>
      <c r="M1643" s="68"/>
      <c r="N1643" s="68"/>
      <c r="O1643" s="68"/>
      <c r="P1643" s="328"/>
      <c r="Q1643" s="329"/>
      <c r="R1643" s="329"/>
      <c r="S1643" s="68"/>
      <c r="T1643" s="68"/>
      <c r="U1643" s="68"/>
      <c r="V1643" s="357"/>
      <c r="W1643" s="328"/>
      <c r="X1643" s="68"/>
      <c r="Y1643" s="68"/>
      <c r="Z1643" s="68"/>
      <c r="AA1643" s="371"/>
      <c r="AB1643" s="68"/>
      <c r="AC1643" s="68"/>
      <c r="AD1643" s="371"/>
      <c r="AE1643" s="68"/>
      <c r="AF1643" s="80"/>
      <c r="AG1643" s="99"/>
      <c r="AH1643" s="84"/>
      <c r="AI1643" s="582"/>
      <c r="AJ1643" s="582"/>
      <c r="AK1643" s="582"/>
      <c r="AL1643" s="582"/>
      <c r="AM1643" s="68"/>
      <c r="AN1643" s="80"/>
      <c r="AO1643" s="84"/>
      <c r="AP1643" s="4"/>
    </row>
    <row r="1644" spans="2:42" ht="13.5" customHeight="1" x14ac:dyDescent="0.25">
      <c r="B1644" s="520"/>
      <c r="D1644" s="68"/>
      <c r="E1644" s="68"/>
      <c r="F1644" s="68"/>
      <c r="G1644" s="68"/>
      <c r="H1644" s="88"/>
      <c r="I1644" s="68"/>
      <c r="J1644" s="68"/>
      <c r="K1644" s="68"/>
      <c r="L1644" s="88"/>
      <c r="M1644" s="68"/>
      <c r="N1644" s="68"/>
      <c r="O1644" s="68"/>
      <c r="P1644" s="328"/>
      <c r="Q1644" s="329"/>
      <c r="R1644" s="329"/>
      <c r="S1644" s="68"/>
      <c r="T1644" s="68"/>
      <c r="U1644" s="68"/>
      <c r="V1644" s="357"/>
      <c r="W1644" s="328"/>
      <c r="X1644" s="68"/>
      <c r="Y1644" s="68"/>
      <c r="Z1644" s="68"/>
      <c r="AA1644" s="371"/>
      <c r="AB1644" s="68"/>
      <c r="AC1644" s="68"/>
      <c r="AD1644" s="371"/>
      <c r="AE1644" s="68"/>
      <c r="AF1644" s="80"/>
      <c r="AG1644" s="99"/>
      <c r="AH1644" s="84"/>
      <c r="AI1644" s="582"/>
      <c r="AJ1644" s="582"/>
      <c r="AK1644" s="582"/>
      <c r="AL1644" s="582"/>
      <c r="AM1644" s="68"/>
      <c r="AN1644" s="80"/>
      <c r="AO1644" s="84"/>
      <c r="AP1644" s="4"/>
    </row>
    <row r="1645" spans="2:42" ht="13.5" customHeight="1" x14ac:dyDescent="0.25">
      <c r="B1645" s="520"/>
      <c r="D1645" s="68"/>
      <c r="E1645" s="68"/>
      <c r="F1645" s="68"/>
      <c r="G1645" s="68"/>
      <c r="H1645" s="88"/>
      <c r="I1645" s="68"/>
      <c r="J1645" s="68"/>
      <c r="K1645" s="68"/>
      <c r="L1645" s="88"/>
      <c r="M1645" s="68"/>
      <c r="N1645" s="68"/>
      <c r="O1645" s="68"/>
      <c r="P1645" s="328"/>
      <c r="Q1645" s="329"/>
      <c r="R1645" s="329"/>
      <c r="S1645" s="68"/>
      <c r="T1645" s="68"/>
      <c r="U1645" s="68"/>
      <c r="V1645" s="357"/>
      <c r="W1645" s="328"/>
      <c r="X1645" s="68"/>
      <c r="Y1645" s="68"/>
      <c r="Z1645" s="68"/>
      <c r="AA1645" s="371"/>
      <c r="AB1645" s="68"/>
      <c r="AC1645" s="68"/>
      <c r="AD1645" s="371"/>
      <c r="AE1645" s="68"/>
      <c r="AF1645" s="80"/>
      <c r="AG1645" s="99"/>
      <c r="AH1645" s="84"/>
      <c r="AI1645" s="582"/>
      <c r="AJ1645" s="582"/>
      <c r="AK1645" s="582"/>
      <c r="AL1645" s="582"/>
      <c r="AM1645" s="68"/>
      <c r="AN1645" s="80"/>
      <c r="AO1645" s="84"/>
      <c r="AP1645" s="4"/>
    </row>
    <row r="1646" spans="2:42" ht="13.5" customHeight="1" x14ac:dyDescent="0.25">
      <c r="B1646" s="520"/>
      <c r="D1646" s="68"/>
      <c r="E1646" s="68"/>
      <c r="F1646" s="68"/>
      <c r="G1646" s="68"/>
      <c r="H1646" s="88"/>
      <c r="I1646" s="68"/>
      <c r="J1646" s="68"/>
      <c r="K1646" s="68"/>
      <c r="L1646" s="88"/>
      <c r="M1646" s="68"/>
      <c r="N1646" s="68"/>
      <c r="O1646" s="68"/>
      <c r="P1646" s="328"/>
      <c r="Q1646" s="329"/>
      <c r="R1646" s="329"/>
      <c r="S1646" s="68"/>
      <c r="T1646" s="68"/>
      <c r="U1646" s="68"/>
      <c r="V1646" s="357"/>
      <c r="W1646" s="328"/>
      <c r="X1646" s="68"/>
      <c r="Y1646" s="68"/>
      <c r="Z1646" s="68"/>
      <c r="AA1646" s="371"/>
      <c r="AB1646" s="68"/>
      <c r="AC1646" s="68"/>
      <c r="AD1646" s="371"/>
      <c r="AE1646" s="68"/>
      <c r="AF1646" s="80"/>
      <c r="AG1646" s="99"/>
      <c r="AH1646" s="84"/>
      <c r="AI1646" s="582"/>
      <c r="AJ1646" s="582"/>
      <c r="AK1646" s="582"/>
      <c r="AL1646" s="582"/>
      <c r="AM1646" s="68"/>
      <c r="AN1646" s="80"/>
      <c r="AO1646" s="84"/>
      <c r="AP1646" s="4"/>
    </row>
    <row r="1647" spans="2:42" ht="13.5" customHeight="1" x14ac:dyDescent="0.25">
      <c r="B1647" s="520"/>
      <c r="D1647" s="68"/>
      <c r="E1647" s="68"/>
      <c r="F1647" s="68"/>
      <c r="G1647" s="68"/>
      <c r="H1647" s="88"/>
      <c r="I1647" s="68"/>
      <c r="J1647" s="68"/>
      <c r="K1647" s="68"/>
      <c r="L1647" s="88"/>
      <c r="M1647" s="68"/>
      <c r="N1647" s="68"/>
      <c r="O1647" s="68"/>
      <c r="P1647" s="328"/>
      <c r="Q1647" s="329"/>
      <c r="R1647" s="329"/>
      <c r="S1647" s="68"/>
      <c r="T1647" s="68"/>
      <c r="U1647" s="68"/>
      <c r="V1647" s="357"/>
      <c r="W1647" s="328"/>
      <c r="X1647" s="68"/>
      <c r="Y1647" s="68"/>
      <c r="Z1647" s="68"/>
      <c r="AA1647" s="371"/>
      <c r="AB1647" s="68"/>
      <c r="AC1647" s="68"/>
      <c r="AD1647" s="371"/>
      <c r="AE1647" s="68"/>
      <c r="AF1647" s="80"/>
      <c r="AG1647" s="99"/>
      <c r="AH1647" s="84"/>
      <c r="AI1647" s="582"/>
      <c r="AJ1647" s="582"/>
      <c r="AK1647" s="582"/>
      <c r="AL1647" s="582"/>
      <c r="AM1647" s="68"/>
      <c r="AN1647" s="80"/>
      <c r="AO1647" s="84"/>
      <c r="AP1647" s="4"/>
    </row>
    <row r="1648" spans="2:42" ht="13.5" customHeight="1" x14ac:dyDescent="0.25">
      <c r="B1648" s="520"/>
      <c r="D1648" s="68"/>
      <c r="E1648" s="68"/>
      <c r="F1648" s="68"/>
      <c r="G1648" s="68"/>
      <c r="H1648" s="88"/>
      <c r="I1648" s="68"/>
      <c r="J1648" s="68"/>
      <c r="K1648" s="68"/>
      <c r="L1648" s="88"/>
      <c r="M1648" s="68"/>
      <c r="N1648" s="68"/>
      <c r="O1648" s="68"/>
      <c r="P1648" s="328"/>
      <c r="Q1648" s="329"/>
      <c r="R1648" s="329"/>
      <c r="S1648" s="68"/>
      <c r="T1648" s="68"/>
      <c r="U1648" s="68"/>
      <c r="V1648" s="357"/>
      <c r="W1648" s="328"/>
      <c r="X1648" s="68"/>
      <c r="Y1648" s="68"/>
      <c r="Z1648" s="68"/>
      <c r="AA1648" s="371"/>
      <c r="AB1648" s="68"/>
      <c r="AC1648" s="68"/>
      <c r="AD1648" s="371"/>
      <c r="AE1648" s="68"/>
      <c r="AF1648" s="80"/>
      <c r="AG1648" s="99"/>
      <c r="AH1648" s="84"/>
      <c r="AI1648" s="582"/>
      <c r="AJ1648" s="582"/>
      <c r="AK1648" s="582"/>
      <c r="AL1648" s="582"/>
      <c r="AM1648" s="68"/>
      <c r="AN1648" s="80"/>
      <c r="AO1648" s="84"/>
      <c r="AP1648" s="4"/>
    </row>
    <row r="1649" spans="2:42" ht="13.5" customHeight="1" x14ac:dyDescent="0.25">
      <c r="B1649" s="520"/>
      <c r="D1649" s="68"/>
      <c r="E1649" s="68"/>
      <c r="F1649" s="68"/>
      <c r="G1649" s="68"/>
      <c r="H1649" s="88"/>
      <c r="I1649" s="68"/>
      <c r="J1649" s="68"/>
      <c r="K1649" s="68"/>
      <c r="L1649" s="88"/>
      <c r="M1649" s="68"/>
      <c r="N1649" s="68"/>
      <c r="O1649" s="68"/>
      <c r="P1649" s="328"/>
      <c r="Q1649" s="329"/>
      <c r="R1649" s="329"/>
      <c r="S1649" s="68"/>
      <c r="T1649" s="68"/>
      <c r="U1649" s="68"/>
      <c r="V1649" s="357"/>
      <c r="W1649" s="328"/>
      <c r="X1649" s="68"/>
      <c r="Y1649" s="68"/>
      <c r="Z1649" s="68"/>
      <c r="AA1649" s="371"/>
      <c r="AB1649" s="68"/>
      <c r="AC1649" s="68"/>
      <c r="AD1649" s="371"/>
      <c r="AE1649" s="68"/>
      <c r="AF1649" s="80"/>
      <c r="AG1649" s="99"/>
      <c r="AH1649" s="84"/>
      <c r="AI1649" s="582"/>
      <c r="AJ1649" s="582"/>
      <c r="AK1649" s="582"/>
      <c r="AL1649" s="582"/>
      <c r="AM1649" s="68"/>
      <c r="AN1649" s="80"/>
      <c r="AO1649" s="84"/>
      <c r="AP1649" s="4"/>
    </row>
    <row r="1650" spans="2:42" ht="13.5" customHeight="1" x14ac:dyDescent="0.25">
      <c r="B1650" s="520"/>
      <c r="D1650" s="68"/>
      <c r="E1650" s="68"/>
      <c r="F1650" s="68"/>
      <c r="G1650" s="68"/>
      <c r="H1650" s="88"/>
      <c r="I1650" s="68"/>
      <c r="J1650" s="68"/>
      <c r="K1650" s="68"/>
      <c r="L1650" s="88"/>
      <c r="M1650" s="68"/>
      <c r="N1650" s="68"/>
      <c r="O1650" s="68"/>
      <c r="P1650" s="328"/>
      <c r="Q1650" s="329"/>
      <c r="R1650" s="329"/>
      <c r="S1650" s="68"/>
      <c r="T1650" s="68"/>
      <c r="U1650" s="68"/>
      <c r="V1650" s="357"/>
      <c r="W1650" s="328"/>
      <c r="X1650" s="68"/>
      <c r="Y1650" s="68"/>
      <c r="Z1650" s="68"/>
      <c r="AA1650" s="371"/>
      <c r="AB1650" s="68"/>
      <c r="AC1650" s="68"/>
      <c r="AD1650" s="371"/>
      <c r="AE1650" s="68"/>
      <c r="AF1650" s="80"/>
      <c r="AG1650" s="99"/>
      <c r="AH1650" s="84"/>
      <c r="AI1650" s="582"/>
      <c r="AJ1650" s="582"/>
      <c r="AK1650" s="582"/>
      <c r="AL1650" s="582"/>
      <c r="AM1650" s="68"/>
      <c r="AN1650" s="80"/>
      <c r="AO1650" s="84"/>
      <c r="AP1650" s="4"/>
    </row>
    <row r="1651" spans="2:42" ht="13.5" customHeight="1" x14ac:dyDescent="0.25">
      <c r="B1651" s="520"/>
      <c r="D1651" s="68"/>
      <c r="E1651" s="68"/>
      <c r="F1651" s="68"/>
      <c r="G1651" s="68"/>
      <c r="H1651" s="88"/>
      <c r="I1651" s="68"/>
      <c r="J1651" s="68"/>
      <c r="K1651" s="68"/>
      <c r="L1651" s="88"/>
      <c r="M1651" s="68"/>
      <c r="N1651" s="68"/>
      <c r="O1651" s="68"/>
      <c r="P1651" s="328"/>
      <c r="Q1651" s="329"/>
      <c r="R1651" s="329"/>
      <c r="S1651" s="68"/>
      <c r="T1651" s="68"/>
      <c r="U1651" s="68"/>
      <c r="V1651" s="357"/>
      <c r="W1651" s="328"/>
      <c r="X1651" s="68"/>
      <c r="Y1651" s="68"/>
      <c r="Z1651" s="68"/>
      <c r="AA1651" s="371"/>
      <c r="AB1651" s="68"/>
      <c r="AC1651" s="68"/>
      <c r="AD1651" s="371"/>
      <c r="AE1651" s="68"/>
      <c r="AF1651" s="80"/>
      <c r="AG1651" s="99"/>
      <c r="AH1651" s="84"/>
      <c r="AI1651" s="582"/>
      <c r="AJ1651" s="582"/>
      <c r="AK1651" s="582"/>
      <c r="AL1651" s="582"/>
      <c r="AM1651" s="68"/>
      <c r="AN1651" s="80"/>
      <c r="AO1651" s="84"/>
      <c r="AP1651" s="4"/>
    </row>
    <row r="1652" spans="2:42" ht="13.5" customHeight="1" x14ac:dyDescent="0.25">
      <c r="B1652" s="520"/>
      <c r="D1652" s="68"/>
      <c r="E1652" s="68"/>
      <c r="F1652" s="68"/>
      <c r="G1652" s="68"/>
      <c r="H1652" s="88"/>
      <c r="I1652" s="68"/>
      <c r="J1652" s="68"/>
      <c r="K1652" s="68"/>
      <c r="L1652" s="88"/>
      <c r="M1652" s="68"/>
      <c r="N1652" s="68"/>
      <c r="O1652" s="68"/>
      <c r="P1652" s="328"/>
      <c r="Q1652" s="329"/>
      <c r="R1652" s="329"/>
      <c r="S1652" s="68"/>
      <c r="T1652" s="68"/>
      <c r="U1652" s="68"/>
      <c r="V1652" s="357"/>
      <c r="W1652" s="328"/>
      <c r="X1652" s="68"/>
      <c r="Y1652" s="68"/>
      <c r="Z1652" s="68"/>
      <c r="AA1652" s="371"/>
      <c r="AB1652" s="68"/>
      <c r="AC1652" s="68"/>
      <c r="AD1652" s="371"/>
      <c r="AE1652" s="68"/>
      <c r="AF1652" s="80"/>
      <c r="AG1652" s="99"/>
      <c r="AH1652" s="84"/>
      <c r="AI1652" s="582"/>
      <c r="AJ1652" s="582"/>
      <c r="AK1652" s="582"/>
      <c r="AL1652" s="582"/>
      <c r="AM1652" s="68"/>
      <c r="AN1652" s="80"/>
      <c r="AO1652" s="84"/>
      <c r="AP1652" s="4"/>
    </row>
    <row r="1653" spans="2:42" ht="13.5" customHeight="1" x14ac:dyDescent="0.25">
      <c r="B1653" s="520"/>
      <c r="D1653" s="68"/>
      <c r="E1653" s="68"/>
      <c r="F1653" s="68"/>
      <c r="G1653" s="68"/>
      <c r="H1653" s="88"/>
      <c r="I1653" s="68"/>
      <c r="J1653" s="68"/>
      <c r="K1653" s="68"/>
      <c r="L1653" s="88"/>
      <c r="M1653" s="68"/>
      <c r="N1653" s="68"/>
      <c r="O1653" s="68"/>
      <c r="P1653" s="328"/>
      <c r="Q1653" s="329"/>
      <c r="R1653" s="329"/>
      <c r="S1653" s="68"/>
      <c r="T1653" s="68"/>
      <c r="U1653" s="68"/>
      <c r="V1653" s="357"/>
      <c r="W1653" s="328"/>
      <c r="X1653" s="68"/>
      <c r="Y1653" s="68"/>
      <c r="Z1653" s="68"/>
      <c r="AA1653" s="371"/>
      <c r="AB1653" s="68"/>
      <c r="AC1653" s="68"/>
      <c r="AD1653" s="371"/>
      <c r="AE1653" s="68"/>
      <c r="AF1653" s="80"/>
      <c r="AG1653" s="99"/>
      <c r="AH1653" s="84"/>
      <c r="AI1653" s="582"/>
      <c r="AJ1653" s="582"/>
      <c r="AK1653" s="582"/>
      <c r="AL1653" s="582"/>
      <c r="AM1653" s="68"/>
      <c r="AN1653" s="80"/>
      <c r="AO1653" s="84"/>
      <c r="AP1653" s="4"/>
    </row>
    <row r="1654" spans="2:42" ht="13.5" customHeight="1" x14ac:dyDescent="0.25">
      <c r="B1654" s="520"/>
      <c r="D1654" s="68"/>
      <c r="E1654" s="68"/>
      <c r="F1654" s="68"/>
      <c r="G1654" s="68"/>
      <c r="H1654" s="88"/>
      <c r="I1654" s="68"/>
      <c r="J1654" s="68"/>
      <c r="K1654" s="68"/>
      <c r="L1654" s="88"/>
      <c r="M1654" s="68"/>
      <c r="N1654" s="68"/>
      <c r="O1654" s="68"/>
      <c r="P1654" s="328"/>
      <c r="Q1654" s="329"/>
      <c r="R1654" s="329"/>
      <c r="S1654" s="68"/>
      <c r="T1654" s="68"/>
      <c r="U1654" s="68"/>
      <c r="V1654" s="357"/>
      <c r="W1654" s="328"/>
      <c r="X1654" s="68"/>
      <c r="Y1654" s="68"/>
      <c r="Z1654" s="68"/>
      <c r="AA1654" s="371"/>
      <c r="AB1654" s="68"/>
      <c r="AC1654" s="68"/>
      <c r="AD1654" s="371"/>
      <c r="AE1654" s="68"/>
      <c r="AF1654" s="80"/>
      <c r="AG1654" s="99"/>
      <c r="AH1654" s="84"/>
      <c r="AI1654" s="582"/>
      <c r="AJ1654" s="582"/>
      <c r="AK1654" s="582"/>
      <c r="AL1654" s="582"/>
      <c r="AM1654" s="68"/>
      <c r="AN1654" s="80"/>
      <c r="AO1654" s="84"/>
      <c r="AP1654" s="4"/>
    </row>
    <row r="1655" spans="2:42" ht="13.5" customHeight="1" x14ac:dyDescent="0.25">
      <c r="B1655" s="520"/>
      <c r="D1655" s="68"/>
      <c r="E1655" s="68"/>
      <c r="F1655" s="68"/>
      <c r="G1655" s="68"/>
      <c r="H1655" s="88"/>
      <c r="I1655" s="68"/>
      <c r="J1655" s="68"/>
      <c r="K1655" s="68"/>
      <c r="L1655" s="88"/>
      <c r="M1655" s="68"/>
      <c r="N1655" s="68"/>
      <c r="O1655" s="68"/>
      <c r="P1655" s="328"/>
      <c r="Q1655" s="329"/>
      <c r="R1655" s="329"/>
      <c r="S1655" s="68"/>
      <c r="T1655" s="68"/>
      <c r="U1655" s="68"/>
      <c r="V1655" s="357"/>
      <c r="W1655" s="328"/>
      <c r="X1655" s="68"/>
      <c r="Y1655" s="68"/>
      <c r="Z1655" s="68"/>
      <c r="AA1655" s="371"/>
      <c r="AB1655" s="68"/>
      <c r="AC1655" s="68"/>
      <c r="AD1655" s="371"/>
      <c r="AE1655" s="68"/>
      <c r="AF1655" s="80"/>
      <c r="AG1655" s="99"/>
      <c r="AH1655" s="84"/>
      <c r="AI1655" s="582"/>
      <c r="AJ1655" s="582"/>
      <c r="AK1655" s="582"/>
      <c r="AL1655" s="582"/>
      <c r="AM1655" s="68"/>
      <c r="AN1655" s="80"/>
      <c r="AO1655" s="84"/>
      <c r="AP1655" s="4"/>
    </row>
    <row r="1656" spans="2:42" ht="13.5" customHeight="1" x14ac:dyDescent="0.25">
      <c r="B1656" s="520"/>
      <c r="D1656" s="68"/>
      <c r="E1656" s="68"/>
      <c r="F1656" s="68"/>
      <c r="G1656" s="68"/>
      <c r="H1656" s="88"/>
      <c r="I1656" s="68"/>
      <c r="J1656" s="68"/>
      <c r="K1656" s="68"/>
      <c r="L1656" s="88"/>
      <c r="M1656" s="68"/>
      <c r="N1656" s="68"/>
      <c r="O1656" s="68"/>
      <c r="P1656" s="328"/>
      <c r="Q1656" s="329"/>
      <c r="R1656" s="329"/>
      <c r="S1656" s="68"/>
      <c r="T1656" s="68"/>
      <c r="U1656" s="68"/>
      <c r="V1656" s="357"/>
      <c r="W1656" s="328"/>
      <c r="X1656" s="68"/>
      <c r="Y1656" s="68"/>
      <c r="Z1656" s="68"/>
      <c r="AA1656" s="371"/>
      <c r="AB1656" s="68"/>
      <c r="AC1656" s="68"/>
      <c r="AD1656" s="371"/>
      <c r="AE1656" s="68"/>
      <c r="AF1656" s="80"/>
      <c r="AG1656" s="99"/>
      <c r="AH1656" s="84"/>
      <c r="AI1656" s="582"/>
      <c r="AJ1656" s="582"/>
      <c r="AK1656" s="582"/>
      <c r="AL1656" s="582"/>
      <c r="AM1656" s="68"/>
      <c r="AN1656" s="80"/>
      <c r="AO1656" s="84"/>
      <c r="AP1656" s="4"/>
    </row>
    <row r="1657" spans="2:42" ht="13.5" customHeight="1" x14ac:dyDescent="0.25">
      <c r="B1657" s="520"/>
      <c r="D1657" s="68"/>
      <c r="E1657" s="68"/>
      <c r="F1657" s="68"/>
      <c r="G1657" s="68"/>
      <c r="H1657" s="88"/>
      <c r="I1657" s="68"/>
      <c r="J1657" s="68"/>
      <c r="K1657" s="68"/>
      <c r="L1657" s="88"/>
      <c r="M1657" s="68"/>
      <c r="N1657" s="68"/>
      <c r="O1657" s="68"/>
      <c r="P1657" s="328"/>
      <c r="Q1657" s="329"/>
      <c r="R1657" s="329"/>
      <c r="S1657" s="68"/>
      <c r="T1657" s="68"/>
      <c r="U1657" s="68"/>
      <c r="V1657" s="357"/>
      <c r="W1657" s="328"/>
      <c r="X1657" s="68"/>
      <c r="Y1657" s="68"/>
      <c r="Z1657" s="68"/>
      <c r="AA1657" s="371"/>
      <c r="AB1657" s="68"/>
      <c r="AC1657" s="68"/>
      <c r="AD1657" s="371"/>
      <c r="AE1657" s="68"/>
      <c r="AF1657" s="80"/>
      <c r="AG1657" s="99"/>
      <c r="AH1657" s="84"/>
      <c r="AI1657" s="582"/>
      <c r="AJ1657" s="582"/>
      <c r="AK1657" s="582"/>
      <c r="AL1657" s="582"/>
      <c r="AM1657" s="68"/>
      <c r="AN1657" s="80"/>
      <c r="AO1657" s="84"/>
      <c r="AP1657" s="4"/>
    </row>
    <row r="1658" spans="2:42" ht="13.5" customHeight="1" x14ac:dyDescent="0.25">
      <c r="B1658" s="520"/>
      <c r="D1658" s="68"/>
      <c r="E1658" s="68"/>
      <c r="F1658" s="68"/>
      <c r="G1658" s="68"/>
      <c r="H1658" s="88"/>
      <c r="I1658" s="68"/>
      <c r="J1658" s="68"/>
      <c r="K1658" s="68"/>
      <c r="L1658" s="88"/>
      <c r="M1658" s="68"/>
      <c r="N1658" s="68"/>
      <c r="O1658" s="68"/>
      <c r="P1658" s="328"/>
      <c r="Q1658" s="329"/>
      <c r="R1658" s="329"/>
      <c r="S1658" s="68"/>
      <c r="T1658" s="68"/>
      <c r="U1658" s="68"/>
      <c r="V1658" s="357"/>
      <c r="W1658" s="328"/>
      <c r="X1658" s="68"/>
      <c r="Y1658" s="68"/>
      <c r="Z1658" s="68"/>
      <c r="AA1658" s="371"/>
      <c r="AB1658" s="68"/>
      <c r="AC1658" s="68"/>
      <c r="AD1658" s="371"/>
      <c r="AE1658" s="68"/>
      <c r="AF1658" s="80"/>
      <c r="AG1658" s="99"/>
      <c r="AH1658" s="84"/>
      <c r="AI1658" s="582"/>
      <c r="AJ1658" s="582"/>
      <c r="AK1658" s="582"/>
      <c r="AL1658" s="582"/>
      <c r="AM1658" s="68"/>
      <c r="AN1658" s="80"/>
      <c r="AO1658" s="84"/>
      <c r="AP1658" s="4"/>
    </row>
    <row r="1659" spans="2:42" ht="13.5" customHeight="1" x14ac:dyDescent="0.25">
      <c r="B1659" s="520"/>
      <c r="D1659" s="68"/>
      <c r="E1659" s="68"/>
      <c r="F1659" s="68"/>
      <c r="G1659" s="68"/>
      <c r="H1659" s="88"/>
      <c r="I1659" s="68"/>
      <c r="J1659" s="68"/>
      <c r="K1659" s="68"/>
      <c r="L1659" s="88"/>
      <c r="M1659" s="68"/>
      <c r="N1659" s="68"/>
      <c r="O1659" s="68"/>
      <c r="P1659" s="328"/>
      <c r="Q1659" s="329"/>
      <c r="R1659" s="329"/>
      <c r="S1659" s="68"/>
      <c r="T1659" s="68"/>
      <c r="U1659" s="68"/>
      <c r="V1659" s="357"/>
      <c r="W1659" s="328"/>
      <c r="X1659" s="68"/>
      <c r="Y1659" s="68"/>
      <c r="Z1659" s="68"/>
      <c r="AA1659" s="371"/>
      <c r="AB1659" s="68"/>
      <c r="AC1659" s="68"/>
      <c r="AD1659" s="371"/>
      <c r="AE1659" s="68"/>
      <c r="AF1659" s="80"/>
      <c r="AG1659" s="99"/>
      <c r="AH1659" s="84"/>
      <c r="AI1659" s="582"/>
      <c r="AJ1659" s="582"/>
      <c r="AK1659" s="582"/>
      <c r="AL1659" s="582"/>
      <c r="AM1659" s="68"/>
      <c r="AN1659" s="80"/>
      <c r="AO1659" s="84"/>
      <c r="AP1659" s="4"/>
    </row>
    <row r="1660" spans="2:42" ht="13.5" customHeight="1" x14ac:dyDescent="0.25">
      <c r="B1660" s="520"/>
      <c r="D1660" s="68"/>
      <c r="E1660" s="68"/>
      <c r="F1660" s="68"/>
      <c r="G1660" s="68"/>
      <c r="H1660" s="88"/>
      <c r="I1660" s="68"/>
      <c r="J1660" s="68"/>
      <c r="K1660" s="68"/>
      <c r="L1660" s="88"/>
      <c r="M1660" s="68"/>
      <c r="N1660" s="68"/>
      <c r="O1660" s="68"/>
      <c r="P1660" s="328"/>
      <c r="Q1660" s="329"/>
      <c r="R1660" s="329"/>
      <c r="S1660" s="68"/>
      <c r="T1660" s="68"/>
      <c r="U1660" s="68"/>
      <c r="V1660" s="357"/>
      <c r="W1660" s="328"/>
      <c r="X1660" s="68"/>
      <c r="Y1660" s="68"/>
      <c r="Z1660" s="68"/>
      <c r="AA1660" s="371"/>
      <c r="AB1660" s="68"/>
      <c r="AC1660" s="68"/>
      <c r="AD1660" s="371"/>
      <c r="AE1660" s="68"/>
      <c r="AF1660" s="80"/>
      <c r="AG1660" s="99"/>
      <c r="AH1660" s="84"/>
      <c r="AI1660" s="582"/>
      <c r="AJ1660" s="582"/>
      <c r="AK1660" s="582"/>
      <c r="AL1660" s="582"/>
      <c r="AM1660" s="68"/>
      <c r="AN1660" s="80"/>
      <c r="AO1660" s="84"/>
      <c r="AP1660" s="4"/>
    </row>
    <row r="1661" spans="2:42" ht="13.5" customHeight="1" x14ac:dyDescent="0.25">
      <c r="B1661" s="520"/>
      <c r="D1661" s="68"/>
      <c r="E1661" s="68"/>
      <c r="F1661" s="68"/>
      <c r="G1661" s="68"/>
      <c r="H1661" s="88"/>
      <c r="I1661" s="68"/>
      <c r="J1661" s="68"/>
      <c r="K1661" s="68"/>
      <c r="L1661" s="88"/>
      <c r="M1661" s="68"/>
      <c r="N1661" s="68"/>
      <c r="O1661" s="68"/>
      <c r="P1661" s="328"/>
      <c r="Q1661" s="329"/>
      <c r="R1661" s="329"/>
      <c r="S1661" s="68"/>
      <c r="T1661" s="68"/>
      <c r="U1661" s="68"/>
      <c r="V1661" s="357"/>
      <c r="W1661" s="328"/>
      <c r="X1661" s="68"/>
      <c r="Y1661" s="68"/>
      <c r="Z1661" s="68"/>
      <c r="AA1661" s="371"/>
      <c r="AB1661" s="68"/>
      <c r="AC1661" s="68"/>
      <c r="AD1661" s="371"/>
      <c r="AE1661" s="68"/>
      <c r="AF1661" s="80"/>
      <c r="AG1661" s="99"/>
      <c r="AH1661" s="84"/>
      <c r="AI1661" s="582"/>
      <c r="AJ1661" s="582"/>
      <c r="AK1661" s="582"/>
      <c r="AL1661" s="582"/>
      <c r="AM1661" s="68"/>
      <c r="AN1661" s="80"/>
      <c r="AO1661" s="84"/>
      <c r="AP1661" s="4"/>
    </row>
    <row r="1662" spans="2:42" ht="13.5" customHeight="1" x14ac:dyDescent="0.25">
      <c r="B1662" s="520"/>
      <c r="D1662" s="68"/>
      <c r="E1662" s="68"/>
      <c r="F1662" s="68"/>
      <c r="G1662" s="68"/>
      <c r="H1662" s="88"/>
      <c r="I1662" s="68"/>
      <c r="J1662" s="68"/>
      <c r="K1662" s="68"/>
      <c r="L1662" s="88"/>
      <c r="M1662" s="68"/>
      <c r="N1662" s="68"/>
      <c r="O1662" s="68"/>
      <c r="P1662" s="328"/>
      <c r="Q1662" s="329"/>
      <c r="R1662" s="329"/>
      <c r="S1662" s="68"/>
      <c r="T1662" s="68"/>
      <c r="U1662" s="68"/>
      <c r="V1662" s="357"/>
      <c r="W1662" s="328"/>
      <c r="X1662" s="68"/>
      <c r="Y1662" s="68"/>
      <c r="Z1662" s="68"/>
      <c r="AA1662" s="371"/>
      <c r="AB1662" s="68"/>
      <c r="AC1662" s="68"/>
      <c r="AD1662" s="371"/>
      <c r="AE1662" s="68"/>
      <c r="AF1662" s="80"/>
      <c r="AG1662" s="99"/>
      <c r="AH1662" s="84"/>
      <c r="AI1662" s="582"/>
      <c r="AJ1662" s="582"/>
      <c r="AK1662" s="582"/>
      <c r="AL1662" s="582"/>
      <c r="AM1662" s="68"/>
      <c r="AN1662" s="80"/>
      <c r="AO1662" s="84"/>
      <c r="AP1662" s="4"/>
    </row>
    <row r="1663" spans="2:42" ht="13.5" customHeight="1" x14ac:dyDescent="0.25">
      <c r="B1663" s="520"/>
      <c r="D1663" s="68"/>
      <c r="E1663" s="68"/>
      <c r="F1663" s="68"/>
      <c r="G1663" s="68"/>
      <c r="H1663" s="88"/>
      <c r="I1663" s="68"/>
      <c r="J1663" s="68"/>
      <c r="K1663" s="68"/>
      <c r="L1663" s="88"/>
      <c r="M1663" s="68"/>
      <c r="N1663" s="68"/>
      <c r="O1663" s="68"/>
      <c r="P1663" s="328"/>
      <c r="Q1663" s="329"/>
      <c r="R1663" s="329"/>
      <c r="S1663" s="68"/>
      <c r="T1663" s="68"/>
      <c r="U1663" s="68"/>
      <c r="V1663" s="357"/>
      <c r="W1663" s="328"/>
      <c r="X1663" s="68"/>
      <c r="Y1663" s="68"/>
      <c r="Z1663" s="68"/>
      <c r="AA1663" s="371"/>
      <c r="AB1663" s="68"/>
      <c r="AC1663" s="68"/>
      <c r="AD1663" s="371"/>
      <c r="AE1663" s="68"/>
      <c r="AF1663" s="80"/>
      <c r="AG1663" s="99"/>
      <c r="AH1663" s="84"/>
      <c r="AI1663" s="582"/>
      <c r="AJ1663" s="582"/>
      <c r="AK1663" s="582"/>
      <c r="AL1663" s="582"/>
      <c r="AM1663" s="68"/>
      <c r="AN1663" s="80"/>
      <c r="AO1663" s="84"/>
      <c r="AP1663" s="4"/>
    </row>
    <row r="1664" spans="2:42" ht="13.5" customHeight="1" x14ac:dyDescent="0.25">
      <c r="B1664" s="520"/>
      <c r="D1664" s="68"/>
      <c r="E1664" s="68"/>
      <c r="F1664" s="68"/>
      <c r="G1664" s="68"/>
      <c r="H1664" s="88"/>
      <c r="I1664" s="68"/>
      <c r="J1664" s="68"/>
      <c r="K1664" s="68"/>
      <c r="L1664" s="88"/>
      <c r="M1664" s="68"/>
      <c r="N1664" s="68"/>
      <c r="O1664" s="68"/>
      <c r="P1664" s="328"/>
      <c r="Q1664" s="329"/>
      <c r="R1664" s="329"/>
      <c r="S1664" s="68"/>
      <c r="T1664" s="68"/>
      <c r="U1664" s="68"/>
      <c r="V1664" s="357"/>
      <c r="W1664" s="328"/>
      <c r="X1664" s="68"/>
      <c r="Y1664" s="68"/>
      <c r="Z1664" s="68"/>
      <c r="AA1664" s="371"/>
      <c r="AB1664" s="68"/>
      <c r="AC1664" s="68"/>
      <c r="AD1664" s="371"/>
      <c r="AE1664" s="68"/>
      <c r="AF1664" s="80"/>
      <c r="AG1664" s="99"/>
      <c r="AH1664" s="84"/>
      <c r="AI1664" s="582"/>
      <c r="AJ1664" s="582"/>
      <c r="AK1664" s="582"/>
      <c r="AL1664" s="582"/>
      <c r="AM1664" s="68"/>
      <c r="AN1664" s="80"/>
      <c r="AO1664" s="84"/>
      <c r="AP1664" s="4"/>
    </row>
    <row r="1665" spans="2:42" ht="13.5" customHeight="1" x14ac:dyDescent="0.25">
      <c r="B1665" s="520"/>
      <c r="D1665" s="68"/>
      <c r="E1665" s="68"/>
      <c r="F1665" s="68"/>
      <c r="G1665" s="68"/>
      <c r="H1665" s="88"/>
      <c r="I1665" s="68"/>
      <c r="J1665" s="68"/>
      <c r="K1665" s="68"/>
      <c r="L1665" s="88"/>
      <c r="M1665" s="68"/>
      <c r="N1665" s="68"/>
      <c r="O1665" s="68"/>
      <c r="P1665" s="328"/>
      <c r="Q1665" s="329"/>
      <c r="R1665" s="329"/>
      <c r="S1665" s="68"/>
      <c r="T1665" s="68"/>
      <c r="U1665" s="68"/>
      <c r="V1665" s="357"/>
      <c r="W1665" s="328"/>
      <c r="X1665" s="68"/>
      <c r="Y1665" s="68"/>
      <c r="Z1665" s="68"/>
      <c r="AA1665" s="371"/>
      <c r="AB1665" s="68"/>
      <c r="AC1665" s="68"/>
      <c r="AD1665" s="371"/>
      <c r="AE1665" s="68"/>
      <c r="AF1665" s="80"/>
      <c r="AG1665" s="99"/>
      <c r="AH1665" s="84"/>
      <c r="AI1665" s="582"/>
      <c r="AJ1665" s="582"/>
      <c r="AK1665" s="582"/>
      <c r="AL1665" s="582"/>
      <c r="AM1665" s="68"/>
      <c r="AN1665" s="80"/>
      <c r="AO1665" s="84"/>
      <c r="AP1665" s="4"/>
    </row>
    <row r="1666" spans="2:42" ht="13.5" customHeight="1" x14ac:dyDescent="0.25">
      <c r="B1666" s="520"/>
      <c r="D1666" s="68"/>
      <c r="E1666" s="68"/>
      <c r="F1666" s="68"/>
      <c r="G1666" s="68"/>
      <c r="H1666" s="88"/>
      <c r="I1666" s="68"/>
      <c r="J1666" s="68"/>
      <c r="K1666" s="68"/>
      <c r="L1666" s="88"/>
      <c r="M1666" s="68"/>
      <c r="N1666" s="68"/>
      <c r="O1666" s="68"/>
      <c r="P1666" s="328"/>
      <c r="Q1666" s="329"/>
      <c r="R1666" s="329"/>
      <c r="S1666" s="68"/>
      <c r="T1666" s="68"/>
      <c r="U1666" s="68"/>
      <c r="V1666" s="357"/>
      <c r="W1666" s="328"/>
      <c r="X1666" s="68"/>
      <c r="Y1666" s="68"/>
      <c r="Z1666" s="68"/>
      <c r="AA1666" s="371"/>
      <c r="AB1666" s="68"/>
      <c r="AC1666" s="68"/>
      <c r="AD1666" s="371"/>
      <c r="AE1666" s="68"/>
      <c r="AF1666" s="80"/>
      <c r="AG1666" s="99"/>
      <c r="AH1666" s="84"/>
      <c r="AI1666" s="582"/>
      <c r="AJ1666" s="582"/>
      <c r="AK1666" s="582"/>
      <c r="AL1666" s="582"/>
      <c r="AM1666" s="68"/>
      <c r="AN1666" s="80"/>
      <c r="AO1666" s="84"/>
      <c r="AP1666" s="4"/>
    </row>
    <row r="1667" spans="2:42" ht="13.5" customHeight="1" x14ac:dyDescent="0.25">
      <c r="B1667" s="520"/>
      <c r="D1667" s="68"/>
      <c r="E1667" s="68"/>
      <c r="F1667" s="68"/>
      <c r="G1667" s="68"/>
      <c r="H1667" s="88"/>
      <c r="I1667" s="68"/>
      <c r="J1667" s="68"/>
      <c r="K1667" s="68"/>
      <c r="L1667" s="88"/>
      <c r="M1667" s="68"/>
      <c r="N1667" s="68"/>
      <c r="O1667" s="68"/>
      <c r="P1667" s="328"/>
      <c r="Q1667" s="329"/>
      <c r="R1667" s="329"/>
      <c r="S1667" s="68"/>
      <c r="T1667" s="68"/>
      <c r="U1667" s="68"/>
      <c r="V1667" s="357"/>
      <c r="W1667" s="328"/>
      <c r="X1667" s="68"/>
      <c r="Y1667" s="68"/>
      <c r="Z1667" s="68"/>
      <c r="AA1667" s="371"/>
      <c r="AB1667" s="68"/>
      <c r="AC1667" s="68"/>
      <c r="AD1667" s="371"/>
      <c r="AE1667" s="68"/>
      <c r="AF1667" s="80"/>
      <c r="AG1667" s="99"/>
      <c r="AH1667" s="84"/>
      <c r="AI1667" s="582"/>
      <c r="AJ1667" s="582"/>
      <c r="AK1667" s="582"/>
      <c r="AL1667" s="582"/>
      <c r="AM1667" s="68"/>
      <c r="AN1667" s="80"/>
      <c r="AO1667" s="84"/>
      <c r="AP1667" s="4"/>
    </row>
    <row r="1668" spans="2:42" ht="13.5" customHeight="1" x14ac:dyDescent="0.25">
      <c r="B1668" s="520"/>
      <c r="D1668" s="68"/>
      <c r="E1668" s="68"/>
      <c r="F1668" s="68"/>
      <c r="G1668" s="68"/>
      <c r="H1668" s="88"/>
      <c r="I1668" s="68"/>
      <c r="J1668" s="68"/>
      <c r="K1668" s="68"/>
      <c r="L1668" s="88"/>
      <c r="M1668" s="68"/>
      <c r="N1668" s="68"/>
      <c r="O1668" s="68"/>
      <c r="P1668" s="328"/>
      <c r="Q1668" s="329"/>
      <c r="R1668" s="329"/>
      <c r="S1668" s="68"/>
      <c r="T1668" s="68"/>
      <c r="U1668" s="68"/>
      <c r="V1668" s="357"/>
      <c r="W1668" s="328"/>
      <c r="X1668" s="68"/>
      <c r="Y1668" s="68"/>
      <c r="Z1668" s="68"/>
      <c r="AA1668" s="371"/>
      <c r="AB1668" s="68"/>
      <c r="AC1668" s="68"/>
      <c r="AD1668" s="371"/>
      <c r="AE1668" s="68"/>
      <c r="AF1668" s="80"/>
      <c r="AG1668" s="99"/>
      <c r="AH1668" s="84"/>
      <c r="AI1668" s="582"/>
      <c r="AJ1668" s="582"/>
      <c r="AK1668" s="582"/>
      <c r="AL1668" s="582"/>
      <c r="AM1668" s="68"/>
      <c r="AN1668" s="80"/>
      <c r="AO1668" s="84"/>
      <c r="AP1668" s="4"/>
    </row>
    <row r="1669" spans="2:42" ht="13.5" customHeight="1" x14ac:dyDescent="0.25">
      <c r="B1669" s="520"/>
      <c r="D1669" s="68"/>
      <c r="E1669" s="68"/>
      <c r="F1669" s="68"/>
      <c r="G1669" s="68"/>
      <c r="H1669" s="88"/>
      <c r="I1669" s="68"/>
      <c r="J1669" s="68"/>
      <c r="K1669" s="68"/>
      <c r="L1669" s="88"/>
      <c r="M1669" s="68"/>
      <c r="N1669" s="68"/>
      <c r="O1669" s="68"/>
      <c r="P1669" s="328"/>
      <c r="Q1669" s="329"/>
      <c r="R1669" s="329"/>
      <c r="S1669" s="68"/>
      <c r="T1669" s="68"/>
      <c r="U1669" s="68"/>
      <c r="V1669" s="357"/>
      <c r="W1669" s="328"/>
      <c r="X1669" s="68"/>
      <c r="Y1669" s="68"/>
      <c r="Z1669" s="68"/>
      <c r="AA1669" s="371"/>
      <c r="AB1669" s="68"/>
      <c r="AC1669" s="68"/>
      <c r="AD1669" s="371"/>
      <c r="AE1669" s="68"/>
      <c r="AF1669" s="80"/>
      <c r="AG1669" s="99"/>
      <c r="AH1669" s="84"/>
      <c r="AI1669" s="582"/>
      <c r="AJ1669" s="582"/>
      <c r="AK1669" s="582"/>
      <c r="AL1669" s="582"/>
      <c r="AM1669" s="68"/>
      <c r="AN1669" s="80"/>
      <c r="AO1669" s="84"/>
      <c r="AP1669" s="4"/>
    </row>
    <row r="1670" spans="2:42" ht="13.5" customHeight="1" x14ac:dyDescent="0.25">
      <c r="B1670" s="520"/>
      <c r="D1670" s="68"/>
      <c r="E1670" s="68"/>
      <c r="F1670" s="68"/>
      <c r="G1670" s="68"/>
      <c r="H1670" s="88"/>
      <c r="I1670" s="68"/>
      <c r="J1670" s="68"/>
      <c r="K1670" s="68"/>
      <c r="L1670" s="88"/>
      <c r="M1670" s="68"/>
      <c r="N1670" s="68"/>
      <c r="O1670" s="68"/>
      <c r="P1670" s="328"/>
      <c r="Q1670" s="329"/>
      <c r="R1670" s="329"/>
      <c r="S1670" s="68"/>
      <c r="T1670" s="68"/>
      <c r="U1670" s="68"/>
      <c r="V1670" s="357"/>
      <c r="W1670" s="328"/>
      <c r="X1670" s="68"/>
      <c r="Y1670" s="68"/>
      <c r="Z1670" s="68"/>
      <c r="AA1670" s="371"/>
      <c r="AB1670" s="68"/>
      <c r="AC1670" s="68"/>
      <c r="AD1670" s="371"/>
      <c r="AE1670" s="68"/>
      <c r="AF1670" s="80"/>
      <c r="AG1670" s="99"/>
      <c r="AH1670" s="84"/>
      <c r="AI1670" s="582"/>
      <c r="AJ1670" s="582"/>
      <c r="AK1670" s="582"/>
      <c r="AL1670" s="582"/>
      <c r="AM1670" s="68"/>
      <c r="AN1670" s="80"/>
      <c r="AO1670" s="84"/>
      <c r="AP1670" s="4"/>
    </row>
    <row r="1671" spans="2:42" ht="13.5" customHeight="1" x14ac:dyDescent="0.25">
      <c r="B1671" s="520"/>
      <c r="D1671" s="68"/>
      <c r="E1671" s="68"/>
      <c r="F1671" s="68"/>
      <c r="G1671" s="68"/>
      <c r="H1671" s="88"/>
      <c r="I1671" s="68"/>
      <c r="J1671" s="68"/>
      <c r="K1671" s="68"/>
      <c r="L1671" s="88"/>
      <c r="M1671" s="68"/>
      <c r="N1671" s="68"/>
      <c r="O1671" s="68"/>
      <c r="P1671" s="328"/>
      <c r="Q1671" s="329"/>
      <c r="R1671" s="329"/>
      <c r="S1671" s="68"/>
      <c r="T1671" s="68"/>
      <c r="U1671" s="68"/>
      <c r="V1671" s="357"/>
      <c r="W1671" s="328"/>
      <c r="X1671" s="68"/>
      <c r="Y1671" s="68"/>
      <c r="Z1671" s="68"/>
      <c r="AA1671" s="371"/>
      <c r="AB1671" s="68"/>
      <c r="AC1671" s="68"/>
      <c r="AD1671" s="371"/>
      <c r="AE1671" s="68"/>
      <c r="AF1671" s="80"/>
      <c r="AG1671" s="99"/>
      <c r="AH1671" s="84"/>
      <c r="AI1671" s="582"/>
      <c r="AJ1671" s="582"/>
      <c r="AK1671" s="582"/>
      <c r="AL1671" s="582"/>
      <c r="AM1671" s="68"/>
      <c r="AN1671" s="80"/>
      <c r="AO1671" s="84"/>
    </row>
    <row r="1672" spans="2:42" ht="15" customHeight="1" x14ac:dyDescent="0.25">
      <c r="B1672" s="520"/>
      <c r="D1672" s="68"/>
      <c r="E1672" s="68"/>
      <c r="F1672" s="68"/>
      <c r="G1672" s="68"/>
      <c r="H1672" s="88"/>
      <c r="I1672" s="68"/>
      <c r="J1672" s="68"/>
      <c r="K1672" s="68"/>
      <c r="L1672" s="88"/>
      <c r="M1672" s="68"/>
      <c r="N1672" s="68"/>
      <c r="O1672" s="68"/>
      <c r="P1672" s="328"/>
      <c r="Q1672" s="329"/>
      <c r="R1672" s="329"/>
      <c r="S1672" s="68"/>
      <c r="T1672" s="68"/>
      <c r="U1672" s="68"/>
      <c r="V1672" s="357"/>
      <c r="W1672" s="328"/>
      <c r="X1672" s="68"/>
      <c r="Y1672" s="68"/>
      <c r="Z1672" s="68"/>
      <c r="AA1672" s="371"/>
      <c r="AB1672" s="68"/>
      <c r="AC1672" s="68"/>
      <c r="AD1672" s="371"/>
      <c r="AE1672" s="68"/>
      <c r="AF1672" s="80"/>
      <c r="AG1672" s="99"/>
      <c r="AH1672" s="84"/>
      <c r="AI1672" s="582"/>
      <c r="AJ1672" s="582"/>
      <c r="AK1672" s="582"/>
      <c r="AL1672" s="582"/>
      <c r="AM1672" s="68"/>
      <c r="AN1672" s="80"/>
      <c r="AO1672" s="84"/>
    </row>
    <row r="1673" spans="2:42" ht="15" customHeight="1" x14ac:dyDescent="0.25">
      <c r="B1673" s="520"/>
      <c r="D1673" s="68"/>
      <c r="E1673" s="68"/>
      <c r="F1673" s="68"/>
      <c r="G1673" s="68"/>
      <c r="H1673" s="88"/>
      <c r="I1673" s="68"/>
      <c r="J1673" s="68"/>
      <c r="K1673" s="68"/>
      <c r="L1673" s="88"/>
      <c r="M1673" s="68"/>
      <c r="N1673" s="68"/>
      <c r="O1673" s="68"/>
      <c r="P1673" s="328"/>
      <c r="Q1673" s="329"/>
      <c r="R1673" s="329"/>
      <c r="S1673" s="68"/>
      <c r="T1673" s="68"/>
      <c r="U1673" s="68"/>
      <c r="V1673" s="357"/>
      <c r="W1673" s="328"/>
      <c r="X1673" s="68"/>
      <c r="Y1673" s="68"/>
      <c r="Z1673" s="68"/>
      <c r="AA1673" s="371"/>
      <c r="AB1673" s="68"/>
      <c r="AC1673" s="68"/>
      <c r="AD1673" s="371"/>
      <c r="AE1673" s="68"/>
      <c r="AF1673" s="80"/>
      <c r="AG1673" s="99"/>
      <c r="AH1673" s="84"/>
      <c r="AI1673" s="582"/>
      <c r="AJ1673" s="582"/>
      <c r="AK1673" s="582"/>
      <c r="AL1673" s="582"/>
      <c r="AM1673" s="68"/>
      <c r="AN1673" s="80"/>
      <c r="AO1673" s="84"/>
    </row>
  </sheetData>
  <sheetProtection algorithmName="SHA-512" hashValue="pkTMjh+UxSDoweGuzYkhxDeo3nGBAluGSWNkF7pCNntyifJrhRQvsJ/DVNBG6JMphaA7l8KtA42XuNf1WGfVNQ==" saltValue="E5aHXwiRW2/4uwER0MiOPg==" spinCount="100000" sheet="1" objects="1" scenarios="1" formatCells="0" formatRows="0" insertRows="0" deleteRows="0" autoFilter="0"/>
  <mergeCells count="3">
    <mergeCell ref="AA4:AC4"/>
    <mergeCell ref="AD4:AF4"/>
    <mergeCell ref="AI4:AN4"/>
  </mergeCells>
  <phoneticPr fontId="44" type="noConversion"/>
  <conditionalFormatting sqref="A883:A887">
    <cfRule type="expression" dxfId="419" priority="155" stopIfTrue="1">
      <formula>#REF!="Failed"</formula>
    </cfRule>
  </conditionalFormatting>
  <conditionalFormatting sqref="A704:C705 AB704:AC705 AE704:AF705 AB700:AC701 AE700:AF701 A688:Z688 AB688:AC693 AB696:AC697 AE688:AF693 AE696:AF697 A689:C693 E693:H693 K693:N693 I693:J695 A696:D697 M694:N695 F696:N696 M698:N699 A700:H701 P704:Z705 K704:L705 K700:N701 F697:H697 K697:N697 E704:H705 I697:J715 M702:N715 AI693:AN715 E689:Z692 P700:R701 P696:R697 P693:R693 T693:Z693 T696:Z697 T700:Z701 S693:S705 AI688:AO692">
    <cfRule type="expression" dxfId="418" priority="160" stopIfTrue="1">
      <formula>$AQ686="Failed"</formula>
    </cfRule>
  </conditionalFormatting>
  <conditionalFormatting sqref="A722:A882 AB722:AC882 H722:H882 L722:L882 AE722:AF882 AO733 P722:Z724 P843:Z882 AI722:AN887 O725:Z842 AO741 AO743:AO744 AO759">
    <cfRule type="expression" dxfId="417" priority="177" stopIfTrue="1">
      <formula>#REF!="Failed"</formula>
    </cfRule>
  </conditionalFormatting>
  <conditionalFormatting sqref="A883:D887 AO887 Z889:Z895 AB883:AC887 AE883:AF887 L883:L887 P883:Z887 F883:H887">
    <cfRule type="expression" dxfId="416" priority="99" stopIfTrue="1">
      <formula>#REF!="Failed"</formula>
    </cfRule>
  </conditionalFormatting>
  <conditionalFormatting sqref="A63:R63 T63:Y63 A7:AO7 A8:Y62 A64:Y681 AA8:AO681">
    <cfRule type="expression" dxfId="415" priority="156" stopIfTrue="1">
      <formula>$AQ7="Failed"</formula>
    </cfRule>
  </conditionalFormatting>
  <conditionalFormatting sqref="A682:AO682">
    <cfRule type="expression" dxfId="414" priority="191" stopIfTrue="1">
      <formula>#REF!="Failed"</formula>
    </cfRule>
  </conditionalFormatting>
  <conditionalFormatting sqref="D7:D681">
    <cfRule type="containsText" dxfId="413" priority="98" stopIfTrue="1" operator="containsText" text="Yes">
      <formula>NOT(ISERROR(SEARCH("Yes",D7)))</formula>
    </cfRule>
  </conditionalFormatting>
  <conditionalFormatting sqref="A683:AO685">
    <cfRule type="expression" dxfId="412" priority="166" stopIfTrue="1">
      <formula>$AQ682="Failed"</formula>
    </cfRule>
  </conditionalFormatting>
  <conditionalFormatting sqref="AE688:AE887 AD7:AE681">
    <cfRule type="expression" dxfId="411" priority="107" stopIfTrue="1">
      <formula>AD7&gt;AA7</formula>
    </cfRule>
  </conditionalFormatting>
  <conditionalFormatting sqref="AF7:AF681 AF688:AF887">
    <cfRule type="expression" dxfId="410" priority="105" stopIfTrue="1">
      <formula>$AF7&gt;$AC7</formula>
    </cfRule>
  </conditionalFormatting>
  <conditionalFormatting sqref="AF971:AF1673">
    <cfRule type="cellIs" dxfId="409" priority="115" stopIfTrue="1" operator="equal">
      <formula>0</formula>
    </cfRule>
  </conditionalFormatting>
  <conditionalFormatting sqref="A707:C709 AB707:AC709 AE707:AF709 K707:L709 P707:Z707 E707:H709 P708:R709 T708:Z709 S708:S710">
    <cfRule type="expression" dxfId="408" priority="193" stopIfTrue="1">
      <formula>$AQ687="Failed"</formula>
    </cfRule>
  </conditionalFormatting>
  <conditionalFormatting sqref="A706:C706 AB706:AC706 AE706:AF706 P706:Z706 K706:L706 E706:H706">
    <cfRule type="expression" dxfId="407" priority="195" stopIfTrue="1">
      <formula>$AQ688="Failed"</formula>
    </cfRule>
  </conditionalFormatting>
  <conditionalFormatting sqref="AB702:AC703 AE702:AF703 A702:H703 K702:L703 P702:R703 D715:D724 T702:Z703">
    <cfRule type="expression" dxfId="406" priority="197" stopIfTrue="1">
      <formula>$AQ688="Failed"</formula>
    </cfRule>
  </conditionalFormatting>
  <conditionalFormatting sqref="AB698:AC699 AE698:AF699 A698:H699 K698:L699 P698:R699 T698:Z699">
    <cfRule type="expression" dxfId="405" priority="199" stopIfTrue="1">
      <formula>$AQ688="Failed"</formula>
    </cfRule>
  </conditionalFormatting>
  <conditionalFormatting sqref="A694:C695 AB694:AC695 AE694:AF695 F694:H695 K694:L695 P694:R695 I721:I726 J722:J726 M718:N726 T694:Z695">
    <cfRule type="expression" dxfId="404" priority="201" stopIfTrue="1">
      <formula>$AQ688="Failed"</formula>
    </cfRule>
  </conditionalFormatting>
  <conditionalFormatting sqref="D689:D695">
    <cfRule type="expression" dxfId="403" priority="97" stopIfTrue="1">
      <formula>$AQ687="Failed"</formula>
    </cfRule>
  </conditionalFormatting>
  <conditionalFormatting sqref="E694:E696">
    <cfRule type="expression" dxfId="402" priority="96" stopIfTrue="1">
      <formula>$AQ692="Failed"</formula>
    </cfRule>
  </conditionalFormatting>
  <conditionalFormatting sqref="E697">
    <cfRule type="expression" dxfId="401" priority="95" stopIfTrue="1">
      <formula>$AQ695="Failed"</formula>
    </cfRule>
  </conditionalFormatting>
  <conditionalFormatting sqref="AB712:AC715 AE712:AF715 P712:Z715 A712:C715 K712:L715 E712:H715">
    <cfRule type="expression" dxfId="400" priority="207" stopIfTrue="1">
      <formula>$AQ688="Failed"</formula>
    </cfRule>
  </conditionalFormatting>
  <conditionalFormatting sqref="I718:J720 J721">
    <cfRule type="expression" dxfId="399" priority="209" stopIfTrue="1">
      <formula>$AQ712="Failed"</formula>
    </cfRule>
  </conditionalFormatting>
  <conditionalFormatting sqref="A710:C711 AB710:AC711 AE710:AF711 K710:L711 P711:Z711 E710:H711 I792:J820 M792:N820 P710:R710 T710:Z710">
    <cfRule type="expression" dxfId="398" priority="213" stopIfTrue="1">
      <formula>$AQ688="Failed"</formula>
    </cfRule>
  </conditionalFormatting>
  <conditionalFormatting sqref="A718:C720 AI718:AN721 AB718:AC721 AE718:AF721 K718:L720 O718:Z720 A721 E718:H720 H721 L721 B721:C726 E721:G726 K721:K726 P721:Z721">
    <cfRule type="expression" dxfId="397" priority="219" stopIfTrue="1">
      <formula>$AQ690="Failed"</formula>
    </cfRule>
  </conditionalFormatting>
  <conditionalFormatting sqref="I716:J717 M716:N717">
    <cfRule type="expression" dxfId="396" priority="221" stopIfTrue="1">
      <formula>$AQ712="Failed"</formula>
    </cfRule>
  </conditionalFormatting>
  <conditionalFormatting sqref="A716:C717 AI716:AN717 AB716:AC717 AE716:AF717 K716:L717 O716:Z717 E716:H717">
    <cfRule type="expression" dxfId="395" priority="225" stopIfTrue="1">
      <formula>$AQ690="Failed"</formula>
    </cfRule>
  </conditionalFormatting>
  <conditionalFormatting sqref="D704:D714">
    <cfRule type="expression" dxfId="394" priority="94" stopIfTrue="1">
      <formula>$AQ690="Failed"</formula>
    </cfRule>
  </conditionalFormatting>
  <conditionalFormatting sqref="B740:C744 E740:G744 K740:K744 D756:D759">
    <cfRule type="expression" dxfId="393" priority="229" stopIfTrue="1">
      <formula>$AQ697="Failed"</formula>
    </cfRule>
  </conditionalFormatting>
  <conditionalFormatting sqref="B729:C732 E729:G732 K729:K735">
    <cfRule type="expression" dxfId="392" priority="241" stopIfTrue="1">
      <formula>$AQ697="Failed"</formula>
    </cfRule>
  </conditionalFormatting>
  <conditionalFormatting sqref="I727:J791 M727:N791">
    <cfRule type="expression" dxfId="391" priority="246" stopIfTrue="1">
      <formula>$AQ719="Failed"</formula>
    </cfRule>
  </conditionalFormatting>
  <conditionalFormatting sqref="K727:K728 B727:C728 E727:G728">
    <cfRule type="expression" dxfId="390" priority="252" stopIfTrue="1">
      <formula>$AQ697="Failed"</formula>
    </cfRule>
  </conditionalFormatting>
  <conditionalFormatting sqref="B733:C735 E733:G735 I836:J836 M836:N836">
    <cfRule type="expression" dxfId="389" priority="260" stopIfTrue="1">
      <formula>$AQ698="Failed"</formula>
    </cfRule>
  </conditionalFormatting>
  <conditionalFormatting sqref="B738:C739 E738:G739 D753:D755 K841:K844 I840:J860 K856:K860 M840:N860">
    <cfRule type="expression" dxfId="388" priority="271" stopIfTrue="1">
      <formula>$AQ699="Failed"</formula>
    </cfRule>
  </conditionalFormatting>
  <conditionalFormatting sqref="K738:K739">
    <cfRule type="expression" dxfId="387" priority="275" stopIfTrue="1">
      <formula>$AQ702="Failed"</formula>
    </cfRule>
  </conditionalFormatting>
  <conditionalFormatting sqref="K736:K737">
    <cfRule type="expression" dxfId="386" priority="282" stopIfTrue="1">
      <formula>$AQ702="Failed"</formula>
    </cfRule>
  </conditionalFormatting>
  <conditionalFormatting sqref="B736:C737 E736:G737 M837:N837 I837:J837 N838:N839 I838:I839">
    <cfRule type="expression" dxfId="385" priority="290" stopIfTrue="1">
      <formula>$AQ699="Failed"</formula>
    </cfRule>
  </conditionalFormatting>
  <conditionalFormatting sqref="B747:C751 E747:G751 K747 D762:D766 K754:K768 K775:K777">
    <cfRule type="expression" dxfId="384" priority="292" stopIfTrue="1">
      <formula>$AQ698="Failed"</formula>
    </cfRule>
  </conditionalFormatting>
  <conditionalFormatting sqref="B745:C746 E745:G746 K745:K746">
    <cfRule type="expression" dxfId="383" priority="302" stopIfTrue="1">
      <formula>$AQ698="Failed"</formula>
    </cfRule>
  </conditionalFormatting>
  <conditionalFormatting sqref="B762:C766 E762:G766 K792:K804 K815:K820">
    <cfRule type="expression" dxfId="382" priority="316" stopIfTrue="1">
      <formula>$AQ699="Failed"</formula>
    </cfRule>
  </conditionalFormatting>
  <conditionalFormatting sqref="E756 B756:C759 E757:G759">
    <cfRule type="expression" dxfId="381" priority="327" stopIfTrue="1">
      <formula>$AQ699="Failed"</formula>
    </cfRule>
  </conditionalFormatting>
  <conditionalFormatting sqref="B752:C755 E752:G755 M887:N887 I887:K887">
    <cfRule type="expression" dxfId="380" priority="339" stopIfTrue="1">
      <formula>$AQ699="Failed"</formula>
    </cfRule>
  </conditionalFormatting>
  <conditionalFormatting sqref="K748:K753">
    <cfRule type="expression" dxfId="379" priority="84" stopIfTrue="1">
      <formula>$AQ699="Failed"</formula>
    </cfRule>
  </conditionalFormatting>
  <conditionalFormatting sqref="D725:D752">
    <cfRule type="expression" dxfId="378" priority="83" stopIfTrue="1">
      <formula>$AQ711="Failed"</formula>
    </cfRule>
  </conditionalFormatting>
  <conditionalFormatting sqref="F756:G756">
    <cfRule type="expression" dxfId="377" priority="81" stopIfTrue="1">
      <formula>$AQ703="Failed"</formula>
    </cfRule>
  </conditionalFormatting>
  <conditionalFormatting sqref="D760:D761 I867:K867 I868:J873 M867:N873">
    <cfRule type="expression" dxfId="376" priority="343" stopIfTrue="1">
      <formula>$AQ715="Failed"</formula>
    </cfRule>
  </conditionalFormatting>
  <conditionalFormatting sqref="B760:C761 E761:G761 E760:F760">
    <cfRule type="expression" dxfId="375" priority="351" stopIfTrue="1">
      <formula>$AQ701="Failed"</formula>
    </cfRule>
  </conditionalFormatting>
  <conditionalFormatting sqref="D768:D770">
    <cfRule type="expression" dxfId="374" priority="354" stopIfTrue="1">
      <formula>$AQ714="Failed"</formula>
    </cfRule>
  </conditionalFormatting>
  <conditionalFormatting sqref="G760">
    <cfRule type="expression" dxfId="373" priority="80" stopIfTrue="1">
      <formula>$AQ703="Failed"</formula>
    </cfRule>
  </conditionalFormatting>
  <conditionalFormatting sqref="B768:C770 F768:G770">
    <cfRule type="expression" dxfId="372" priority="357" stopIfTrue="1">
      <formula>$AQ700="Failed"</formula>
    </cfRule>
  </conditionalFormatting>
  <conditionalFormatting sqref="D767">
    <cfRule type="expression" dxfId="371" priority="365" stopIfTrue="1">
      <formula>$AQ715="Failed"</formula>
    </cfRule>
  </conditionalFormatting>
  <conditionalFormatting sqref="B767:C767 E767:G767 K821:K822">
    <cfRule type="expression" dxfId="370" priority="369" stopIfTrue="1">
      <formula>$AQ701="Failed"</formula>
    </cfRule>
  </conditionalFormatting>
  <conditionalFormatting sqref="D792:D795">
    <cfRule type="expression" dxfId="369" priority="375" stopIfTrue="1">
      <formula>$AQ715="Failed"</formula>
    </cfRule>
  </conditionalFormatting>
  <conditionalFormatting sqref="B792:C795 F792:G795">
    <cfRule type="expression" dxfId="368" priority="377" stopIfTrue="1">
      <formula>$AQ701="Failed"</formula>
    </cfRule>
  </conditionalFormatting>
  <conditionalFormatting sqref="D773:D776">
    <cfRule type="expression" dxfId="367" priority="381" stopIfTrue="1">
      <formula>$AQ715="Failed"</formula>
    </cfRule>
  </conditionalFormatting>
  <conditionalFormatting sqref="B773:C776 E773:G776">
    <cfRule type="expression" dxfId="366" priority="393" stopIfTrue="1">
      <formula>$AQ701="Failed"</formula>
    </cfRule>
  </conditionalFormatting>
  <conditionalFormatting sqref="D771:D772">
    <cfRule type="expression" dxfId="365" priority="403" stopIfTrue="1">
      <formula>$AQ715="Failed"</formula>
    </cfRule>
  </conditionalFormatting>
  <conditionalFormatting sqref="B771:C772 E772:G772 F771:G771">
    <cfRule type="expression" dxfId="364" priority="405" stopIfTrue="1">
      <formula>$AQ701="Failed"</formula>
    </cfRule>
  </conditionalFormatting>
  <conditionalFormatting sqref="E768:E771">
    <cfRule type="expression" dxfId="363" priority="77" stopIfTrue="1">
      <formula>$AQ702="Failed"</formula>
    </cfRule>
  </conditionalFormatting>
  <conditionalFormatting sqref="K769:K774">
    <cfRule type="expression" dxfId="362" priority="76" stopIfTrue="1">
      <formula>$AQ720="Failed"</formula>
    </cfRule>
  </conditionalFormatting>
  <conditionalFormatting sqref="D777:D781">
    <cfRule type="expression" dxfId="361" priority="409" stopIfTrue="1">
      <formula>$AQ716="Failed"</formula>
    </cfRule>
  </conditionalFormatting>
  <conditionalFormatting sqref="B777:C781 E777:G777 F778:G781 E797:E804 E811:E820">
    <cfRule type="expression" dxfId="360" priority="411" stopIfTrue="1">
      <formula>$AQ702="Failed"</formula>
    </cfRule>
  </conditionalFormatting>
  <conditionalFormatting sqref="D790:D791">
    <cfRule type="expression" dxfId="359" priority="429" stopIfTrue="1">
      <formula>$AQ717="Failed"</formula>
    </cfRule>
  </conditionalFormatting>
  <conditionalFormatting sqref="B790:C791 F790:G791">
    <cfRule type="expression" dxfId="358" priority="431" stopIfTrue="1">
      <formula>$AQ703="Failed"</formula>
    </cfRule>
  </conditionalFormatting>
  <conditionalFormatting sqref="D786:D789">
    <cfRule type="expression" dxfId="357" priority="443" stopIfTrue="1">
      <formula>$AQ717="Failed"</formula>
    </cfRule>
  </conditionalFormatting>
  <conditionalFormatting sqref="B786:C789 F786:G789 D799:D801">
    <cfRule type="expression" dxfId="356" priority="445" stopIfTrue="1">
      <formula>$AQ703="Failed"</formula>
    </cfRule>
  </conditionalFormatting>
  <conditionalFormatting sqref="D782:D785">
    <cfRule type="expression" dxfId="355" priority="458" stopIfTrue="1">
      <formula>$AQ717="Failed"</formula>
    </cfRule>
  </conditionalFormatting>
  <conditionalFormatting sqref="B782:C785 F783:G783 F785:G785">
    <cfRule type="expression" dxfId="354" priority="460" stopIfTrue="1">
      <formula>$AQ703="Failed"</formula>
    </cfRule>
  </conditionalFormatting>
  <conditionalFormatting sqref="K784:K791">
    <cfRule type="expression" dxfId="353" priority="69" stopIfTrue="1">
      <formula>$AQ735="Failed"</formula>
    </cfRule>
  </conditionalFormatting>
  <conditionalFormatting sqref="E778:E783">
    <cfRule type="expression" dxfId="352" priority="74" stopIfTrue="1">
      <formula>$AQ703="Failed"</formula>
    </cfRule>
  </conditionalFormatting>
  <conditionalFormatting sqref="K778:K783">
    <cfRule type="expression" dxfId="351" priority="73" stopIfTrue="1">
      <formula>$AQ729="Failed"</formula>
    </cfRule>
  </conditionalFormatting>
  <conditionalFormatting sqref="F782:G782">
    <cfRule type="expression" dxfId="350" priority="72" stopIfTrue="1">
      <formula>$AQ707="Failed"</formula>
    </cfRule>
  </conditionalFormatting>
  <conditionalFormatting sqref="E784:E791">
    <cfRule type="expression" dxfId="349" priority="71" stopIfTrue="1">
      <formula>$AQ709="Failed"</formula>
    </cfRule>
  </conditionalFormatting>
  <conditionalFormatting sqref="F784:G784">
    <cfRule type="expression" dxfId="348" priority="70" stopIfTrue="1">
      <formula>$AQ709="Failed"</formula>
    </cfRule>
  </conditionalFormatting>
  <conditionalFormatting sqref="D804:D808">
    <cfRule type="expression" dxfId="347" priority="466" stopIfTrue="1">
      <formula>$AQ716="Failed"</formula>
    </cfRule>
  </conditionalFormatting>
  <conditionalFormatting sqref="B804:C808 F804:G808">
    <cfRule type="expression" dxfId="346" priority="468" stopIfTrue="1">
      <formula>$AQ702="Failed"</formula>
    </cfRule>
  </conditionalFormatting>
  <conditionalFormatting sqref="B799:C801 F799:G801">
    <cfRule type="expression" dxfId="345" priority="482" stopIfTrue="1">
      <formula>$AQ702="Failed"</formula>
    </cfRule>
  </conditionalFormatting>
  <conditionalFormatting sqref="D796:D798 E840:E842">
    <cfRule type="expression" dxfId="344" priority="492" stopIfTrue="1">
      <formula>$AQ716="Failed"</formula>
    </cfRule>
  </conditionalFormatting>
  <conditionalFormatting sqref="B796:C798 F796:G798">
    <cfRule type="expression" dxfId="343" priority="494" stopIfTrue="1">
      <formula>$AQ702="Failed"</formula>
    </cfRule>
  </conditionalFormatting>
  <conditionalFormatting sqref="E792:E796">
    <cfRule type="expression" dxfId="342" priority="68" stopIfTrue="1">
      <formula>$AQ717="Failed"</formula>
    </cfRule>
  </conditionalFormatting>
  <conditionalFormatting sqref="D802:D803">
    <cfRule type="expression" dxfId="341" priority="500" stopIfTrue="1">
      <formula>$AQ717="Failed"</formula>
    </cfRule>
  </conditionalFormatting>
  <conditionalFormatting sqref="B802:C803 F802:G803">
    <cfRule type="expression" dxfId="340" priority="502" stopIfTrue="1">
      <formula>$AQ703="Failed"</formula>
    </cfRule>
  </conditionalFormatting>
  <conditionalFormatting sqref="D822:D824">
    <cfRule type="expression" dxfId="339" priority="508" stopIfTrue="1">
      <formula>$AQ717="Failed"</formula>
    </cfRule>
  </conditionalFormatting>
  <conditionalFormatting sqref="B822:C824 F822:G824 D840:D845">
    <cfRule type="expression" dxfId="338" priority="510" stopIfTrue="1">
      <formula>$AQ703="Failed"</formula>
    </cfRule>
  </conditionalFormatting>
  <conditionalFormatting sqref="D813:D816">
    <cfRule type="expression" dxfId="337" priority="524" stopIfTrue="1">
      <formula>$AQ717="Failed"</formula>
    </cfRule>
  </conditionalFormatting>
  <conditionalFormatting sqref="B813:C816 F813:G816">
    <cfRule type="expression" dxfId="336" priority="526" stopIfTrue="1">
      <formula>$AQ703="Failed"</formula>
    </cfRule>
  </conditionalFormatting>
  <conditionalFormatting sqref="D809:D812 E854:E866">
    <cfRule type="expression" dxfId="335" priority="542" stopIfTrue="1">
      <formula>$AQ717="Failed"</formula>
    </cfRule>
  </conditionalFormatting>
  <conditionalFormatting sqref="B809:C812 F809:G812">
    <cfRule type="expression" dxfId="334" priority="544" stopIfTrue="1">
      <formula>$AQ703="Failed"</formula>
    </cfRule>
  </conditionalFormatting>
  <conditionalFormatting sqref="E805:E810">
    <cfRule type="expression" dxfId="333" priority="62" stopIfTrue="1">
      <formula>$AQ730="Failed"</formula>
    </cfRule>
  </conditionalFormatting>
  <conditionalFormatting sqref="K805:K810">
    <cfRule type="expression" dxfId="332" priority="61" stopIfTrue="1">
      <formula>$AQ742="Failed"</formula>
    </cfRule>
  </conditionalFormatting>
  <conditionalFormatting sqref="D817:D820">
    <cfRule type="expression" dxfId="331" priority="556" stopIfTrue="1">
      <formula>$AQ719="Failed"</formula>
    </cfRule>
  </conditionalFormatting>
  <conditionalFormatting sqref="B817:C820 F817:G820">
    <cfRule type="expression" dxfId="330" priority="558" stopIfTrue="1">
      <formula>$AQ705="Failed"</formula>
    </cfRule>
  </conditionalFormatting>
  <conditionalFormatting sqref="K811:K814">
    <cfRule type="expression" dxfId="329" priority="59" stopIfTrue="1">
      <formula>$AQ748="Failed"</formula>
    </cfRule>
  </conditionalFormatting>
  <conditionalFormatting sqref="I821:J835 M821:N835">
    <cfRule type="expression" dxfId="328" priority="560" stopIfTrue="1">
      <formula>$AQ796="Failed"</formula>
    </cfRule>
  </conditionalFormatting>
  <conditionalFormatting sqref="D821 E874:E886">
    <cfRule type="expression" dxfId="327" priority="565" stopIfTrue="1">
      <formula>$AQ720="Failed"</formula>
    </cfRule>
  </conditionalFormatting>
  <conditionalFormatting sqref="B821:C821 F821:G821 D835:D836">
    <cfRule type="expression" dxfId="326" priority="567" stopIfTrue="1">
      <formula>$AQ706="Failed"</formula>
    </cfRule>
  </conditionalFormatting>
  <conditionalFormatting sqref="E821:E825 K837:K838 E829:E839">
    <cfRule type="expression" dxfId="325" priority="571" stopIfTrue="1">
      <formula>$AQ743="Failed"</formula>
    </cfRule>
  </conditionalFormatting>
  <conditionalFormatting sqref="D825:D827">
    <cfRule type="expression" dxfId="324" priority="575" stopIfTrue="1">
      <formula>$AQ718="Failed"</formula>
    </cfRule>
  </conditionalFormatting>
  <conditionalFormatting sqref="B825:C827 F825:G827">
    <cfRule type="expression" dxfId="323" priority="577" stopIfTrue="1">
      <formula>$AQ704="Failed"</formula>
    </cfRule>
  </conditionalFormatting>
  <conditionalFormatting sqref="D830:D834">
    <cfRule type="expression" dxfId="322" priority="585" stopIfTrue="1">
      <formula>$AQ719="Failed"</formula>
    </cfRule>
  </conditionalFormatting>
  <conditionalFormatting sqref="B830:C834 F832:G834">
    <cfRule type="expression" dxfId="321" priority="587" stopIfTrue="1">
      <formula>$AQ705="Failed"</formula>
    </cfRule>
  </conditionalFormatting>
  <conditionalFormatting sqref="D828:D829">
    <cfRule type="expression" dxfId="320" priority="599" stopIfTrue="1">
      <formula>$AQ719="Failed"</formula>
    </cfRule>
  </conditionalFormatting>
  <conditionalFormatting sqref="B828:C829 F828:G829 D846:D849">
    <cfRule type="expression" dxfId="319" priority="601" stopIfTrue="1">
      <formula>$AQ705="Failed"</formula>
    </cfRule>
  </conditionalFormatting>
  <conditionalFormatting sqref="E826:E828">
    <cfRule type="expression" dxfId="318" priority="55" stopIfTrue="1">
      <formula>$AQ748="Failed"</formula>
    </cfRule>
  </conditionalFormatting>
  <conditionalFormatting sqref="K823:K828">
    <cfRule type="expression" dxfId="317" priority="54" stopIfTrue="1">
      <formula>$AQ757="Failed"</formula>
    </cfRule>
  </conditionalFormatting>
  <conditionalFormatting sqref="K829">
    <cfRule type="expression" dxfId="316" priority="52" stopIfTrue="1">
      <formula>$AQ763="Failed"</formula>
    </cfRule>
  </conditionalFormatting>
  <conditionalFormatting sqref="D837:D839">
    <cfRule type="expression" dxfId="315" priority="605" stopIfTrue="1">
      <formula>$AQ720="Failed"</formula>
    </cfRule>
  </conditionalFormatting>
  <conditionalFormatting sqref="B837:C839 F837:G839 D854:D860">
    <cfRule type="expression" dxfId="314" priority="607" stopIfTrue="1">
      <formula>$AQ706="Failed"</formula>
    </cfRule>
  </conditionalFormatting>
  <conditionalFormatting sqref="K835:K836">
    <cfRule type="expression" dxfId="313" priority="613" stopIfTrue="1">
      <formula>$AQ759="Failed"</formula>
    </cfRule>
  </conditionalFormatting>
  <conditionalFormatting sqref="B835:C836 F835:G836">
    <cfRule type="expression" dxfId="312" priority="620" stopIfTrue="1">
      <formula>$AQ706="Failed"</formula>
    </cfRule>
  </conditionalFormatting>
  <conditionalFormatting sqref="F830:G830">
    <cfRule type="expression" dxfId="311" priority="51" stopIfTrue="1">
      <formula>$AQ707="Failed"</formula>
    </cfRule>
  </conditionalFormatting>
  <conditionalFormatting sqref="K830:K834">
    <cfRule type="expression" dxfId="310" priority="50" stopIfTrue="1">
      <formula>$AQ764="Failed"</formula>
    </cfRule>
  </conditionalFormatting>
  <conditionalFormatting sqref="F831:G831">
    <cfRule type="expression" dxfId="309" priority="48" stopIfTrue="1">
      <formula>$AQ708="Failed"</formula>
    </cfRule>
  </conditionalFormatting>
  <conditionalFormatting sqref="B862:C866 F862:G870">
    <cfRule type="expression" dxfId="308" priority="628" stopIfTrue="1">
      <formula>$AQ707="Failed"</formula>
    </cfRule>
  </conditionalFormatting>
  <conditionalFormatting sqref="B840:C845 F840:G845">
    <cfRule type="expression" dxfId="307" priority="645" stopIfTrue="1">
      <formula>$AQ707="Failed"</formula>
    </cfRule>
  </conditionalFormatting>
  <conditionalFormatting sqref="J838">
    <cfRule type="expression" dxfId="306" priority="47" stopIfTrue="1">
      <formula>$AQ760="Failed"</formula>
    </cfRule>
  </conditionalFormatting>
  <conditionalFormatting sqref="M838">
    <cfRule type="expression" dxfId="305" priority="46" stopIfTrue="1">
      <formula>$AQ760="Failed"</formula>
    </cfRule>
  </conditionalFormatting>
  <conditionalFormatting sqref="J839">
    <cfRule type="expression" dxfId="304" priority="45" stopIfTrue="1">
      <formula>$AQ761="Failed"</formula>
    </cfRule>
  </conditionalFormatting>
  <conditionalFormatting sqref="K839">
    <cfRule type="expression" dxfId="303" priority="44" stopIfTrue="1">
      <formula>$AQ761="Failed"</formula>
    </cfRule>
  </conditionalFormatting>
  <conditionalFormatting sqref="M839">
    <cfRule type="expression" dxfId="302" priority="43" stopIfTrue="1">
      <formula>$AQ761="Failed"</formula>
    </cfRule>
  </conditionalFormatting>
  <conditionalFormatting sqref="K840">
    <cfRule type="expression" dxfId="301" priority="42" stopIfTrue="1">
      <formula>$AQ801="Failed"</formula>
    </cfRule>
  </conditionalFormatting>
  <conditionalFormatting sqref="D862:D866">
    <cfRule type="expression" dxfId="300" priority="655" stopIfTrue="1">
      <formula>$AQ721="Failed"</formula>
    </cfRule>
  </conditionalFormatting>
  <conditionalFormatting sqref="F861:G861 B861:C861">
    <cfRule type="expression" dxfId="299" priority="659" stopIfTrue="1">
      <formula>$AQ710="Failed"</formula>
    </cfRule>
  </conditionalFormatting>
  <conditionalFormatting sqref="B850:C853">
    <cfRule type="expression" dxfId="298" priority="677" stopIfTrue="1">
      <formula>$AQ709="Failed"</formula>
    </cfRule>
  </conditionalFormatting>
  <conditionalFormatting sqref="D850:D853">
    <cfRule type="expression" dxfId="297" priority="693" stopIfTrue="1">
      <formula>$AQ723="Failed"</formula>
    </cfRule>
  </conditionalFormatting>
  <conditionalFormatting sqref="B846:C849">
    <cfRule type="expression" dxfId="296" priority="697" stopIfTrue="1">
      <formula>$AQ709="Failed"</formula>
    </cfRule>
  </conditionalFormatting>
  <conditionalFormatting sqref="E843:E847">
    <cfRule type="expression" dxfId="295" priority="40" stopIfTrue="1">
      <formula>$AQ763="Failed"</formula>
    </cfRule>
  </conditionalFormatting>
  <conditionalFormatting sqref="K845:K850">
    <cfRule type="expression" dxfId="294" priority="39" stopIfTrue="1">
      <formula>$AQ806="Failed"</formula>
    </cfRule>
  </conditionalFormatting>
  <conditionalFormatting sqref="F846:G846">
    <cfRule type="expression" dxfId="293" priority="38" stopIfTrue="1">
      <formula>$AQ713="Failed"</formula>
    </cfRule>
  </conditionalFormatting>
  <conditionalFormatting sqref="F847:G847">
    <cfRule type="expression" dxfId="292" priority="37" stopIfTrue="1">
      <formula>$AQ714="Failed"</formula>
    </cfRule>
  </conditionalFormatting>
  <conditionalFormatting sqref="E848:E853">
    <cfRule type="expression" dxfId="291" priority="36" stopIfTrue="1">
      <formula>$AQ768="Failed"</formula>
    </cfRule>
  </conditionalFormatting>
  <conditionalFormatting sqref="K851:K853">
    <cfRule type="expression" dxfId="290" priority="35" stopIfTrue="1">
      <formula>$AQ812="Failed"</formula>
    </cfRule>
  </conditionalFormatting>
  <conditionalFormatting sqref="F848:G848">
    <cfRule type="expression" dxfId="289" priority="34" stopIfTrue="1">
      <formula>$AQ715="Failed"</formula>
    </cfRule>
  </conditionalFormatting>
  <conditionalFormatting sqref="F849:G849">
    <cfRule type="expression" dxfId="288" priority="33" stopIfTrue="1">
      <formula>$AQ716="Failed"</formula>
    </cfRule>
  </conditionalFormatting>
  <conditionalFormatting sqref="F850:G850">
    <cfRule type="expression" dxfId="287" priority="32" stopIfTrue="1">
      <formula>$AQ717="Failed"</formula>
    </cfRule>
  </conditionalFormatting>
  <conditionalFormatting sqref="F851:G851">
    <cfRule type="expression" dxfId="286" priority="31" stopIfTrue="1">
      <formula>$AQ718="Failed"</formula>
    </cfRule>
  </conditionalFormatting>
  <conditionalFormatting sqref="F852:G852">
    <cfRule type="expression" dxfId="285" priority="30" stopIfTrue="1">
      <formula>$AQ719="Failed"</formula>
    </cfRule>
  </conditionalFormatting>
  <conditionalFormatting sqref="F853:G853">
    <cfRule type="expression" dxfId="284" priority="29" stopIfTrue="1">
      <formula>$AQ720="Failed"</formula>
    </cfRule>
  </conditionalFormatting>
  <conditionalFormatting sqref="F854:G860">
    <cfRule type="expression" dxfId="283" priority="28" stopIfTrue="1">
      <formula>$AQ721="Failed"</formula>
    </cfRule>
  </conditionalFormatting>
  <conditionalFormatting sqref="K854:K855">
    <cfRule type="expression" dxfId="282" priority="27" stopIfTrue="1">
      <formula>$AQ815="Failed"</formula>
    </cfRule>
  </conditionalFormatting>
  <conditionalFormatting sqref="B854:C860">
    <cfRule type="expression" dxfId="281" priority="703" stopIfTrue="1">
      <formula>$AQ709="Failed"</formula>
    </cfRule>
  </conditionalFormatting>
  <conditionalFormatting sqref="D861">
    <cfRule type="expression" dxfId="280" priority="706" stopIfTrue="1">
      <formula>$AQ724="Failed"</formula>
    </cfRule>
  </conditionalFormatting>
  <conditionalFormatting sqref="M861:N866 I861:K866">
    <cfRule type="expression" dxfId="279" priority="708" stopIfTrue="1">
      <formula>$AQ819="Failed"</formula>
    </cfRule>
  </conditionalFormatting>
  <conditionalFormatting sqref="B874:C876 F874:G879">
    <cfRule type="expression" dxfId="278" priority="710" stopIfTrue="1">
      <formula>$AQ708="Failed"</formula>
    </cfRule>
  </conditionalFormatting>
  <conditionalFormatting sqref="D874:D876">
    <cfRule type="expression" dxfId="277" priority="714" stopIfTrue="1">
      <formula>$AQ722="Failed"</formula>
    </cfRule>
  </conditionalFormatting>
  <conditionalFormatting sqref="B867:C870 F871:G873">
    <cfRule type="expression" dxfId="276" priority="716" stopIfTrue="1">
      <formula>$AQ709="Failed"</formula>
    </cfRule>
  </conditionalFormatting>
  <conditionalFormatting sqref="D867:D870">
    <cfRule type="expression" dxfId="275" priority="720" stopIfTrue="1">
      <formula>$AQ723="Failed"</formula>
    </cfRule>
  </conditionalFormatting>
  <conditionalFormatting sqref="E867">
    <cfRule type="expression" dxfId="274" priority="727" stopIfTrue="1">
      <formula>$AQ772="Failed"</formula>
    </cfRule>
  </conditionalFormatting>
  <conditionalFormatting sqref="M874:N886 I874:K886">
    <cfRule type="expression" dxfId="273" priority="729" stopIfTrue="1">
      <formula>$AQ823="Failed"</formula>
    </cfRule>
  </conditionalFormatting>
  <conditionalFormatting sqref="B871:C873">
    <cfRule type="expression" dxfId="272" priority="737" stopIfTrue="1">
      <formula>$AQ710="Failed"</formula>
    </cfRule>
  </conditionalFormatting>
  <conditionalFormatting sqref="D871:D873">
    <cfRule type="expression" dxfId="271" priority="739" stopIfTrue="1">
      <formula>$AQ724="Failed"</formula>
    </cfRule>
  </conditionalFormatting>
  <conditionalFormatting sqref="E868:E871">
    <cfRule type="expression" dxfId="270" priority="21" stopIfTrue="1">
      <formula>$AQ773="Failed"</formula>
    </cfRule>
  </conditionalFormatting>
  <conditionalFormatting sqref="K868:K871">
    <cfRule type="expression" dxfId="269" priority="20" stopIfTrue="1">
      <formula>$AQ823="Failed"</formula>
    </cfRule>
  </conditionalFormatting>
  <conditionalFormatting sqref="E872:E873">
    <cfRule type="expression" dxfId="268" priority="19" stopIfTrue="1">
      <formula>$AQ777="Failed"</formula>
    </cfRule>
  </conditionalFormatting>
  <conditionalFormatting sqref="K872:K873">
    <cfRule type="expression" dxfId="267" priority="18" stopIfTrue="1">
      <formula>$AQ827="Failed"</formula>
    </cfRule>
  </conditionalFormatting>
  <conditionalFormatting sqref="F882:G882 B880:C881">
    <cfRule type="expression" dxfId="266" priority="743" stopIfTrue="1">
      <formula>$AQ710="Failed"</formula>
    </cfRule>
  </conditionalFormatting>
  <conditionalFormatting sqref="D877:D879">
    <cfRule type="expression" dxfId="265" priority="747" stopIfTrue="1">
      <formula>$AQ723="Failed"</formula>
    </cfRule>
  </conditionalFormatting>
  <conditionalFormatting sqref="B882:C882">
    <cfRule type="expression" dxfId="264" priority="753" stopIfTrue="1">
      <formula>$AQ710="Failed"</formula>
    </cfRule>
  </conditionalFormatting>
  <conditionalFormatting sqref="D882">
    <cfRule type="expression" dxfId="263" priority="755" stopIfTrue="1">
      <formula>$AQ724="Failed"</formula>
    </cfRule>
  </conditionalFormatting>
  <conditionalFormatting sqref="F880:G881 B877:C879">
    <cfRule type="expression" dxfId="262" priority="761" stopIfTrue="1">
      <formula>$AQ709="Failed"</formula>
    </cfRule>
  </conditionalFormatting>
  <conditionalFormatting sqref="D880:D881">
    <cfRule type="expression" dxfId="261" priority="769" stopIfTrue="1">
      <formula>$AQ724="Failed"</formula>
    </cfRule>
  </conditionalFormatting>
  <conditionalFormatting sqref="AH688:AH887">
    <cfRule type="expression" dxfId="260" priority="12" stopIfTrue="1">
      <formula>$AQ688="Failed"</formula>
    </cfRule>
  </conditionalFormatting>
  <conditionalFormatting sqref="O693:O715">
    <cfRule type="expression" dxfId="259" priority="11" stopIfTrue="1">
      <formula>$AQ691="Failed"</formula>
    </cfRule>
  </conditionalFormatting>
  <conditionalFormatting sqref="O721:O724">
    <cfRule type="expression" dxfId="258" priority="10" stopIfTrue="1">
      <formula>$AQ693="Failed"</formula>
    </cfRule>
  </conditionalFormatting>
  <conditionalFormatting sqref="O843:O887">
    <cfRule type="expression" dxfId="257" priority="9" stopIfTrue="1">
      <formula>#REF!="Failed"</formula>
    </cfRule>
  </conditionalFormatting>
  <conditionalFormatting sqref="Z8:Z680">
    <cfRule type="expression" dxfId="256" priority="8" stopIfTrue="1">
      <formula>$AQ8="Failed"</formula>
    </cfRule>
  </conditionalFormatting>
  <conditionalFormatting sqref="E887">
    <cfRule type="expression" dxfId="255" priority="775" stopIfTrue="1">
      <formula>$AQ784="Failed"</formula>
    </cfRule>
  </conditionalFormatting>
  <conditionalFormatting sqref="AO867:AO886">
    <cfRule type="expression" dxfId="254" priority="7" stopIfTrue="1">
      <formula>#REF!="Failed"</formula>
    </cfRule>
  </conditionalFormatting>
  <conditionalFormatting sqref="Z681">
    <cfRule type="expression" dxfId="253" priority="6" stopIfTrue="1">
      <formula>$AQ681="Failed"</formula>
    </cfRule>
  </conditionalFormatting>
  <conditionalFormatting sqref="AO760:AO866">
    <cfRule type="expression" dxfId="252" priority="5" stopIfTrue="1">
      <formula>#REF!="Failed"</formula>
    </cfRule>
  </conditionalFormatting>
  <conditionalFormatting sqref="AO693:AO732">
    <cfRule type="expression" dxfId="251" priority="4" stopIfTrue="1">
      <formula>$AQ691="Failed"</formula>
    </cfRule>
  </conditionalFormatting>
  <conditionalFormatting sqref="AO734:AO740">
    <cfRule type="expression" dxfId="250" priority="3" stopIfTrue="1">
      <formula>$AQ732="Failed"</formula>
    </cfRule>
  </conditionalFormatting>
  <conditionalFormatting sqref="AO742">
    <cfRule type="expression" dxfId="249" priority="2" stopIfTrue="1">
      <formula>$AQ740="Failed"</formula>
    </cfRule>
  </conditionalFormatting>
  <conditionalFormatting sqref="AO745:AO758">
    <cfRule type="expression" dxfId="248" priority="1" stopIfTrue="1">
      <formula>$AQ743="Failed"</formula>
    </cfRule>
  </conditionalFormatting>
  <dataValidations xWindow="1214" yWindow="603" count="11">
    <dataValidation type="list" allowBlank="1" showErrorMessage="1" sqref="D687:D888 D6:D681">
      <formula1>"Yes,No"</formula1>
    </dataValidation>
    <dataValidation type="date" allowBlank="1" showInputMessage="1" showErrorMessage="1" sqref="T921:U921 I5:K5 F1:G1 O1 F5:G5 M5:O5 I1:K1 M1 S1:U1 S922:U1048576 I921:K1048576 S5:U5 F921:G1048576 M921:O1048576 X921:Y1048576 S896:U901 AI921:AN1048576 S3:U3 AI1:AN4 I3:K3 M3:O3 F3 G2:G3 AI682:AN685 X1:Y3 F682:G685 I682:K685 S682:U685 M682:O685 X682:Y685 AI896:AN902 X896:Y902 M896:O902 F896:G902 I896:K902 T902:U902 X5:Y5">
      <formula1>36526</formula1>
      <formula2>54789</formula2>
    </dataValidation>
    <dataValidation allowBlank="1" showInputMessage="1" showErrorMessage="1" prompt="Input the applicable date using the following format: DD-MM-YYYY. If the procurement stage does not apply, indicate &quot;N/A&quot;. Do not indicate dates in ranges or other additional information in this field." sqref="V688:W887 H688:H887 L688:L887 P688:R887 V7:W681 P7:R681 L7:L681 H7:H681"/>
    <dataValidation allowBlank="1" showInputMessage="1" showErrorMessage="1" prompt="or HoPE's duly designated second ranking official." sqref="AD921"/>
    <dataValidation allowBlank="1" showInputMessage="1" showErrorMessage="1" prompt="Input the applicable date using following format: DD-MMM-YYYY. If the procurement stage does not apply, indicate &quot;N/A&quot;." sqref="H682:H685 H687"/>
    <dataValidation allowBlank="1" showInputMessage="1" showErrorMessage="1" prompt="This shall include Procurement Projects that are successfully implemented and final payment to supplier/contractor has been made, as well as those procurement projects that are declared as failed within the period covered." sqref="A6"/>
    <dataValidation allowBlank="1" showInputMessage="1" showErrorMessage="1" prompt="This shall include procurement projects that has already begun its procurement process but no signed Contract and/or NTP (if needed), yet or where the Notice of Award(s) is/are issued, but the contract is not yet perfected." sqref="A687"/>
    <dataValidation allowBlank="1" showInputMessage="1" promptTitle="Name of Agency" prompt="Please indicate the complete name of your agency, do not abbreviate. " sqref="A2"/>
    <dataValidation allowBlank="1" showInputMessage="1" promptTitle="Inserting Row" prompt="Please insert row above if needing additional row. If you need to insert hundred rows, simply highlight multiple Row numbers, then right-click, insert rows." sqref="B722:B887 B7:B681"/>
    <dataValidation type="date" errorStyle="information" allowBlank="1" showInputMessage="1" showErrorMessage="1" error="Input the applicable date using the following format: DD-MM-YYYY. If the procurement stage does not apply, indicate &quot;N/A&quot;. Do not indicate dates in ranges or other additional information in this field." prompt="Input the applicable date using the following format: DD-MM-YYYY. If the procurement stage does not apply, indicate &quot;N/A&quot;. Do not indicate dates in ranges or other additional information in this field." sqref="AI687:AN888 F687:G888 I687:K888 M687:O888 S687:U888 X687:Y888 I578:J681 M6:O681 X6:Y681 F6:G681 AI6:AN681 I6:I23 K6:K681 J6:J577 I25:I576 T63:U63 S6:U62 S64:U681">
      <formula1>36526</formula1>
      <formula2>58806</formula2>
    </dataValidation>
    <dataValidation allowBlank="1" showInputMessage="1" sqref="A903:XFD920"/>
  </dataValidations>
  <printOptions horizontalCentered="1"/>
  <pageMargins left="0.2" right="0.14000000000000001" top="0.48" bottom="0.24" header="0" footer="0"/>
  <pageSetup paperSize="14" scale="21" fitToHeight="0" pageOrder="overThenDown" orientation="landscape" r:id="rId1"/>
  <headerFooter>
    <oddFooter>&amp;L&amp;"Verdana,Regular"&amp;24&amp;F&amp;R&amp;"Verdana,Regular"&amp;26Page &amp;P of &amp;N</oddFooter>
  </headerFooter>
  <ignoredErrors>
    <ignoredError sqref="F5:G5 I5 J5:K5 M5:O5 S5:T5 U5 X5:Y5" listDataValidation="1"/>
  </ignoredErrors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214" yWindow="603" count="3">
        <x14:dataValidation type="list" allowBlank="1" showErrorMessage="1">
          <x14:formula1>
            <xm:f>'Tool 1-Processing'!$B$22:$B$44</xm:f>
          </x14:formula1>
          <xm:sqref>E687:E888 E6:E681</xm:sqref>
        </x14:dataValidation>
        <x14:dataValidation type="list" allowBlank="1" showInputMessage="1">
          <x14:formula1>
            <xm:f>'Validation Menu'!$D$2:$D$6</xm:f>
          </x14:formula1>
          <xm:sqref>Z687:Z888 Z6:Z681</xm:sqref>
        </x14:dataValidation>
        <x14:dataValidation type="list" allowBlank="1" showInputMessage="1" prompt="You may choose from the dropdown menu fro the status of your procurement or directly encode any changes from the APP on this section.">
          <x14:formula1>
            <xm:f>'Validation Menu'!$A$2:$A$14</xm:f>
          </x14:formula1>
          <xm:sqref>AO687:AO888 AO6:AO681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7"/>
  <sheetViews>
    <sheetView showGridLines="0" topLeftCell="A40" zoomScale="85" zoomScaleNormal="85" workbookViewId="0">
      <selection activeCell="C69" sqref="C69"/>
    </sheetView>
  </sheetViews>
  <sheetFormatPr defaultColWidth="14.42578125" defaultRowHeight="15" customHeight="1" x14ac:dyDescent="0.25"/>
  <cols>
    <col min="1" max="1" width="1.7109375" customWidth="1"/>
    <col min="2" max="2" width="45" customWidth="1"/>
    <col min="3" max="3" width="35.7109375" customWidth="1"/>
    <col min="4" max="4" width="26.5703125" customWidth="1"/>
    <col min="5" max="5" width="25.28515625" customWidth="1"/>
    <col min="6" max="6" width="24.42578125" customWidth="1"/>
    <col min="7" max="7" width="19.7109375" customWidth="1"/>
    <col min="8" max="8" width="26.28515625" customWidth="1"/>
    <col min="9" max="9" width="15.5703125" customWidth="1"/>
    <col min="10" max="10" width="16.7109375" customWidth="1"/>
    <col min="11" max="11" width="14" customWidth="1"/>
    <col min="12" max="13" width="16.42578125" customWidth="1"/>
    <col min="14" max="14" width="13.85546875" customWidth="1"/>
    <col min="15" max="15" width="15.42578125" customWidth="1"/>
    <col min="16" max="16" width="15.7109375" customWidth="1"/>
    <col min="17" max="17" width="12.7109375" customWidth="1"/>
    <col min="18" max="18" width="11.5703125" style="161" customWidth="1"/>
    <col min="19" max="19" width="14.140625" style="161" customWidth="1"/>
    <col min="20" max="20" width="13.42578125" style="161" customWidth="1"/>
    <col min="21" max="21" width="14.42578125" style="161"/>
  </cols>
  <sheetData>
    <row r="1" spans="1:20" ht="38.450000000000003" customHeight="1" x14ac:dyDescent="0.25">
      <c r="A1" s="1"/>
      <c r="B1" s="12" t="s">
        <v>54</v>
      </c>
      <c r="C1" s="1"/>
      <c r="D1" s="1"/>
      <c r="E1" s="1"/>
      <c r="F1" s="4"/>
      <c r="G1" s="4"/>
      <c r="H1" s="1"/>
      <c r="I1" s="5"/>
      <c r="J1" s="5"/>
      <c r="K1" s="5"/>
      <c r="L1" s="6"/>
      <c r="M1" s="6"/>
      <c r="N1" s="1"/>
      <c r="O1" s="4"/>
      <c r="P1" s="4"/>
      <c r="Q1" s="1"/>
      <c r="R1" s="159"/>
      <c r="S1" s="159"/>
      <c r="T1" s="160"/>
    </row>
    <row r="2" spans="1:20" ht="13.5" customHeight="1" x14ac:dyDescent="0.25">
      <c r="A2" s="1"/>
      <c r="B2" s="1"/>
      <c r="C2" s="1"/>
      <c r="D2" s="1"/>
      <c r="E2" s="1"/>
      <c r="F2" s="4"/>
      <c r="G2" s="4"/>
      <c r="H2" s="1"/>
      <c r="I2" s="1"/>
      <c r="J2" s="1"/>
      <c r="K2" s="1"/>
      <c r="L2" s="4"/>
      <c r="M2" s="4"/>
      <c r="N2" s="1"/>
      <c r="O2" s="4"/>
      <c r="P2" s="4"/>
      <c r="Q2" s="1"/>
      <c r="R2" s="159"/>
      <c r="S2" s="159"/>
      <c r="T2" s="160"/>
    </row>
    <row r="3" spans="1:20" ht="13.5" customHeight="1" x14ac:dyDescent="0.25">
      <c r="A3" s="5"/>
      <c r="B3" s="6"/>
      <c r="C3" s="879"/>
      <c r="D3" s="880"/>
      <c r="E3" s="6"/>
      <c r="F3" s="6"/>
      <c r="G3" s="6"/>
      <c r="H3" s="5"/>
      <c r="I3" s="5"/>
      <c r="J3" s="5"/>
      <c r="K3" s="5"/>
      <c r="L3" s="6"/>
      <c r="M3" s="6"/>
      <c r="N3" s="5"/>
      <c r="O3" s="6"/>
      <c r="P3" s="6"/>
      <c r="Q3" s="5"/>
      <c r="R3" s="162"/>
      <c r="S3" s="162"/>
      <c r="T3" s="163"/>
    </row>
    <row r="4" spans="1:20" ht="13.5" customHeight="1" x14ac:dyDescent="0.25">
      <c r="A4" s="11"/>
      <c r="B4" s="9" t="s">
        <v>55</v>
      </c>
      <c r="C4" s="11"/>
      <c r="D4" s="13" t="e">
        <f>IF(C7,C8/C7,0)</f>
        <v>#REF!</v>
      </c>
      <c r="E4" s="11"/>
      <c r="F4" s="10"/>
      <c r="G4" s="10"/>
      <c r="H4" s="11"/>
      <c r="I4" s="11"/>
      <c r="J4" s="11"/>
      <c r="K4" s="11"/>
      <c r="L4" s="10"/>
      <c r="M4" s="10"/>
      <c r="N4" s="11"/>
      <c r="O4" s="10"/>
      <c r="P4" s="10"/>
      <c r="Q4" s="11"/>
      <c r="R4" s="164"/>
      <c r="S4" s="164"/>
      <c r="T4" s="165"/>
    </row>
    <row r="5" spans="1:20" ht="13.5" customHeight="1" x14ac:dyDescent="0.25">
      <c r="A5" s="1"/>
      <c r="B5" s="3"/>
      <c r="C5" s="3"/>
      <c r="D5" s="3"/>
      <c r="E5" s="1"/>
      <c r="F5" s="4"/>
      <c r="G5" s="4"/>
      <c r="H5" s="1"/>
      <c r="I5" s="1"/>
      <c r="J5" s="1"/>
      <c r="K5" s="1"/>
      <c r="L5" s="4"/>
      <c r="M5" s="4"/>
      <c r="N5" s="1"/>
      <c r="O5" s="4"/>
      <c r="P5" s="4"/>
      <c r="Q5" s="1"/>
      <c r="R5" s="159"/>
      <c r="S5" s="159"/>
      <c r="T5" s="160"/>
    </row>
    <row r="6" spans="1:20" ht="13.5" customHeight="1" x14ac:dyDescent="0.25">
      <c r="A6" s="5"/>
      <c r="B6" s="56" t="s">
        <v>56</v>
      </c>
      <c r="C6" s="57" t="s">
        <v>57</v>
      </c>
      <c r="D6" s="56" t="s">
        <v>58</v>
      </c>
      <c r="E6" s="5"/>
      <c r="F6" s="6"/>
      <c r="G6" s="6"/>
      <c r="H6" s="5"/>
      <c r="I6" s="5"/>
      <c r="J6" s="5"/>
      <c r="K6" s="5"/>
      <c r="L6" s="6"/>
      <c r="M6" s="6"/>
      <c r="N6" s="5"/>
      <c r="O6" s="6"/>
      <c r="P6" s="6"/>
      <c r="Q6" s="5"/>
      <c r="R6" s="162"/>
      <c r="S6" s="162"/>
      <c r="T6" s="163"/>
    </row>
    <row r="7" spans="1:20" ht="24" customHeight="1" x14ac:dyDescent="0.25">
      <c r="A7" s="1"/>
      <c r="B7" s="58" t="s">
        <v>59</v>
      </c>
      <c r="C7" s="59" t="e">
        <f>PMR!#REF!</f>
        <v>#REF!</v>
      </c>
      <c r="D7" s="58"/>
      <c r="E7" s="1"/>
      <c r="F7" s="4"/>
      <c r="G7" s="4"/>
      <c r="H7" s="1"/>
      <c r="I7" s="1"/>
      <c r="J7" s="1"/>
      <c r="K7" s="1"/>
      <c r="L7" s="4"/>
      <c r="M7" s="4"/>
      <c r="N7" s="1"/>
      <c r="O7" s="4"/>
      <c r="P7" s="4"/>
      <c r="Q7" s="1"/>
      <c r="R7" s="159"/>
      <c r="S7" s="159"/>
      <c r="T7" s="160"/>
    </row>
    <row r="8" spans="1:20" ht="55.15" customHeight="1" x14ac:dyDescent="0.25">
      <c r="A8" s="1"/>
      <c r="B8" s="58" t="s">
        <v>60</v>
      </c>
      <c r="C8" s="59" t="e">
        <f>SUM(Complete[[#Totals],[Total ]],Table13[[#Totals],[Total ]])-E95</f>
        <v>#REF!</v>
      </c>
      <c r="D8" s="60" t="s">
        <v>61</v>
      </c>
      <c r="E8" s="1"/>
      <c r="F8" s="4"/>
      <c r="G8" s="4"/>
      <c r="H8" s="1"/>
      <c r="I8" s="1"/>
      <c r="J8" s="1"/>
      <c r="K8" s="1"/>
      <c r="L8" s="4"/>
      <c r="M8" s="4"/>
      <c r="N8" s="1"/>
      <c r="O8" s="4"/>
      <c r="P8" s="4"/>
      <c r="Q8" s="1"/>
      <c r="R8" s="159"/>
      <c r="S8" s="159"/>
      <c r="T8" s="160"/>
    </row>
    <row r="9" spans="1:20" ht="13.5" customHeight="1" x14ac:dyDescent="0.25">
      <c r="A9" s="1"/>
      <c r="B9" s="3"/>
      <c r="C9" s="3"/>
      <c r="D9" s="3"/>
      <c r="E9" s="1"/>
      <c r="F9" s="4"/>
      <c r="G9" s="4"/>
      <c r="H9" s="1"/>
      <c r="I9" s="1"/>
      <c r="J9" s="1"/>
      <c r="K9" s="1"/>
      <c r="L9" s="4"/>
      <c r="M9" s="4"/>
      <c r="N9" s="1"/>
      <c r="O9" s="4"/>
      <c r="P9" s="4"/>
      <c r="Q9" s="1"/>
      <c r="R9" s="159"/>
      <c r="S9" s="159"/>
      <c r="T9" s="160"/>
    </row>
    <row r="10" spans="1:20" ht="40.9" customHeight="1" x14ac:dyDescent="0.25">
      <c r="A10" s="11"/>
      <c r="B10" s="9" t="s">
        <v>62</v>
      </c>
      <c r="C10" s="11"/>
      <c r="D10" s="13" t="e">
        <f>IF(C16,C15/C16,0)</f>
        <v>#REF!</v>
      </c>
      <c r="E10" s="14"/>
      <c r="F10" s="10"/>
      <c r="G10" s="10"/>
      <c r="H10" s="11"/>
      <c r="I10" s="11"/>
      <c r="J10" s="11"/>
      <c r="K10" s="11"/>
      <c r="L10" s="10"/>
      <c r="M10" s="10"/>
      <c r="N10" s="11"/>
      <c r="O10" s="10"/>
      <c r="P10" s="10"/>
      <c r="Q10" s="11"/>
      <c r="R10" s="164"/>
      <c r="S10" s="164"/>
      <c r="T10" s="165"/>
    </row>
    <row r="11" spans="1:20" ht="13.5" customHeight="1" x14ac:dyDescent="0.25">
      <c r="A11" s="1"/>
      <c r="B11" s="3"/>
      <c r="C11" s="3"/>
      <c r="D11" s="3"/>
      <c r="E11" s="1"/>
      <c r="F11" s="4"/>
      <c r="G11" s="4"/>
      <c r="H11" s="1"/>
      <c r="I11" s="1"/>
      <c r="J11" s="1"/>
      <c r="K11" s="1"/>
      <c r="L11" s="4"/>
      <c r="M11" s="4"/>
      <c r="N11" s="1"/>
      <c r="O11" s="4"/>
      <c r="P11" s="4"/>
      <c r="Q11" s="1"/>
      <c r="R11" s="159"/>
      <c r="S11" s="159"/>
      <c r="T11" s="160"/>
    </row>
    <row r="12" spans="1:20" ht="13.5" customHeight="1" x14ac:dyDescent="0.25">
      <c r="A12" s="5"/>
      <c r="B12" s="56" t="s">
        <v>63</v>
      </c>
      <c r="C12" s="57" t="s">
        <v>57</v>
      </c>
      <c r="D12" s="56" t="s">
        <v>58</v>
      </c>
      <c r="E12" s="5"/>
      <c r="F12" s="6"/>
      <c r="G12" s="6"/>
      <c r="H12" s="5"/>
      <c r="I12" s="5"/>
      <c r="J12" s="5"/>
      <c r="K12" s="5"/>
      <c r="L12" s="6"/>
      <c r="M12" s="6"/>
      <c r="N12" s="5"/>
      <c r="O12" s="6"/>
      <c r="P12" s="6"/>
      <c r="Q12" s="5"/>
      <c r="R12" s="162"/>
      <c r="S12" s="162"/>
      <c r="T12" s="163"/>
    </row>
    <row r="13" spans="1:20" ht="40.9" customHeight="1" x14ac:dyDescent="0.25">
      <c r="A13" s="5"/>
      <c r="B13" s="61" t="s">
        <v>64</v>
      </c>
      <c r="C13" s="59" t="e">
        <f>C8</f>
        <v>#REF!</v>
      </c>
      <c r="D13" s="56"/>
      <c r="E13" s="5"/>
      <c r="F13" s="6"/>
      <c r="G13" s="6"/>
      <c r="H13" s="5"/>
      <c r="I13" s="5"/>
      <c r="J13" s="5"/>
      <c r="K13" s="5"/>
      <c r="L13" s="6"/>
      <c r="M13" s="6"/>
      <c r="N13" s="5"/>
      <c r="O13" s="6"/>
      <c r="P13" s="6"/>
      <c r="Q13" s="5"/>
      <c r="R13" s="162"/>
      <c r="S13" s="162"/>
      <c r="T13" s="163"/>
    </row>
    <row r="14" spans="1:20" ht="16.899999999999999" customHeight="1" x14ac:dyDescent="0.25">
      <c r="A14" s="5"/>
      <c r="B14" s="61" t="s">
        <v>65</v>
      </c>
      <c r="C14" s="59">
        <f>SUM(SUMIF(Complete[Notice of Award],"&gt;1",Complete[Total2]),SUMIF(Table13[Notice of Award],"&gt;1",Table13[Total2]))</f>
        <v>215208876.29000005</v>
      </c>
      <c r="D14" s="56"/>
      <c r="E14" s="5"/>
      <c r="F14" s="6"/>
      <c r="G14" s="6"/>
      <c r="H14" s="5"/>
      <c r="I14" s="5"/>
      <c r="J14" s="5"/>
      <c r="K14" s="5"/>
      <c r="L14" s="6"/>
      <c r="M14" s="6"/>
      <c r="N14" s="5"/>
      <c r="O14" s="6"/>
      <c r="P14" s="6"/>
      <c r="Q14" s="5"/>
      <c r="R14" s="162"/>
      <c r="S14" s="162"/>
      <c r="T14" s="163"/>
    </row>
    <row r="15" spans="1:20" ht="41.45" customHeight="1" x14ac:dyDescent="0.25">
      <c r="A15" s="1"/>
      <c r="B15" s="61" t="s">
        <v>66</v>
      </c>
      <c r="C15" s="109" t="e">
        <f>IF(C13,(C13-C14)/C13,0)</f>
        <v>#REF!</v>
      </c>
      <c r="D15" s="58" t="s">
        <v>67</v>
      </c>
      <c r="E15" s="15"/>
      <c r="F15" s="4"/>
      <c r="G15" s="4"/>
      <c r="H15" s="1"/>
      <c r="I15" s="1"/>
      <c r="J15" s="1"/>
      <c r="K15" s="1"/>
      <c r="L15" s="4"/>
      <c r="M15" s="4"/>
      <c r="N15" s="1"/>
      <c r="O15" s="4"/>
      <c r="P15" s="4"/>
      <c r="Q15" s="1"/>
      <c r="R15" s="159"/>
      <c r="S15" s="159"/>
      <c r="T15" s="160"/>
    </row>
    <row r="16" spans="1:20" ht="13.5" customHeight="1" x14ac:dyDescent="0.25">
      <c r="A16" s="1"/>
      <c r="B16" s="58" t="s">
        <v>68</v>
      </c>
      <c r="C16" s="62">
        <f>SUM(COUNTIF(Complete[Notice of Award],"&gt;1"),COUNTIF(Table13[Notice of Award],"&gt;1"))</f>
        <v>326</v>
      </c>
      <c r="D16" s="58"/>
      <c r="E16" s="1"/>
      <c r="F16" s="4"/>
      <c r="G16" s="4"/>
      <c r="H16" s="1"/>
      <c r="I16" s="1"/>
      <c r="J16" s="1"/>
      <c r="K16" s="1"/>
      <c r="L16" s="4"/>
      <c r="M16" s="4"/>
      <c r="N16" s="1"/>
      <c r="O16" s="4"/>
      <c r="P16" s="4"/>
      <c r="Q16" s="1"/>
      <c r="R16" s="159"/>
      <c r="S16" s="159"/>
      <c r="T16" s="160"/>
    </row>
    <row r="17" spans="1:21" ht="13.5" customHeight="1" x14ac:dyDescent="0.25">
      <c r="A17" s="1"/>
      <c r="B17" s="16"/>
      <c r="C17" s="17"/>
      <c r="D17" s="16"/>
      <c r="E17" s="1"/>
      <c r="F17" s="4"/>
      <c r="G17" s="4"/>
      <c r="H17" s="1"/>
      <c r="I17" s="1"/>
      <c r="J17" s="1"/>
      <c r="K17" s="1"/>
      <c r="L17" s="4"/>
      <c r="M17" s="4"/>
      <c r="N17" s="1"/>
      <c r="O17" s="4"/>
      <c r="P17" s="4"/>
      <c r="Q17" s="1"/>
      <c r="S17" s="159"/>
      <c r="T17" s="160"/>
    </row>
    <row r="18" spans="1:21" ht="13.5" customHeight="1" x14ac:dyDescent="0.25">
      <c r="A18" s="1"/>
      <c r="B18" s="148" t="s">
        <v>69</v>
      </c>
      <c r="C18" s="17"/>
      <c r="D18" s="16"/>
      <c r="E18" s="1"/>
      <c r="F18" s="4"/>
      <c r="G18" s="4"/>
      <c r="H18" s="1"/>
      <c r="I18" s="1"/>
      <c r="J18" s="1"/>
      <c r="K18" s="1"/>
      <c r="L18" s="4"/>
      <c r="M18" s="4"/>
      <c r="N18" s="1"/>
      <c r="O18" s="4"/>
      <c r="P18" s="4"/>
      <c r="Q18" s="1"/>
      <c r="R18" s="159"/>
      <c r="S18" s="159"/>
      <c r="T18" s="160"/>
    </row>
    <row r="19" spans="1:21" ht="13.5" customHeight="1" thickBot="1" x14ac:dyDescent="0.3">
      <c r="A19" s="1"/>
      <c r="B19" s="16"/>
      <c r="C19" s="16"/>
      <c r="D19" s="16"/>
      <c r="E19" s="1"/>
      <c r="F19" s="4"/>
      <c r="G19" s="4"/>
      <c r="H19" s="1"/>
      <c r="I19" s="1"/>
      <c r="J19" s="1"/>
      <c r="K19" s="1"/>
      <c r="L19" s="4"/>
      <c r="M19" s="4"/>
      <c r="N19" s="1"/>
      <c r="O19" s="4"/>
      <c r="P19" s="4"/>
      <c r="Q19" s="1"/>
      <c r="R19" s="159"/>
      <c r="S19" s="159"/>
      <c r="T19" s="160"/>
    </row>
    <row r="20" spans="1:21" ht="60" customHeight="1" thickTop="1" thickBot="1" x14ac:dyDescent="0.3">
      <c r="A20" s="3"/>
      <c r="B20" s="171"/>
      <c r="C20" s="172"/>
      <c r="D20" s="150" t="s">
        <v>70</v>
      </c>
      <c r="E20" s="173"/>
      <c r="F20" s="176" t="s">
        <v>71</v>
      </c>
      <c r="G20" s="177"/>
      <c r="H20" s="885" t="s">
        <v>72</v>
      </c>
      <c r="I20" s="886"/>
      <c r="J20" s="884" t="s">
        <v>73</v>
      </c>
      <c r="K20" s="882"/>
      <c r="L20" s="882" t="s">
        <v>74</v>
      </c>
      <c r="M20" s="883"/>
      <c r="N20" s="881" t="s">
        <v>75</v>
      </c>
      <c r="O20" s="882"/>
      <c r="P20" s="153"/>
      <c r="R20" s="147"/>
      <c r="T20" s="147"/>
      <c r="U20" s="147"/>
    </row>
    <row r="21" spans="1:21" ht="54.6" customHeight="1" thickTop="1" x14ac:dyDescent="0.25">
      <c r="A21" s="3"/>
      <c r="B21" s="154" t="s">
        <v>8</v>
      </c>
      <c r="C21" s="39" t="s">
        <v>76</v>
      </c>
      <c r="D21" s="151" t="s">
        <v>77</v>
      </c>
      <c r="E21" s="174" t="s">
        <v>78</v>
      </c>
      <c r="F21" s="178" t="s">
        <v>79</v>
      </c>
      <c r="G21" s="179" t="s">
        <v>80</v>
      </c>
      <c r="H21" s="38" t="s">
        <v>81</v>
      </c>
      <c r="I21" s="49" t="s">
        <v>82</v>
      </c>
      <c r="J21" s="38" t="s">
        <v>83</v>
      </c>
      <c r="K21" s="49" t="s">
        <v>84</v>
      </c>
      <c r="L21" s="38" t="s">
        <v>85</v>
      </c>
      <c r="M21" s="49" t="s">
        <v>86</v>
      </c>
      <c r="N21" s="38" t="s">
        <v>87</v>
      </c>
      <c r="O21" s="156" t="s">
        <v>88</v>
      </c>
      <c r="Q21" s="161"/>
      <c r="U21"/>
    </row>
    <row r="22" spans="1:21" ht="13.5" customHeight="1" x14ac:dyDescent="0.25">
      <c r="A22" s="1"/>
      <c r="B22" s="155" t="s">
        <v>89</v>
      </c>
      <c r="C22" s="39">
        <f>COUNTIF(PMR!$E$7:$E$883,B22)</f>
        <v>128</v>
      </c>
      <c r="D22" s="151">
        <f>SUMIFS(PMR!$H$7:$H$722,PMR!$E$7:$E$722,Table2[[#This Row],[Mode of Procurement]])</f>
        <v>56</v>
      </c>
      <c r="E22" s="175">
        <f>IF(Table2[[#This Row],[Total No. of Activities under subject modality]],Table2[[#This Row],[Total No. of Days from PreProc to IB]]/Table2[[#This Row],[Total No. of Activities under subject modality]],"")</f>
        <v>0.4375</v>
      </c>
      <c r="F22" s="180">
        <f>SUMIFS(PMR!$L$7:$L$883,PMR!$E$7:$E$883,B22)</f>
        <v>35</v>
      </c>
      <c r="G22" s="181">
        <f>IF(Table2[[#This Row],[Total No. of Activities under subject modality]],Table2[[#This Row],[Total No. of Days from PreProc to IB]]/Table2[[#This Row],[Total No. of Activities under subject modality]],"")</f>
        <v>0.4375</v>
      </c>
      <c r="H22" s="48">
        <f>SUMIFS(PMR!$Q$7:$Q$883,PMR!$E$7:$E$883,B22)</f>
        <v>69</v>
      </c>
      <c r="I22" s="50">
        <f>IF(Table2[[#This Row],[Total No. of Activities under subject modality]],Table2[[#This Row],[Total No. of Days Opening to Recommend Award)]]/Table2[[#This Row],[Total No. of Activities under subject modality]],"")</f>
        <v>0.5390625</v>
      </c>
      <c r="J22" s="46">
        <f>SUMIFS(PMR!$R$7:$R$883,PMR!$E$7:$E$883,B22)</f>
        <v>104</v>
      </c>
      <c r="K22" s="50">
        <f>IF(Table2[[#This Row],[Total No. of Activities under subject modality]],Table2[[#This Row],[Total No. of Days
from Posting of IB to Recommend Award]]/Table2[[#This Row],[Total No. of Activities under subject modality]],"")</f>
        <v>0.8125</v>
      </c>
      <c r="L22" s="46">
        <f>SUMIFS(PMR!$V$7:$V$883,PMR!$E$7:$E$883,B22)</f>
        <v>0</v>
      </c>
      <c r="M22" s="50">
        <f>IF(Table2[[#This Row],[Total No. of Activities under subject modality]],Table2[[#This Row],[Total No. of Days 
from Issuance of NOA to Issue NTP]]/Table2[[#This Row],[Total No. of Activities under subject modality]],"")</f>
        <v>0</v>
      </c>
      <c r="N22" s="46">
        <f>SUMIFS(PMR!W7:W722,PMR!E7:E722,Table2[[#This Row],[Mode of Procurement]])</f>
        <v>0</v>
      </c>
      <c r="O22" s="157">
        <f>IF(Table2[[#This Row],[Total No. of Activities under subject modality]],Table2[[#This Row],[Total No. of Days 
from Posting of IB to Issue NTP]]/Table2[[#This Row],[Total No. of Activities under subject modality]],"")</f>
        <v>0</v>
      </c>
      <c r="Q22" s="161"/>
      <c r="U22"/>
    </row>
    <row r="23" spans="1:21" ht="13.5" customHeight="1" x14ac:dyDescent="0.25">
      <c r="A23" s="1"/>
      <c r="B23" s="155" t="s">
        <v>90</v>
      </c>
      <c r="C23" s="39">
        <f>COUNTIF(PMR!$E$7:$E$883,B23)</f>
        <v>0</v>
      </c>
      <c r="D23" s="151">
        <f>SUMIFS(PMR!$H$7:$H$722,PMR!$E$7:$E$722,Table2[[#This Row],[Mode of Procurement]])</f>
        <v>0</v>
      </c>
      <c r="E23" s="175" t="str">
        <f>IF(Table2[[#This Row],[Total No. of Activities under subject modality]],Table2[[#This Row],[Total No. of Days from PreProc to IB]]/Table2[[#This Row],[Total No. of Activities under subject modality]],"")</f>
        <v/>
      </c>
      <c r="F23" s="180">
        <f>SUMIFS(PMR!$L$7:$L$883,PMR!$E$7:$E$883,B23)</f>
        <v>0</v>
      </c>
      <c r="G23" s="181" t="str">
        <f>IF(Table2[[#This Row],[Total No. of Activities under subject modality]],Table2[[#This Row],[Total No. of Days from PreProc to IB]]/Table2[[#This Row],[Total No. of Activities under subject modality]],"")</f>
        <v/>
      </c>
      <c r="H23" s="48">
        <f>SUMIFS(PMR!$Q$7:$Q$883,PMR!$E$7:$E$883,B23)</f>
        <v>0</v>
      </c>
      <c r="I23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23" s="46">
        <f>SUMIFS(PMR!$R$7:$R$883,PMR!$E$7:$E$883,B23)</f>
        <v>0</v>
      </c>
      <c r="K23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3" s="46">
        <f>SUMIFS(PMR!$V$7:$V$883,PMR!$E$7:$E$883,B23)</f>
        <v>0</v>
      </c>
      <c r="M23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3" s="46">
        <f>SUMIFS(PMR!W45:W883,PMR!E45:E883,Table2[[#This Row],[Mode of Procurement]])</f>
        <v>0</v>
      </c>
      <c r="O23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3" s="161"/>
      <c r="U23"/>
    </row>
    <row r="24" spans="1:21" ht="13.5" customHeight="1" x14ac:dyDescent="0.25">
      <c r="A24" s="1"/>
      <c r="B24" s="155" t="s">
        <v>91</v>
      </c>
      <c r="C24" s="39">
        <f>COUNTIF(PMR!$E$7:$E$883,B24)</f>
        <v>44</v>
      </c>
      <c r="D24" s="151">
        <f>SUMIFS(PMR!$H$7:$H$722,PMR!$E$7:$E$722,Table2[[#This Row],[Mode of Procurement]])</f>
        <v>0</v>
      </c>
      <c r="E24" s="175">
        <f>IF(Table2[[#This Row],[Total No. of Activities under subject modality]],Table2[[#This Row],[Total No. of Days from PreProc to IB]]/Table2[[#This Row],[Total No. of Activities under subject modality]],"")</f>
        <v>0</v>
      </c>
      <c r="F24" s="180">
        <f>SUMIFS(PMR!$L$7:$L$883,PMR!$E$7:$E$883,B24)</f>
        <v>15</v>
      </c>
      <c r="G24" s="181">
        <f>IF(Table2[[#This Row],[Total No. of Activities under subject modality]],Table2[[#This Row],[Total No. of Days from PreProc to IB]]/Table2[[#This Row],[Total No. of Activities under subject modality]],"")</f>
        <v>0</v>
      </c>
      <c r="H24" s="48">
        <f>SUMIFS(PMR!$Q$7:$Q$883,PMR!$E$7:$E$883,B24)</f>
        <v>2</v>
      </c>
      <c r="I24" s="50">
        <f>IF(Table2[[#This Row],[Total No. of Activities under subject modality]],Table2[[#This Row],[Total No. of Days Opening to Recommend Award)]]/Table2[[#This Row],[Total No. of Activities under subject modality]],"")</f>
        <v>4.5454545454545456E-2</v>
      </c>
      <c r="J24" s="46">
        <f>SUMIFS(PMR!$R$7:$R$883,PMR!$E$7:$E$883,B24)</f>
        <v>17</v>
      </c>
      <c r="K24" s="50">
        <f>IF(Table2[[#This Row],[Total No. of Activities under subject modality]],Table2[[#This Row],[Total No. of Days
from Posting of IB to Recommend Award]]/Table2[[#This Row],[Total No. of Activities under subject modality]],"")</f>
        <v>0.38636363636363635</v>
      </c>
      <c r="L24" s="46">
        <f>SUMIFS(PMR!$V$7:$V$883,PMR!$E$7:$E$883,B24)</f>
        <v>0</v>
      </c>
      <c r="M24" s="50">
        <f>IF(Table2[[#This Row],[Total No. of Activities under subject modality]],Table2[[#This Row],[Total No. of Days 
from Issuance of NOA to Issue NTP]]/Table2[[#This Row],[Total No. of Activities under subject modality]],"")</f>
        <v>0</v>
      </c>
      <c r="N24" s="46">
        <f>SUMIFS(PMR!W45:W889,PMR!E45:E889,Table2[[#This Row],[Mode of Procurement]])</f>
        <v>0</v>
      </c>
      <c r="O24" s="157">
        <f>IF(Table2[[#This Row],[Total No. of Activities under subject modality]],Table2[[#This Row],[Total No. of Days 
from Posting of IB to Issue NTP]]/Table2[[#This Row],[Total No. of Activities under subject modality]],"")</f>
        <v>0</v>
      </c>
      <c r="Q24" s="161"/>
      <c r="U24"/>
    </row>
    <row r="25" spans="1:21" ht="13.5" customHeight="1" x14ac:dyDescent="0.25">
      <c r="A25" s="1"/>
      <c r="B25" s="155" t="s">
        <v>92</v>
      </c>
      <c r="C25" s="39">
        <f>COUNTIF(PMR!$E$7:$E$883,B25)</f>
        <v>0</v>
      </c>
      <c r="D25" s="151">
        <f>SUMIFS(PMR!$H$7:$H$722,PMR!$E$7:$E$722,Table2[[#This Row],[Mode of Procurement]])</f>
        <v>0</v>
      </c>
      <c r="E25" s="175" t="str">
        <f>IF(Table2[[#This Row],[Total No. of Activities under subject modality]],Table2[[#This Row],[Total No. of Days from PreProc to IB]]/Table2[[#This Row],[Total No. of Activities under subject modality]],"")</f>
        <v/>
      </c>
      <c r="F25" s="180">
        <f>SUMIFS(PMR!$L$7:$L$883,PMR!$E$7:$E$883,B25)</f>
        <v>0</v>
      </c>
      <c r="G25" s="181" t="str">
        <f>IF(Table2[[#This Row],[Total No. of Activities under subject modality]],Table2[[#This Row],[Total No. of Days from PreProc to IB]]/Table2[[#This Row],[Total No. of Activities under subject modality]],"")</f>
        <v/>
      </c>
      <c r="H25" s="48">
        <f>SUMIFS(PMR!$Q$7:$Q$883,PMR!$E$7:$E$883,B25)</f>
        <v>0</v>
      </c>
      <c r="I25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25" s="46">
        <f>SUMIFS(PMR!$R$7:$R$883,PMR!$E$7:$E$883,B25)</f>
        <v>0</v>
      </c>
      <c r="K25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5" s="46">
        <f>SUMIFS(PMR!$V$7:$V$883,PMR!$E$7:$E$883,B25)</f>
        <v>0</v>
      </c>
      <c r="M25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5" s="46">
        <f>SUMIFS(PMR!W45:W896,PMR!E45:E896,Table2[[#This Row],[Mode of Procurement]])</f>
        <v>0</v>
      </c>
      <c r="O25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5" s="161"/>
      <c r="U25"/>
    </row>
    <row r="26" spans="1:21" ht="13.5" customHeight="1" x14ac:dyDescent="0.25">
      <c r="A26" s="1"/>
      <c r="B26" s="155" t="s">
        <v>93</v>
      </c>
      <c r="C26" s="39">
        <f>COUNTIF(PMR!$E$7:$E$883,B26)</f>
        <v>149</v>
      </c>
      <c r="D26" s="151">
        <f>SUMIFS(PMR!$H$7:$H$722,PMR!$E$7:$E$722,Table2[[#This Row],[Mode of Procurement]])</f>
        <v>0</v>
      </c>
      <c r="E26" s="175">
        <f>IF(Table2[[#This Row],[Total No. of Activities under subject modality]],Table2[[#This Row],[Total No. of Days from PreProc to IB]]/Table2[[#This Row],[Total No. of Activities under subject modality]],"")</f>
        <v>0</v>
      </c>
      <c r="F26" s="180">
        <f>SUMIFS(PMR!$L$7:$L$883,PMR!$E$7:$E$883,B26)</f>
        <v>0</v>
      </c>
      <c r="G26" s="181">
        <f>IF(Table2[[#This Row],[Total No. of Activities under subject modality]],Table2[[#This Row],[Total No. of Days from PreProc to IB]]/Table2[[#This Row],[Total No. of Activities under subject modality]],"")</f>
        <v>0</v>
      </c>
      <c r="H26" s="48">
        <f>SUMIFS(PMR!$Q$7:$Q$883,PMR!$E$7:$E$883,B26)</f>
        <v>0</v>
      </c>
      <c r="I26" s="50">
        <f>IF(Table2[[#This Row],[Total No. of Activities under subject modality]],Table2[[#This Row],[Total No. of Days Opening to Recommend Award)]]/Table2[[#This Row],[Total No. of Activities under subject modality]],"")</f>
        <v>0</v>
      </c>
      <c r="J26" s="46">
        <f>SUMIFS(PMR!$R$7:$R$883,PMR!$E$7:$E$883,B26)</f>
        <v>0</v>
      </c>
      <c r="K26" s="50">
        <f>IF(Table2[[#This Row],[Total No. of Activities under subject modality]],Table2[[#This Row],[Total No. of Days
from Posting of IB to Recommend Award]]/Table2[[#This Row],[Total No. of Activities under subject modality]],"")</f>
        <v>0</v>
      </c>
      <c r="L26" s="46">
        <f>SUMIFS(PMR!$V$7:$V$883,PMR!$E$7:$E$883,B26)</f>
        <v>0</v>
      </c>
      <c r="M26" s="50">
        <f>IF(Table2[[#This Row],[Total No. of Activities under subject modality]],Table2[[#This Row],[Total No. of Days 
from Issuance of NOA to Issue NTP]]/Table2[[#This Row],[Total No. of Activities under subject modality]],"")</f>
        <v>0</v>
      </c>
      <c r="N26" s="46">
        <f>SUMIFS(PMR!W681:W902,PMR!E681:E902,Table2[[#This Row],[Mode of Procurement]])</f>
        <v>0</v>
      </c>
      <c r="O26" s="157">
        <f>IF(Table2[[#This Row],[Total No. of Activities under subject modality]],Table2[[#This Row],[Total No. of Days 
from Posting of IB to Issue NTP]]/Table2[[#This Row],[Total No. of Activities under subject modality]],"")</f>
        <v>0</v>
      </c>
      <c r="Q26" s="161"/>
      <c r="U26"/>
    </row>
    <row r="27" spans="1:21" ht="13.5" customHeight="1" x14ac:dyDescent="0.25">
      <c r="A27" s="1"/>
      <c r="B27" s="155" t="s">
        <v>94</v>
      </c>
      <c r="C27" s="39">
        <f>COUNTIF(PMR!$E$7:$E$883,B27)</f>
        <v>43</v>
      </c>
      <c r="D27" s="151">
        <f>SUMIFS(PMR!$H$7:$H$722,PMR!$E$7:$E$722,Table2[[#This Row],[Mode of Procurement]])</f>
        <v>12</v>
      </c>
      <c r="E27" s="175">
        <f>IF(Table2[[#This Row],[Total No. of Activities under subject modality]],Table2[[#This Row],[Total No. of Days from PreProc to IB]]/Table2[[#This Row],[Total No. of Activities under subject modality]],"")</f>
        <v>0.27906976744186046</v>
      </c>
      <c r="F27" s="180">
        <f>SUMIFS(PMR!$L$7:$L$883,PMR!$E$7:$E$883,B27)</f>
        <v>86</v>
      </c>
      <c r="G27" s="181">
        <f>IF(Table2[[#This Row],[Total No. of Activities under subject modality]],Table2[[#This Row],[Total No. of Days from PreProc to IB]]/Table2[[#This Row],[Total No. of Activities under subject modality]],"")</f>
        <v>0.27906976744186046</v>
      </c>
      <c r="H27" s="48">
        <f>SUMIFS(PMR!$Q$7:$Q$883,PMR!$E$7:$E$883,B27)</f>
        <v>34</v>
      </c>
      <c r="I27" s="50">
        <f>IF(Table2[[#This Row],[Total No. of Activities under subject modality]],Table2[[#This Row],[Total No. of Days Opening to Recommend Award)]]/Table2[[#This Row],[Total No. of Activities under subject modality]],"")</f>
        <v>0.79069767441860461</v>
      </c>
      <c r="J27" s="46">
        <f>SUMIFS(PMR!$R$7:$R$883,PMR!$E$7:$E$883,B27)</f>
        <v>120</v>
      </c>
      <c r="K27" s="50">
        <f>IF(Table2[[#This Row],[Total No. of Activities under subject modality]],Table2[[#This Row],[Total No. of Days
from Posting of IB to Recommend Award]]/Table2[[#This Row],[Total No. of Activities under subject modality]],"")</f>
        <v>2.7906976744186047</v>
      </c>
      <c r="L27" s="46">
        <f>SUMIFS(PMR!$V$7:$V$883,PMR!$E$7:$E$883,B27)</f>
        <v>24</v>
      </c>
      <c r="M27" s="50">
        <f>IF(Table2[[#This Row],[Total No. of Activities under subject modality]],Table2[[#This Row],[Total No. of Days 
from Issuance of NOA to Issue NTP]]/Table2[[#This Row],[Total No. of Activities under subject modality]],"")</f>
        <v>0.55813953488372092</v>
      </c>
      <c r="N27" s="46">
        <f>SUMIFS(PMR!W682:W903,PMR!E682:E903,Table2[[#This Row],[Mode of Procurement]])</f>
        <v>0</v>
      </c>
      <c r="O27" s="157">
        <f>IF(Table2[[#This Row],[Total No. of Activities under subject modality]],Table2[[#This Row],[Total No. of Days 
from Posting of IB to Issue NTP]]/Table2[[#This Row],[Total No. of Activities under subject modality]],"")</f>
        <v>0</v>
      </c>
      <c r="Q27" s="161"/>
      <c r="U27"/>
    </row>
    <row r="28" spans="1:21" ht="13.5" customHeight="1" x14ac:dyDescent="0.25">
      <c r="A28" s="1"/>
      <c r="B28" s="155" t="s">
        <v>95</v>
      </c>
      <c r="C28" s="39">
        <f>COUNTIF(PMR!$E$7:$E$883,B28)</f>
        <v>21</v>
      </c>
      <c r="D28" s="151">
        <f>SUMIFS(PMR!$H$7:$H$722,PMR!$E$7:$E$722,Table2[[#This Row],[Mode of Procurement]])</f>
        <v>0</v>
      </c>
      <c r="E28" s="175">
        <f>IF(Table2[[#This Row],[Total No. of Activities under subject modality]],Table2[[#This Row],[Total No. of Days from PreProc to IB]]/Table2[[#This Row],[Total No. of Activities under subject modality]],"")</f>
        <v>0</v>
      </c>
      <c r="F28" s="180">
        <f>SUMIFS(PMR!$L$7:$L$883,PMR!$E$7:$E$883,B28)</f>
        <v>0</v>
      </c>
      <c r="G28" s="181">
        <f>IF(Table2[[#This Row],[Total No. of Activities under subject modality]],Table2[[#This Row],[Total No. of Days from PreProc to IB]]/Table2[[#This Row],[Total No. of Activities under subject modality]],"")</f>
        <v>0</v>
      </c>
      <c r="H28" s="48">
        <f>SUMIFS(PMR!$Q$7:$Q$883,PMR!$E$7:$E$883,B28)</f>
        <v>0</v>
      </c>
      <c r="I28" s="50">
        <f>IF(Table2[[#This Row],[Total No. of Activities under subject modality]],Table2[[#This Row],[Total No. of Days Opening to Recommend Award)]]/Table2[[#This Row],[Total No. of Activities under subject modality]],"")</f>
        <v>0</v>
      </c>
      <c r="J28" s="46">
        <f>SUMIFS(PMR!$R$7:$R$883,PMR!$E$7:$E$883,B28)</f>
        <v>0</v>
      </c>
      <c r="K28" s="50">
        <f>IF(Table2[[#This Row],[Total No. of Activities under subject modality]],Table2[[#This Row],[Total No. of Days
from Posting of IB to Recommend Award]]/Table2[[#This Row],[Total No. of Activities under subject modality]],"")</f>
        <v>0</v>
      </c>
      <c r="L28" s="46">
        <f>SUMIFS(PMR!$V$7:$V$883,PMR!$E$7:$E$883,B28)</f>
        <v>0</v>
      </c>
      <c r="M28" s="50">
        <f>IF(Table2[[#This Row],[Total No. of Activities under subject modality]],Table2[[#This Row],[Total No. of Days 
from Issuance of NOA to Issue NTP]]/Table2[[#This Row],[Total No. of Activities under subject modality]],"")</f>
        <v>0</v>
      </c>
      <c r="N28" s="46">
        <f>SUMIFS(PMR!W682:W911,PMR!E682:E911,Table2[[#This Row],[Mode of Procurement]])</f>
        <v>0</v>
      </c>
      <c r="O28" s="157">
        <f>IF(Table2[[#This Row],[Total No. of Activities under subject modality]],Table2[[#This Row],[Total No. of Days 
from Posting of IB to Issue NTP]]/Table2[[#This Row],[Total No. of Activities under subject modality]],"")</f>
        <v>0</v>
      </c>
      <c r="Q28" s="161"/>
      <c r="U28"/>
    </row>
    <row r="29" spans="1:21" ht="13.5" customHeight="1" x14ac:dyDescent="0.25">
      <c r="A29" s="1"/>
      <c r="B29" s="155" t="s">
        <v>96</v>
      </c>
      <c r="C29" s="39">
        <f>COUNTIF(PMR!$E$7:$E$883,B29)</f>
        <v>1</v>
      </c>
      <c r="D29" s="151">
        <f>SUMIFS(PMR!$H$7:$H$722,PMR!$E$7:$E$722,Table2[[#This Row],[Mode of Procurement]])</f>
        <v>0</v>
      </c>
      <c r="E29" s="175">
        <f>IF(Table2[[#This Row],[Total No. of Activities under subject modality]],Table2[[#This Row],[Total No. of Days from PreProc to IB]]/Table2[[#This Row],[Total No. of Activities under subject modality]],"")</f>
        <v>0</v>
      </c>
      <c r="F29" s="180">
        <f>SUMIFS(PMR!$L$7:$L$883,PMR!$E$7:$E$883,B29)</f>
        <v>0</v>
      </c>
      <c r="G29" s="181">
        <f>IF(Table2[[#This Row],[Total No. of Activities under subject modality]],Table2[[#This Row],[Total No. of Days from PreProc to IB]]/Table2[[#This Row],[Total No. of Activities under subject modality]],"")</f>
        <v>0</v>
      </c>
      <c r="H29" s="48">
        <f>SUMIFS(PMR!$Q$7:$Q$883,PMR!$E$7:$E$883,B29)</f>
        <v>0</v>
      </c>
      <c r="I29" s="50">
        <f>IF(Table2[[#This Row],[Total No. of Activities under subject modality]],Table2[[#This Row],[Total No. of Days Opening to Recommend Award)]]/Table2[[#This Row],[Total No. of Activities under subject modality]],"")</f>
        <v>0</v>
      </c>
      <c r="J29" s="46">
        <f>SUMIFS(PMR!$R$7:$R$883,PMR!$E$7:$E$883,B29)</f>
        <v>0</v>
      </c>
      <c r="K29" s="50">
        <f>IF(Table2[[#This Row],[Total No. of Activities under subject modality]],Table2[[#This Row],[Total No. of Days
from Posting of IB to Recommend Award]]/Table2[[#This Row],[Total No. of Activities under subject modality]],"")</f>
        <v>0</v>
      </c>
      <c r="L29" s="46">
        <f>SUMIFS(PMR!$V$7:$V$883,PMR!$E$7:$E$883,B29)</f>
        <v>0</v>
      </c>
      <c r="M29" s="50">
        <f>IF(Table2[[#This Row],[Total No. of Activities under subject modality]],Table2[[#This Row],[Total No. of Days 
from Issuance of NOA to Issue NTP]]/Table2[[#This Row],[Total No. of Activities under subject modality]],"")</f>
        <v>0</v>
      </c>
      <c r="N29" s="46">
        <f>SUMIFS(PMR!W683:W921,PMR!E683:E921,Table2[[#This Row],[Mode of Procurement]])</f>
        <v>0</v>
      </c>
      <c r="O29" s="157">
        <f>IF(Table2[[#This Row],[Total No. of Activities under subject modality]],Table2[[#This Row],[Total No. of Days 
from Posting of IB to Issue NTP]]/Table2[[#This Row],[Total No. of Activities under subject modality]],"")</f>
        <v>0</v>
      </c>
      <c r="Q29" s="161"/>
      <c r="U29"/>
    </row>
    <row r="30" spans="1:21" ht="13.5" customHeight="1" x14ac:dyDescent="0.25">
      <c r="A30" s="1"/>
      <c r="B30" s="155" t="s">
        <v>97</v>
      </c>
      <c r="C30" s="39">
        <f>COUNTIF(PMR!$E$7:$E$883,B30)</f>
        <v>0</v>
      </c>
      <c r="D30" s="151">
        <f>SUMIFS(PMR!$H$7:$H$722,PMR!$E$7:$E$722,Table2[[#This Row],[Mode of Procurement]])</f>
        <v>0</v>
      </c>
      <c r="E30" s="175" t="str">
        <f>IF(Table2[[#This Row],[Total No. of Activities under subject modality]],Table2[[#This Row],[Total No. of Days from PreProc to IB]]/Table2[[#This Row],[Total No. of Activities under subject modality]],"")</f>
        <v/>
      </c>
      <c r="F30" s="180">
        <f>SUMIFS(PMR!$L$7:$L$883,PMR!$E$7:$E$883,B30)</f>
        <v>0</v>
      </c>
      <c r="G30" s="181" t="str">
        <f>IF(Table2[[#This Row],[Total No. of Activities under subject modality]],Table2[[#This Row],[Total No. of Days from PreProc to IB]]/Table2[[#This Row],[Total No. of Activities under subject modality]],"")</f>
        <v/>
      </c>
      <c r="H30" s="48">
        <f>SUMIFS(PMR!$Q$7:$Q$883,PMR!$E$7:$E$883,B30)</f>
        <v>0</v>
      </c>
      <c r="I30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30" s="46">
        <f>SUMIFS(PMR!$R$7:$R$883,PMR!$E$7:$E$883,B30)</f>
        <v>0</v>
      </c>
      <c r="K30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0" s="46">
        <f>SUMIFS(PMR!$V$7:$V$883,PMR!$E$7:$E$883,B30)</f>
        <v>0</v>
      </c>
      <c r="M30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0" s="46">
        <f>SUMIFS(PMR!W684:W922,PMR!E684:E922,Table2[[#This Row],[Mode of Procurement]])</f>
        <v>0</v>
      </c>
      <c r="O30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0" s="161"/>
      <c r="U30"/>
    </row>
    <row r="31" spans="1:21" ht="13.5" customHeight="1" x14ac:dyDescent="0.25">
      <c r="A31" s="1"/>
      <c r="B31" s="155" t="s">
        <v>98</v>
      </c>
      <c r="C31" s="39">
        <f>COUNTIF(PMR!$E$7:$E$883,B31)</f>
        <v>0</v>
      </c>
      <c r="D31" s="151">
        <f>SUMIFS(PMR!$H$7:$H$722,PMR!$E$7:$E$722,Table2[[#This Row],[Mode of Procurement]])</f>
        <v>0</v>
      </c>
      <c r="E31" s="175" t="str">
        <f>IF(Table2[[#This Row],[Total No. of Activities under subject modality]],Table2[[#This Row],[Total No. of Days from PreProc to IB]]/Table2[[#This Row],[Total No. of Activities under subject modality]],"")</f>
        <v/>
      </c>
      <c r="F31" s="180">
        <f>SUMIFS(PMR!$L$7:$L$883,PMR!$E$7:$E$883,B31)</f>
        <v>0</v>
      </c>
      <c r="G31" s="181" t="str">
        <f>IF(Table2[[#This Row],[Total No. of Activities under subject modality]],Table2[[#This Row],[Total No. of Days from PreProc to IB]]/Table2[[#This Row],[Total No. of Activities under subject modality]],"")</f>
        <v/>
      </c>
      <c r="H31" s="48">
        <f>SUMIFS(PMR!$Q$7:$Q$883,PMR!$E$7:$E$883,B31)</f>
        <v>0</v>
      </c>
      <c r="I31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31" s="46">
        <f>SUMIFS(PMR!$R$7:$R$883,PMR!$E$7:$E$883,B31)</f>
        <v>0</v>
      </c>
      <c r="K31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1" s="46">
        <f>SUMIFS(PMR!$V$7:$V$883,PMR!$E$7:$E$883,B31)</f>
        <v>0</v>
      </c>
      <c r="M31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1" s="46">
        <f>SUMIFS(PMR!W685:W923,PMR!E685:E923,Table2[[#This Row],[Mode of Procurement]])</f>
        <v>0</v>
      </c>
      <c r="O31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1" s="161"/>
      <c r="U31"/>
    </row>
    <row r="32" spans="1:21" ht="13.5" customHeight="1" x14ac:dyDescent="0.25">
      <c r="A32" s="1"/>
      <c r="B32" s="155" t="s">
        <v>99</v>
      </c>
      <c r="C32" s="39">
        <f>COUNTIF(PMR!$E$7:$E$883,B32)</f>
        <v>6</v>
      </c>
      <c r="D32" s="151">
        <f>SUMIFS(PMR!$H$7:$H$722,PMR!$E$7:$E$722,Table2[[#This Row],[Mode of Procurement]])</f>
        <v>0</v>
      </c>
      <c r="E32" s="175">
        <f>IF(Table2[[#This Row],[Total No. of Activities under subject modality]],Table2[[#This Row],[Total No. of Days from PreProc to IB]]/Table2[[#This Row],[Total No. of Activities under subject modality]],"")</f>
        <v>0</v>
      </c>
      <c r="F32" s="180">
        <f>SUMIFS(PMR!$L$7:$L$883,PMR!$E$7:$E$883,B32)</f>
        <v>0</v>
      </c>
      <c r="G32" s="181">
        <f>IF(Table2[[#This Row],[Total No. of Activities under subject modality]],Table2[[#This Row],[Total No. of Days from PreProc to IB]]/Table2[[#This Row],[Total No. of Activities under subject modality]],"")</f>
        <v>0</v>
      </c>
      <c r="H32" s="48">
        <f>SUMIFS(PMR!$Q$7:$Q$883,PMR!$E$7:$E$883,B32)</f>
        <v>0</v>
      </c>
      <c r="I32" s="50">
        <f>IF(Table2[[#This Row],[Total No. of Activities under subject modality]],Table2[[#This Row],[Total No. of Days Opening to Recommend Award)]]/Table2[[#This Row],[Total No. of Activities under subject modality]],"")</f>
        <v>0</v>
      </c>
      <c r="J32" s="46">
        <f>SUMIFS(PMR!$R$7:$R$883,PMR!$E$7:$E$883,B32)</f>
        <v>0</v>
      </c>
      <c r="K32" s="50">
        <f>IF(Table2[[#This Row],[Total No. of Activities under subject modality]],Table2[[#This Row],[Total No. of Days
from Posting of IB to Recommend Award]]/Table2[[#This Row],[Total No. of Activities under subject modality]],"")</f>
        <v>0</v>
      </c>
      <c r="L32" s="46">
        <f>SUMIFS(PMR!$V$7:$V$883,PMR!$E$7:$E$883,B32)</f>
        <v>0</v>
      </c>
      <c r="M32" s="50">
        <f>IF(Table2[[#This Row],[Total No. of Activities under subject modality]],Table2[[#This Row],[Total No. of Days 
from Issuance of NOA to Issue NTP]]/Table2[[#This Row],[Total No. of Activities under subject modality]],"")</f>
        <v>0</v>
      </c>
      <c r="N32" s="46">
        <f>SUMIFS(PMR!W686:W924,PMR!E686:E924,Table2[[#This Row],[Mode of Procurement]])</f>
        <v>0</v>
      </c>
      <c r="O32" s="157">
        <f>IF(Table2[[#This Row],[Total No. of Activities under subject modality]],Table2[[#This Row],[Total No. of Days 
from Posting of IB to Issue NTP]]/Table2[[#This Row],[Total No. of Activities under subject modality]],"")</f>
        <v>0</v>
      </c>
      <c r="Q32" s="161"/>
      <c r="U32"/>
    </row>
    <row r="33" spans="1:21" ht="30" customHeight="1" x14ac:dyDescent="0.25">
      <c r="A33" s="1"/>
      <c r="B33" s="155" t="s">
        <v>100</v>
      </c>
      <c r="C33" s="39">
        <f>COUNTIF(PMR!$E$7:$E$883,B33)</f>
        <v>0</v>
      </c>
      <c r="D33" s="151">
        <f>SUMIFS(PMR!$H$7:$H$722,PMR!$E$7:$E$722,Table2[[#This Row],[Mode of Procurement]])</f>
        <v>0</v>
      </c>
      <c r="E33" s="175" t="str">
        <f>IF(Table2[[#This Row],[Total No. of Activities under subject modality]],Table2[[#This Row],[Total No. of Days from PreProc to IB]]/Table2[[#This Row],[Total No. of Activities under subject modality]],"")</f>
        <v/>
      </c>
      <c r="F33" s="180">
        <f>SUMIFS(PMR!$L$7:$L$883,PMR!$E$7:$E$883,B33)</f>
        <v>0</v>
      </c>
      <c r="G33" s="181" t="str">
        <f>IF(Table2[[#This Row],[Total No. of Activities under subject modality]],Table2[[#This Row],[Total No. of Days from PreProc to IB]]/Table2[[#This Row],[Total No. of Activities under subject modality]],"")</f>
        <v/>
      </c>
      <c r="H33" s="48">
        <f>SUMIFS(PMR!$Q$7:$Q$883,PMR!$E$7:$E$883,B33)</f>
        <v>0</v>
      </c>
      <c r="I33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33" s="46">
        <f>SUMIFS(PMR!$R$7:$R$883,PMR!$E$7:$E$883,B33)</f>
        <v>0</v>
      </c>
      <c r="K33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3" s="46">
        <f>SUMIFS(PMR!$V$7:$V$883,PMR!$E$7:$E$883,B33)</f>
        <v>0</v>
      </c>
      <c r="M33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3" s="46">
        <f>SUMIFS(PMR!W687:W925,PMR!E687:E925,Table2[[#This Row],[Mode of Procurement]])</f>
        <v>0</v>
      </c>
      <c r="O33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3" s="161"/>
      <c r="U33"/>
    </row>
    <row r="34" spans="1:21" ht="13.5" customHeight="1" x14ac:dyDescent="0.25">
      <c r="A34" s="1"/>
      <c r="B34" s="155" t="s">
        <v>101</v>
      </c>
      <c r="C34" s="39">
        <f>COUNTIF(PMR!$E$7:$E$883,B34)</f>
        <v>0</v>
      </c>
      <c r="D34" s="151">
        <f>SUMIFS(PMR!$H$7:$H$722,PMR!$E$7:$E$722,Table2[[#This Row],[Mode of Procurement]])</f>
        <v>0</v>
      </c>
      <c r="E34" s="175" t="str">
        <f>IF(Table2[[#This Row],[Total No. of Activities under subject modality]],Table2[[#This Row],[Total No. of Days from PreProc to IB]]/Table2[[#This Row],[Total No. of Activities under subject modality]],"")</f>
        <v/>
      </c>
      <c r="F34" s="180">
        <f>SUMIFS(PMR!$L$7:$L$883,PMR!$E$7:$E$883,B34)</f>
        <v>0</v>
      </c>
      <c r="G34" s="181" t="str">
        <f>IF(Table2[[#This Row],[Total No. of Activities under subject modality]],Table2[[#This Row],[Total No. of Days from PreProc to IB]]/Table2[[#This Row],[Total No. of Activities under subject modality]],"")</f>
        <v/>
      </c>
      <c r="H34" s="48">
        <f>SUMIFS(PMR!$Q$7:$Q$883,PMR!$E$7:$E$883,B34)</f>
        <v>0</v>
      </c>
      <c r="I34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34" s="46">
        <f>SUMIFS(PMR!$R$7:$R$883,PMR!$E$7:$E$883,B34)</f>
        <v>0</v>
      </c>
      <c r="K34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4" s="46">
        <f>SUMIFS(PMR!$V$7:$V$883,PMR!$E$7:$E$883,B34)</f>
        <v>0</v>
      </c>
      <c r="M34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4" s="46">
        <f>SUMIFS(PMR!W688:W926,PMR!E688:E926,Table2[[#This Row],[Mode of Procurement]])</f>
        <v>0</v>
      </c>
      <c r="O34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4" s="161"/>
      <c r="U34"/>
    </row>
    <row r="35" spans="1:21" ht="13.5" customHeight="1" x14ac:dyDescent="0.25">
      <c r="A35" s="1"/>
      <c r="B35" s="155" t="s">
        <v>102</v>
      </c>
      <c r="C35" s="39">
        <f>COUNTIF(PMR!$E$7:$E$883,B35)</f>
        <v>0</v>
      </c>
      <c r="D35" s="151">
        <f>SUMIFS(PMR!$H$7:$H$722,PMR!$E$7:$E$722,Table2[[#This Row],[Mode of Procurement]])</f>
        <v>0</v>
      </c>
      <c r="E35" s="175" t="str">
        <f>IF(Table2[[#This Row],[Total No. of Activities under subject modality]],Table2[[#This Row],[Total No. of Days from PreProc to IB]]/Table2[[#This Row],[Total No. of Activities under subject modality]],"")</f>
        <v/>
      </c>
      <c r="F35" s="180">
        <f>SUMIFS(PMR!$L$7:$L$883,PMR!$E$7:$E$883,B35)</f>
        <v>0</v>
      </c>
      <c r="G35" s="181" t="str">
        <f>IF(Table2[[#This Row],[Total No. of Activities under subject modality]],Table2[[#This Row],[Total No. of Days from PreProc to IB]]/Table2[[#This Row],[Total No. of Activities under subject modality]],"")</f>
        <v/>
      </c>
      <c r="H35" s="48">
        <f>SUMIFS(PMR!$Q$7:$Q$883,PMR!$E$7:$E$883,B35)</f>
        <v>0</v>
      </c>
      <c r="I35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35" s="46">
        <f>SUMIFS(PMR!$R$7:$R$883,PMR!$E$7:$E$883,B35)</f>
        <v>0</v>
      </c>
      <c r="K35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5" s="46">
        <f>SUMIFS(PMR!$V$7:$V$883,PMR!$E$7:$E$883,B35)</f>
        <v>0</v>
      </c>
      <c r="M35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5" s="46">
        <f>SUMIFS(PMR!W883:W927,PMR!E883:E927,Table2[[#This Row],[Mode of Procurement]])</f>
        <v>0</v>
      </c>
      <c r="O35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5" s="161"/>
      <c r="U35"/>
    </row>
    <row r="36" spans="1:21" ht="13.5" customHeight="1" x14ac:dyDescent="0.25">
      <c r="A36" s="1"/>
      <c r="B36" s="155" t="s">
        <v>103</v>
      </c>
      <c r="C36" s="39">
        <f>COUNTIF(PMR!$E$7:$E$883,B36)</f>
        <v>476</v>
      </c>
      <c r="D36" s="151">
        <f>SUMIFS(PMR!$H$7:$H$722,PMR!$E$7:$E$722,Table2[[#This Row],[Mode of Procurement]])</f>
        <v>76</v>
      </c>
      <c r="E36" s="175">
        <f>IF(Table2[[#This Row],[Total No. of Activities under subject modality]],Table2[[#This Row],[Total No. of Days from PreProc to IB]]/Table2[[#This Row],[Total No. of Activities under subject modality]],"")</f>
        <v>0.15966386554621848</v>
      </c>
      <c r="F36" s="180">
        <f>SUMIFS(PMR!$L$7:$L$883,PMR!$E$7:$E$883,B36)</f>
        <v>158</v>
      </c>
      <c r="G36" s="181">
        <f>IF(Table2[[#This Row],[Total No. of Activities under subject modality]],Table2[[#This Row],[Total No. of Days from PreProc to IB]]/Table2[[#This Row],[Total No. of Activities under subject modality]],"")</f>
        <v>0.15966386554621848</v>
      </c>
      <c r="H36" s="48">
        <f>SUMIFS(PMR!$Q$7:$Q$883,PMR!$E$7:$E$883,B36)</f>
        <v>90</v>
      </c>
      <c r="I36" s="50">
        <f>IF(Table2[[#This Row],[Total No. of Activities under subject modality]],Table2[[#This Row],[Total No. of Days Opening to Recommend Award)]]/Table2[[#This Row],[Total No. of Activities under subject modality]],"")</f>
        <v>0.18907563025210083</v>
      </c>
      <c r="J36" s="46">
        <f>SUMIFS(PMR!$R$7:$R$883,PMR!$E$7:$E$883,B36)</f>
        <v>248</v>
      </c>
      <c r="K36" s="50">
        <f>IF(Table2[[#This Row],[Total No. of Activities under subject modality]],Table2[[#This Row],[Total No. of Days
from Posting of IB to Recommend Award]]/Table2[[#This Row],[Total No. of Activities under subject modality]],"")</f>
        <v>0.52100840336134457</v>
      </c>
      <c r="L36" s="46">
        <f>SUMIFS(PMR!$V$7:$V$883,PMR!$E$7:$E$883,B36)</f>
        <v>113</v>
      </c>
      <c r="M36" s="50">
        <f>IF(Table2[[#This Row],[Total No. of Activities under subject modality]],Table2[[#This Row],[Total No. of Days 
from Issuance of NOA to Issue NTP]]/Table2[[#This Row],[Total No. of Activities under subject modality]],"")</f>
        <v>0.23739495798319327</v>
      </c>
      <c r="N36" s="46">
        <f>SUMIFS(PMR!W883:W928,PMR!E883:E928,Table2[[#This Row],[Mode of Procurement]])</f>
        <v>0</v>
      </c>
      <c r="O36" s="157">
        <f>IF(Table2[[#This Row],[Total No. of Activities under subject modality]],Table2[[#This Row],[Total No. of Days 
from Posting of IB to Issue NTP]]/Table2[[#This Row],[Total No. of Activities under subject modality]],"")</f>
        <v>0</v>
      </c>
      <c r="Q36" s="161"/>
      <c r="U36"/>
    </row>
    <row r="37" spans="1:21" ht="13.5" customHeight="1" x14ac:dyDescent="0.25">
      <c r="A37" s="1"/>
      <c r="B37" s="155" t="s">
        <v>104</v>
      </c>
      <c r="C37" s="39">
        <f>COUNTIF(PMR!$E$7:$E$883,B37)</f>
        <v>0</v>
      </c>
      <c r="D37" s="151">
        <f>SUMIFS(PMR!$H$7:$H$722,PMR!$E$7:$E$722,Table2[[#This Row],[Mode of Procurement]])</f>
        <v>0</v>
      </c>
      <c r="E37" s="175" t="str">
        <f>IF(Table2[[#This Row],[Total No. of Activities under subject modality]],Table2[[#This Row],[Total No. of Days from PreProc to IB]]/Table2[[#This Row],[Total No. of Activities under subject modality]],"")</f>
        <v/>
      </c>
      <c r="F37" s="180">
        <f>SUMIFS(PMR!$L$7:$L$883,PMR!$E$7:$E$883,B37)</f>
        <v>0</v>
      </c>
      <c r="G37" s="181" t="str">
        <f>IF(Table2[[#This Row],[Total No. of Activities under subject modality]],Table2[[#This Row],[Total No. of Days from PreProc to IB]]/Table2[[#This Row],[Total No. of Activities under subject modality]],"")</f>
        <v/>
      </c>
      <c r="H37" s="48">
        <f>SUMIFS(PMR!$Q$7:$Q$883,PMR!$E$7:$E$883,B37)</f>
        <v>0</v>
      </c>
      <c r="I37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37" s="46">
        <f>SUMIFS(PMR!$R$7:$R$883,PMR!$E$7:$E$883,B37)</f>
        <v>0</v>
      </c>
      <c r="K37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7" s="46">
        <f>SUMIFS(PMR!$V$7:$V$883,PMR!$E$7:$E$883,B37)</f>
        <v>0</v>
      </c>
      <c r="M37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7" s="46">
        <f>SUMIFS(PMR!W883:W929,PMR!E883:E929,Table2[[#This Row],[Mode of Procurement]])</f>
        <v>0</v>
      </c>
      <c r="O37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7" s="161"/>
      <c r="U37"/>
    </row>
    <row r="38" spans="1:21" ht="13.5" customHeight="1" x14ac:dyDescent="0.25">
      <c r="A38" s="1"/>
      <c r="B38" s="155" t="s">
        <v>105</v>
      </c>
      <c r="C38" s="39">
        <f>COUNTIF(PMR!$E$7:$E$883,B38)</f>
        <v>0</v>
      </c>
      <c r="D38" s="151">
        <f>SUMIFS(PMR!$H$7:$H$722,PMR!$E$7:$E$722,Table2[[#This Row],[Mode of Procurement]])</f>
        <v>0</v>
      </c>
      <c r="E38" s="175" t="str">
        <f>IF(Table2[[#This Row],[Total No. of Activities under subject modality]],Table2[[#This Row],[Total No. of Days from PreProc to IB]]/Table2[[#This Row],[Total No. of Activities under subject modality]],"")</f>
        <v/>
      </c>
      <c r="F38" s="180">
        <f>SUMIFS(PMR!$L$7:$L$883,PMR!$E$7:$E$883,B38)</f>
        <v>0</v>
      </c>
      <c r="G38" s="181" t="str">
        <f>IF(Table2[[#This Row],[Total No. of Activities under subject modality]],Table2[[#This Row],[Total No. of Days from PreProc to IB]]/Table2[[#This Row],[Total No. of Activities under subject modality]],"")</f>
        <v/>
      </c>
      <c r="H38" s="48">
        <f>SUMIFS(PMR!$Q$7:$Q$883,PMR!$E$7:$E$883,B38)</f>
        <v>0</v>
      </c>
      <c r="I38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38" s="46">
        <f>SUMIFS(PMR!$R$7:$R$883,PMR!$E$7:$E$883,B38)</f>
        <v>0</v>
      </c>
      <c r="K38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8" s="46">
        <f>SUMIFS(PMR!$V$7:$V$883,PMR!$E$7:$E$883,B38)</f>
        <v>0</v>
      </c>
      <c r="M38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8" s="46">
        <f>SUMIFS(PMR!W883:W930,PMR!E883:E930,Table2[[#This Row],[Mode of Procurement]])</f>
        <v>0</v>
      </c>
      <c r="O38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8" s="161"/>
      <c r="U38"/>
    </row>
    <row r="39" spans="1:21" ht="13.5" customHeight="1" x14ac:dyDescent="0.25">
      <c r="A39" s="1"/>
      <c r="B39" s="155" t="s">
        <v>106</v>
      </c>
      <c r="C39" s="39">
        <f>COUNTIF(PMR!$E$7:$E$883,B39)</f>
        <v>0</v>
      </c>
      <c r="D39" s="151">
        <f>SUMIFS(PMR!$H$7:$H$722,PMR!$E$7:$E$722,Table2[[#This Row],[Mode of Procurement]])</f>
        <v>0</v>
      </c>
      <c r="E39" s="175" t="str">
        <f>IF(Table2[[#This Row],[Total No. of Activities under subject modality]],Table2[[#This Row],[Total No. of Days from PreProc to IB]]/Table2[[#This Row],[Total No. of Activities under subject modality]],"")</f>
        <v/>
      </c>
      <c r="F39" s="180">
        <f>SUMIFS(PMR!$L$7:$L$883,PMR!$E$7:$E$883,B39)</f>
        <v>0</v>
      </c>
      <c r="G39" s="181" t="str">
        <f>IF(Table2[[#This Row],[Total No. of Activities under subject modality]],Table2[[#This Row],[Total No. of Days from PreProc to IB]]/Table2[[#This Row],[Total No. of Activities under subject modality]],"")</f>
        <v/>
      </c>
      <c r="H39" s="48">
        <f>SUMIFS(PMR!$Q$7:$Q$883,PMR!$E$7:$E$883,B39)</f>
        <v>0</v>
      </c>
      <c r="I39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39" s="46">
        <f>SUMIFS(PMR!$R$7:$R$883,PMR!$E$7:$E$883,B39)</f>
        <v>0</v>
      </c>
      <c r="K39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9" s="46">
        <f>SUMIFS(PMR!$V$7:$V$883,PMR!$E$7:$E$883,B39)</f>
        <v>0</v>
      </c>
      <c r="M39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9" s="46">
        <f>SUMIFS(PMR!W889:W931,PMR!E889:E931,Table2[[#This Row],[Mode of Procurement]])</f>
        <v>0</v>
      </c>
      <c r="O39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9" s="161"/>
      <c r="U39"/>
    </row>
    <row r="40" spans="1:21" ht="31.5" customHeight="1" x14ac:dyDescent="0.25">
      <c r="A40" s="1"/>
      <c r="B40" s="155" t="s">
        <v>107</v>
      </c>
      <c r="C40" s="39">
        <f>COUNTIF(PMR!$E$7:$E$883,B40)</f>
        <v>0</v>
      </c>
      <c r="D40" s="151">
        <f>SUMIFS(PMR!$H$7:$H$722,PMR!$E$7:$E$722,Table2[[#This Row],[Mode of Procurement]])</f>
        <v>0</v>
      </c>
      <c r="E40" s="175" t="str">
        <f>IF(Table2[[#This Row],[Total No. of Activities under subject modality]],Table2[[#This Row],[Total No. of Days from PreProc to IB]]/Table2[[#This Row],[Total No. of Activities under subject modality]],"")</f>
        <v/>
      </c>
      <c r="F40" s="180">
        <f>SUMIFS(PMR!$L$7:$L$883,PMR!$E$7:$E$883,B40)</f>
        <v>0</v>
      </c>
      <c r="G40" s="181" t="str">
        <f>IF(Table2[[#This Row],[Total No. of Activities under subject modality]],Table2[[#This Row],[Total No. of Days from PreProc to IB]]/Table2[[#This Row],[Total No. of Activities under subject modality]],"")</f>
        <v/>
      </c>
      <c r="H40" s="48">
        <f>SUMIFS(PMR!$Q$7:$Q$883,PMR!$E$7:$E$883,B40)</f>
        <v>0</v>
      </c>
      <c r="I40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40" s="46">
        <f>SUMIFS(PMR!$R$7:$R$883,PMR!$E$7:$E$883,B40)</f>
        <v>0</v>
      </c>
      <c r="K40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0" s="46">
        <f>SUMIFS(PMR!$V$7:$V$883,PMR!$E$7:$E$883,B40)</f>
        <v>0</v>
      </c>
      <c r="M40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0" s="46">
        <f>SUMIFS(PMR!W896:W932,PMR!E896:E932,Table2[[#This Row],[Mode of Procurement]])</f>
        <v>0</v>
      </c>
      <c r="O40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0" s="161"/>
      <c r="U40"/>
    </row>
    <row r="41" spans="1:21" ht="13.5" customHeight="1" x14ac:dyDescent="0.25">
      <c r="A41" s="1"/>
      <c r="B41" s="269" t="s">
        <v>108</v>
      </c>
      <c r="C41" s="39">
        <f>COUNTIF(PMR!$E$7:$E$883,B41)</f>
        <v>0</v>
      </c>
      <c r="D41" s="151">
        <f>SUMIFS(PMR!$H$7:$H$722,PMR!$E$7:$E$722,Table2[[#This Row],[Mode of Procurement]])</f>
        <v>0</v>
      </c>
      <c r="E41" s="175" t="str">
        <f>IF(Table2[[#This Row],[Total No. of Activities under subject modality]],Table2[[#This Row],[Total No. of Days from PreProc to IB]]/Table2[[#This Row],[Total No. of Activities under subject modality]],"")</f>
        <v/>
      </c>
      <c r="F41" s="180">
        <f>SUMIFS(PMR!$L$7:$L$883,PMR!$E$7:$E$883,B41)</f>
        <v>0</v>
      </c>
      <c r="G41" s="181" t="str">
        <f>IF(Table2[[#This Row],[Total No. of Activities under subject modality]],Table2[[#This Row],[Total No. of Days from PreProc to IB]]/Table2[[#This Row],[Total No. of Activities under subject modality]],"")</f>
        <v/>
      </c>
      <c r="H41" s="48">
        <f>SUMIFS(PMR!$Q$7:$Q$883,PMR!$E$7:$E$883,B41)</f>
        <v>0</v>
      </c>
      <c r="I41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41" s="46">
        <f>SUMIFS(PMR!$R$7:$R$883,PMR!$E$7:$E$883,B41)</f>
        <v>0</v>
      </c>
      <c r="K41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1" s="46">
        <f>SUMIFS(PMR!$V$7:$V$883,PMR!$E$7:$E$883,B41)</f>
        <v>0</v>
      </c>
      <c r="M41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1" s="46">
        <f>SUMIFS(PMR!W902:W933,PMR!E902:E933,Table2[[#This Row],[Mode of Procurement]])</f>
        <v>0</v>
      </c>
      <c r="O41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1" s="161"/>
      <c r="U41"/>
    </row>
    <row r="42" spans="1:21" ht="13.5" customHeight="1" x14ac:dyDescent="0.25">
      <c r="A42" s="1"/>
      <c r="B42" s="155" t="s">
        <v>109</v>
      </c>
      <c r="C42" s="39">
        <f>COUNTIF(PMR!$E$7:$E$883,B42)</f>
        <v>0</v>
      </c>
      <c r="D42" s="151">
        <f>SUMIFS(PMR!$H$7:$H$722,PMR!$E$7:$E$722,Table2[[#This Row],[Mode of Procurement]])</f>
        <v>0</v>
      </c>
      <c r="E42" s="175" t="str">
        <f>IF(Table2[[#This Row],[Total No. of Activities under subject modality]],Table2[[#This Row],[Total No. of Days from PreProc to IB]]/Table2[[#This Row],[Total No. of Activities under subject modality]],"")</f>
        <v/>
      </c>
      <c r="F42" s="180">
        <f>SUMIFS(PMR!$L$7:$L$883,PMR!$E$7:$E$883,B42)</f>
        <v>0</v>
      </c>
      <c r="G42" s="181" t="str">
        <f>IF(Table2[[#This Row],[Total No. of Activities under subject modality]],Table2[[#This Row],[Total No. of Days from PreProc to IB]]/Table2[[#This Row],[Total No. of Activities under subject modality]],"")</f>
        <v/>
      </c>
      <c r="H42" s="48">
        <f>SUMIFS(PMR!$Q$7:$Q$883,PMR!$E$7:$E$883,B42)</f>
        <v>0</v>
      </c>
      <c r="I42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42" s="46">
        <f>SUMIFS(PMR!$R$7:$R$883,PMR!$E$7:$E$883,B42)</f>
        <v>0</v>
      </c>
      <c r="K42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2" s="46">
        <f>SUMIFS(PMR!$V$7:$V$883,PMR!$E$7:$E$883,B42)</f>
        <v>0</v>
      </c>
      <c r="M42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2" s="46">
        <f>SUMIFS(PMR!W903:W934,PMR!E903:E934,Table2[[#This Row],[Mode of Procurement]])</f>
        <v>0</v>
      </c>
      <c r="O42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2" s="161"/>
      <c r="U42"/>
    </row>
    <row r="43" spans="1:21" ht="13.5" customHeight="1" x14ac:dyDescent="0.25">
      <c r="A43" s="1"/>
      <c r="B43" s="155" t="s">
        <v>110</v>
      </c>
      <c r="C43" s="39">
        <f>COUNTIF(PMR!$E$7:$E$883,B43)</f>
        <v>0</v>
      </c>
      <c r="D43" s="151">
        <f>SUMIFS(PMR!$H$7:$H$722,PMR!$E$7:$E$722,Table2[[#This Row],[Mode of Procurement]])</f>
        <v>0</v>
      </c>
      <c r="E43" s="175" t="str">
        <f>IF(Table2[[#This Row],[Total No. of Activities under subject modality]],Table2[[#This Row],[Total No. of Days from PreProc to IB]]/Table2[[#This Row],[Total No. of Activities under subject modality]],"")</f>
        <v/>
      </c>
      <c r="F43" s="180">
        <f>SUMIFS(PMR!$L$7:$L$883,PMR!$E$7:$E$883,B43)</f>
        <v>0</v>
      </c>
      <c r="G43" s="181" t="str">
        <f>IF(Table2[[#This Row],[Total No. of Activities under subject modality]],Table2[[#This Row],[Total No. of Days from PreProc to IB]]/Table2[[#This Row],[Total No. of Activities under subject modality]],"")</f>
        <v/>
      </c>
      <c r="H43" s="48">
        <f>SUMIFS(PMR!$Q$7:$Q$883,PMR!$E$7:$E$883,B43)</f>
        <v>0</v>
      </c>
      <c r="I43" s="50" t="str">
        <f>IF(Table2[[#This Row],[Total No. of Activities under subject modality]],Table2[[#This Row],[Total No. of Days Opening to Recommend Award)]]/Table2[[#This Row],[Total No. of Activities under subject modality]],"")</f>
        <v/>
      </c>
      <c r="J43" s="46">
        <f>SUMIFS(PMR!$R$7:$R$883,PMR!$E$7:$E$883,B43)</f>
        <v>0</v>
      </c>
      <c r="K43" s="50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3" s="46">
        <f>SUMIFS(PMR!$V$7:$V$883,PMR!$E$7:$E$883,B43)</f>
        <v>0</v>
      </c>
      <c r="M43" s="50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3" s="46">
        <f>SUMIFS(PMR!W911:W935,PMR!E911:E935,Table2[[#This Row],[Mode of Procurement]])</f>
        <v>0</v>
      </c>
      <c r="O43" s="157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3" s="161"/>
      <c r="U43"/>
    </row>
    <row r="44" spans="1:21" ht="13.5" customHeight="1" thickBot="1" x14ac:dyDescent="0.3">
      <c r="A44" s="1"/>
      <c r="B44" s="182" t="s">
        <v>111</v>
      </c>
      <c r="C44" s="26">
        <f>COUNTIF(PMR!$E$7:$E$883,B44)</f>
        <v>0</v>
      </c>
      <c r="D44" s="152">
        <f>SUMIFS(PMR!$H$7:$H$722,PMR!$E$7:$E$722,Table2[[#This Row],[Mode of Procurement]])</f>
        <v>0</v>
      </c>
      <c r="E44" s="45" t="str">
        <f>IF(Table2[[#This Row],[Total No. of Activities under subject modality]],Table2[[#This Row],[Total No. of Days from PreProc to IB]]/Table2[[#This Row],[Total No. of Activities under subject modality]],"")</f>
        <v/>
      </c>
      <c r="F44" s="183">
        <f>SUMIFS(PMR!$L$7:$L$883,PMR!$E$7:$E$883,B44)</f>
        <v>0</v>
      </c>
      <c r="G44" s="184" t="str">
        <f>IF(Table2[[#This Row],[Total No. of Activities under subject modality]],Table2[[#This Row],[Total No. of Days from PreProc to IB]]/Table2[[#This Row],[Total No. of Activities under subject modality]],"")</f>
        <v/>
      </c>
      <c r="H44" s="185">
        <f>SUMIFS(PMR!$Q$7:$Q$883,PMR!$E$7:$E$883,B44)</f>
        <v>0</v>
      </c>
      <c r="I44" s="51" t="str">
        <f>IF(Table2[[#This Row],[Total No. of Activities under subject modality]],Table2[[#This Row],[Total No. of Days Opening to Recommend Award)]]/Table2[[#This Row],[Total No. of Activities under subject modality]],"")</f>
        <v/>
      </c>
      <c r="J44" s="47">
        <f>SUMIFS(PMR!$R$7:$R$883,PMR!$E$7:$E$883,B44)</f>
        <v>0</v>
      </c>
      <c r="K44" s="51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4" s="47">
        <f>SUMIFS(PMR!$V$7:$V$883,PMR!$E$7:$E$883,B44)</f>
        <v>0</v>
      </c>
      <c r="M44" s="51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4" s="46">
        <f>SUMIFS(PMR!W921:W936,PMR!E921:E936,Table2[[#This Row],[Mode of Procurement]])</f>
        <v>0</v>
      </c>
      <c r="O44" s="158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4" s="161"/>
      <c r="U44"/>
    </row>
    <row r="45" spans="1:21" ht="13.5" customHeight="1" thickTop="1" thickBot="1" x14ac:dyDescent="0.3">
      <c r="A45" s="1"/>
      <c r="B45" s="186" t="s">
        <v>44</v>
      </c>
      <c r="C45" s="187">
        <f>SUBTOTAL(109,Table2[Total No. of Activities under subject modality])</f>
        <v>868</v>
      </c>
      <c r="D45" s="188">
        <f>SUBTOTAL(101,Table2[Total No. of Days from PreProc to IB])</f>
        <v>6.2608695652173916</v>
      </c>
      <c r="E45" s="192">
        <f>SUBTOTAL(101,Table2[Average Days from Pre-Proc to Posting of IB])</f>
        <v>0.10952920412350987</v>
      </c>
      <c r="F45" s="189">
        <f>SUBTOTAL(101,Table2[Total No. of Days from IB  to Opening])</f>
        <v>12.782608695652174</v>
      </c>
      <c r="G45" s="193">
        <f>SUBTOTAL(101,Table2[Average
Days from Posting of IB to Opening of Bids])</f>
        <v>0.10952920412350987</v>
      </c>
      <c r="H45" s="190">
        <f>SUBTOTAL(101,Table2[Total No. of Days Opening to Recommend Award)])</f>
        <v>8.4782608695652169</v>
      </c>
      <c r="I45" s="194">
        <f>SUBTOTAL(101,Table2[Average
Days from Opening of Bids to Recommend Award])</f>
        <v>0.19553629376565637</v>
      </c>
      <c r="J45" s="191">
        <f>SUBTOTAL(101,Table2[Total No. of Days
from Posting of IB to Recommend Award])</f>
        <v>21.260869565217391</v>
      </c>
      <c r="K45" s="194">
        <f>SUBTOTAL(101,Table2[Average
Days from Posting of IB to Recommend Award])</f>
        <v>0.56382121426794818</v>
      </c>
      <c r="L45" s="191">
        <f>SUBTOTAL(101,Table2[Total No. of Days 
from Issuance of NOA to Issue NTP])</f>
        <v>5.9565217391304346</v>
      </c>
      <c r="M45" s="194">
        <f>SUBTOTAL(101,Table2[Average
Days from NOA to NTP])</f>
        <v>9.9441811608364267E-2</v>
      </c>
      <c r="N45" s="191">
        <f>SUBTOTAL(101,Table2[Total No. of Days 
from Posting of IB to Issue NTP])</f>
        <v>0</v>
      </c>
      <c r="O45" s="195">
        <f>SUBTOTAL(101,Table2[Average
Days from Posting of IB to NTP])</f>
        <v>0</v>
      </c>
      <c r="P45" s="4"/>
      <c r="Q45" s="1"/>
      <c r="R45" s="159"/>
      <c r="S45" s="159"/>
      <c r="T45" s="160"/>
    </row>
    <row r="46" spans="1:21" ht="13.5" customHeight="1" thickTop="1" x14ac:dyDescent="0.25">
      <c r="A46" s="1"/>
      <c r="B46" s="11"/>
      <c r="C46" s="16"/>
      <c r="D46" s="11"/>
      <c r="E46" s="1"/>
      <c r="F46" s="4"/>
      <c r="G46" s="4"/>
      <c r="H46" s="1"/>
      <c r="I46" s="1"/>
      <c r="J46" s="1"/>
      <c r="K46" s="1"/>
      <c r="L46" s="4"/>
      <c r="M46" s="4"/>
      <c r="N46" s="1"/>
      <c r="O46" s="4"/>
      <c r="P46" s="4"/>
      <c r="Q46" s="1"/>
      <c r="R46" s="159"/>
      <c r="S46" s="159"/>
      <c r="T46" s="160"/>
    </row>
    <row r="47" spans="1:21" ht="13.5" customHeight="1" x14ac:dyDescent="0.25">
      <c r="A47" s="11"/>
      <c r="B47" s="18" t="s">
        <v>112</v>
      </c>
      <c r="C47" s="16"/>
      <c r="D47" s="16"/>
      <c r="E47" s="1"/>
      <c r="F47" s="4"/>
      <c r="G47" s="4"/>
      <c r="H47" s="1"/>
      <c r="I47" s="1"/>
      <c r="J47" s="1"/>
      <c r="K47" s="1"/>
      <c r="L47" s="4"/>
      <c r="M47" s="4"/>
      <c r="N47" s="1"/>
      <c r="O47" s="4"/>
      <c r="P47" s="4"/>
      <c r="Q47" s="1"/>
      <c r="R47" s="164"/>
      <c r="S47" s="164"/>
      <c r="T47" s="165"/>
    </row>
    <row r="48" spans="1:21" ht="13.5" customHeight="1" x14ac:dyDescent="0.25">
      <c r="A48" s="11"/>
      <c r="B48" s="18"/>
      <c r="C48" s="16"/>
      <c r="D48" s="16"/>
      <c r="E48" s="1"/>
      <c r="F48" s="4"/>
      <c r="G48" s="4"/>
      <c r="H48" s="1"/>
      <c r="I48" s="1"/>
      <c r="J48" s="1"/>
      <c r="K48" s="1"/>
      <c r="L48" s="4"/>
      <c r="M48" s="4"/>
      <c r="N48" s="1"/>
      <c r="O48" s="4"/>
      <c r="P48" s="4"/>
      <c r="Q48" s="1"/>
      <c r="R48" s="164"/>
      <c r="S48" s="164"/>
      <c r="T48" s="165"/>
    </row>
    <row r="49" spans="1:20" ht="13.5" customHeight="1" x14ac:dyDescent="0.25">
      <c r="A49" s="11"/>
      <c r="B49" s="204" t="s">
        <v>113</v>
      </c>
      <c r="C49" s="16"/>
      <c r="D49" s="16"/>
      <c r="E49" s="1"/>
      <c r="F49" s="4"/>
      <c r="G49" s="4"/>
      <c r="H49" s="1"/>
      <c r="I49" s="1"/>
      <c r="J49" s="1"/>
      <c r="K49" s="1"/>
      <c r="L49" s="4"/>
      <c r="M49" s="4"/>
      <c r="N49" s="1"/>
      <c r="O49" s="4"/>
      <c r="P49" s="4"/>
      <c r="Q49" s="1"/>
      <c r="R49" s="164"/>
      <c r="S49" s="164"/>
      <c r="T49" s="165"/>
    </row>
    <row r="50" spans="1:20" ht="13.5" customHeight="1" x14ac:dyDescent="0.25">
      <c r="A50" s="11"/>
      <c r="B50" s="6" t="s">
        <v>8</v>
      </c>
      <c r="C50" s="202" t="s">
        <v>114</v>
      </c>
      <c r="D50" s="2" t="s">
        <v>115</v>
      </c>
      <c r="E50" s="6" t="s">
        <v>116</v>
      </c>
      <c r="F50" s="6" t="s">
        <v>117</v>
      </c>
      <c r="G50" s="6" t="s">
        <v>118</v>
      </c>
      <c r="H50" s="6" t="s">
        <v>119</v>
      </c>
      <c r="I50" s="6" t="s">
        <v>120</v>
      </c>
      <c r="J50" s="6" t="s">
        <v>121</v>
      </c>
      <c r="K50" s="1"/>
      <c r="L50" s="4"/>
      <c r="M50" s="4"/>
      <c r="N50" s="1"/>
      <c r="O50" s="4"/>
      <c r="P50" s="4"/>
      <c r="Q50" s="1"/>
      <c r="R50" s="164"/>
      <c r="S50" s="164"/>
      <c r="T50" s="165"/>
    </row>
    <row r="51" spans="1:20" ht="13.5" customHeight="1" x14ac:dyDescent="0.25">
      <c r="A51" s="11"/>
      <c r="B51" s="22" t="s">
        <v>89</v>
      </c>
      <c r="C51" s="39">
        <f>SUM(COUNTIF(Complete[Mode of Procurement],Table14[[#This Row],[Mode of Procurement]]),COUNTIF(Table13[Mode of Procurement],Table14[[#This Row],[Mode of Procurement]]))</f>
        <v>131</v>
      </c>
      <c r="D51" s="16">
        <f>SUM(COUNTIFS(Complete[Mode of Procurement],Table14[[#This Row],[Mode of Procurement]],Complete[Notice of Award],"&gt;1"),COUNTIFS(Table13[Mode of Procurement],Table14[[#This Row],[Mode of Procurement]],Table13[Notice of Award],"&gt;1"))</f>
        <v>121</v>
      </c>
      <c r="E51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182968695.83999997</v>
      </c>
      <c r="F51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164337476.00999999</v>
      </c>
      <c r="G51" s="205">
        <f>IF(Table14[[#This Row],[Total No. of Activities ]],Table14[[#This Row],[Total Number of Awarded]]/Table14[[#This Row],[Total No. of Activities ]],"")</f>
        <v>0.92366412213740456</v>
      </c>
      <c r="H51" s="206">
        <f>IF(Table14[[#This Row],[Total ABC]],Table14[[#This Row],[Total Contract Cost]]/Table14[[#This Row],[Total ABC]],"")</f>
        <v>0.89817263688487803</v>
      </c>
      <c r="I51" s="4">
        <f>COUNTIFS(Complete[Mode of Procurement],Table14[[#This Row],[Mode of Procurement]],Complete[Column2],"Failed")</f>
        <v>0</v>
      </c>
      <c r="J51" s="203">
        <f>SUMIFS(Complete[[Total ]],PMR!$AQ$6:$AQ$681,"Failed",PMR!$E$6:$E$681,'Tool 1-Processing'!B51)</f>
        <v>0</v>
      </c>
      <c r="K51" s="1"/>
      <c r="L51" s="4"/>
      <c r="M51" s="4"/>
      <c r="N51" s="1"/>
      <c r="O51" s="4"/>
      <c r="P51" s="4"/>
      <c r="Q51" s="1"/>
      <c r="R51" s="164"/>
      <c r="S51" s="164"/>
      <c r="T51" s="165"/>
    </row>
    <row r="52" spans="1:20" ht="13.5" customHeight="1" x14ac:dyDescent="0.25">
      <c r="A52" s="11"/>
      <c r="B52" s="22" t="s">
        <v>90</v>
      </c>
      <c r="C52" s="39">
        <f>SUM(COUNTIF(Complete[Mode of Procurement],Table14[[#This Row],[Mode of Procurement]]),COUNTIF(Table13[Mode of Procurement],Table14[[#This Row],[Mode of Procurement]]))</f>
        <v>0</v>
      </c>
      <c r="D52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2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2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2" s="205" t="str">
        <f>IF(Table14[[#This Row],[Total No. of Activities ]],Table14[[#This Row],[Total Number of Awarded]]/Table14[[#This Row],[Total No. of Activities ]],"")</f>
        <v/>
      </c>
      <c r="H52" s="206" t="str">
        <f>IF(Table14[[#This Row],[Total ABC]],Table14[[#This Row],[Total Contract Cost]]/Table14[[#This Row],[Total ABC]],"")</f>
        <v/>
      </c>
      <c r="I52" s="4">
        <f>COUNTIFS(Complete[Mode of Procurement],Table14[[#This Row],[Mode of Procurement]],Complete[Column2],"Failed")</f>
        <v>0</v>
      </c>
      <c r="J52" s="203">
        <f>SUMIFS(Complete[[Total ]],PMR!$AQ$6:$AQ$681,"Failed",PMR!$E$6:$E$681,'Tool 1-Processing'!B52)</f>
        <v>0</v>
      </c>
      <c r="K52" s="1"/>
      <c r="L52" s="4"/>
      <c r="M52" s="4"/>
      <c r="N52" s="1"/>
      <c r="O52" s="4"/>
      <c r="P52" s="4"/>
      <c r="Q52" s="1"/>
      <c r="R52" s="164"/>
      <c r="S52" s="164"/>
      <c r="T52" s="165"/>
    </row>
    <row r="53" spans="1:20" ht="13.5" customHeight="1" x14ac:dyDescent="0.25">
      <c r="A53" s="11"/>
      <c r="B53" s="22" t="s">
        <v>91</v>
      </c>
      <c r="C53" s="39">
        <f>SUM(COUNTIF(Complete[Mode of Procurement],Table14[[#This Row],[Mode of Procurement]]),COUNTIF(Table13[Mode of Procurement],Table14[[#This Row],[Mode of Procurement]]))</f>
        <v>44</v>
      </c>
      <c r="D53" s="16">
        <f>SUM(COUNTIFS(Complete[Mode of Procurement],Table14[[#This Row],[Mode of Procurement]],Complete[Notice of Award],"&gt;1"),COUNTIFS(Table13[Mode of Procurement],Table14[[#This Row],[Mode of Procurement]],Table13[Notice of Award],"&gt;1"))</f>
        <v>5</v>
      </c>
      <c r="E53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8489922</v>
      </c>
      <c r="F53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7570142</v>
      </c>
      <c r="G53" s="205">
        <f>IF(Table14[[#This Row],[Total No. of Activities ]],Table14[[#This Row],[Total Number of Awarded]]/Table14[[#This Row],[Total No. of Activities ]],"")</f>
        <v>0.11363636363636363</v>
      </c>
      <c r="H53" s="206">
        <f>IF(Table14[[#This Row],[Total ABC]],Table14[[#This Row],[Total Contract Cost]]/Table14[[#This Row],[Total ABC]],"")</f>
        <v>0.89166213776757897</v>
      </c>
      <c r="I53" s="4">
        <f>COUNTIFS(Complete[Mode of Procurement],Table14[[#This Row],[Mode of Procurement]],Complete[Column2],"Failed")</f>
        <v>0</v>
      </c>
      <c r="J53" s="203">
        <f>SUMIFS(Complete[[Total ]],PMR!$AQ$6:$AQ$681,"Failed",PMR!$E$6:$E$681,'Tool 1-Processing'!B53)</f>
        <v>0</v>
      </c>
      <c r="K53" s="1"/>
      <c r="L53" s="4"/>
      <c r="M53" s="4"/>
      <c r="N53" s="1"/>
      <c r="O53" s="4"/>
      <c r="P53" s="4"/>
      <c r="Q53" s="1"/>
      <c r="R53" s="164"/>
      <c r="S53" s="164"/>
      <c r="T53" s="165"/>
    </row>
    <row r="54" spans="1:20" ht="13.5" customHeight="1" x14ac:dyDescent="0.25">
      <c r="A54" s="11"/>
      <c r="B54" s="22" t="s">
        <v>92</v>
      </c>
      <c r="C54" s="39">
        <f>SUM(COUNTIF(Complete[Mode of Procurement],Table14[[#This Row],[Mode of Procurement]]),COUNTIF(Table13[Mode of Procurement],Table14[[#This Row],[Mode of Procurement]]))</f>
        <v>0</v>
      </c>
      <c r="D54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4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4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4" s="205" t="str">
        <f>IF(Table14[[#This Row],[Total No. of Activities ]],Table14[[#This Row],[Total Number of Awarded]]/Table14[[#This Row],[Total No. of Activities ]],"")</f>
        <v/>
      </c>
      <c r="H54" s="206" t="str">
        <f>IF(Table14[[#This Row],[Total ABC]],Table14[[#This Row],[Total Contract Cost]]/Table14[[#This Row],[Total ABC]],"")</f>
        <v/>
      </c>
      <c r="I54" s="4">
        <f>COUNTIFS(Complete[Mode of Procurement],Table14[[#This Row],[Mode of Procurement]],Complete[Column2],"Failed")</f>
        <v>0</v>
      </c>
      <c r="J54" s="203">
        <f>SUMIFS(Complete[[Total ]],PMR!$AQ$6:$AQ$681,"Failed",PMR!$E$6:$E$681,'Tool 1-Processing'!B54)</f>
        <v>0</v>
      </c>
      <c r="K54" s="1"/>
      <c r="L54" s="4"/>
      <c r="M54" s="4"/>
      <c r="N54" s="1"/>
      <c r="O54" s="4"/>
      <c r="P54" s="4"/>
      <c r="Q54" s="1"/>
      <c r="R54" s="164"/>
      <c r="S54" s="164"/>
      <c r="T54" s="165"/>
    </row>
    <row r="55" spans="1:20" ht="13.5" customHeight="1" x14ac:dyDescent="0.25">
      <c r="A55" s="11"/>
      <c r="B55" s="22" t="s">
        <v>93</v>
      </c>
      <c r="C55" s="39">
        <f>SUM(COUNTIF(Complete[Mode of Procurement],Table14[[#This Row],[Mode of Procurement]]),COUNTIF(Table13[Mode of Procurement],Table14[[#This Row],[Mode of Procurement]]))</f>
        <v>149</v>
      </c>
      <c r="D55" s="16">
        <f>SUM(COUNTIFS(Complete[Mode of Procurement],Table14[[#This Row],[Mode of Procurement]],Complete[Notice of Award],"&gt;1"),COUNTIFS(Table13[Mode of Procurement],Table14[[#This Row],[Mode of Procurement]],Table13[Notice of Award],"&gt;1"))</f>
        <v>4</v>
      </c>
      <c r="E55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190655</v>
      </c>
      <c r="F55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190655</v>
      </c>
      <c r="G55" s="205">
        <f>IF(Table14[[#This Row],[Total No. of Activities ]],Table14[[#This Row],[Total Number of Awarded]]/Table14[[#This Row],[Total No. of Activities ]],"")</f>
        <v>2.6845637583892617E-2</v>
      </c>
      <c r="H55" s="206">
        <f>IF(Table14[[#This Row],[Total ABC]],Table14[[#This Row],[Total Contract Cost]]/Table14[[#This Row],[Total ABC]],"")</f>
        <v>1</v>
      </c>
      <c r="I55" s="4">
        <f>COUNTIFS(Complete[Mode of Procurement],Table14[[#This Row],[Mode of Procurement]],Complete[Column2],"Failed")</f>
        <v>0</v>
      </c>
      <c r="J55" s="203">
        <f>SUMIFS(Complete[[Total ]],PMR!$AQ$6:$AQ$681,"Failed",PMR!$E$6:$E$681,'Tool 1-Processing'!B55)</f>
        <v>0</v>
      </c>
      <c r="K55" s="1"/>
      <c r="L55" s="4"/>
      <c r="M55" s="4"/>
      <c r="N55" s="1"/>
      <c r="O55" s="4"/>
      <c r="P55" s="4"/>
      <c r="Q55" s="1"/>
      <c r="R55" s="164"/>
      <c r="S55" s="164"/>
      <c r="T55" s="165"/>
    </row>
    <row r="56" spans="1:20" ht="13.5" customHeight="1" x14ac:dyDescent="0.25">
      <c r="A56" s="11"/>
      <c r="B56" s="22" t="s">
        <v>94</v>
      </c>
      <c r="C56" s="39">
        <f>SUM(COUNTIF(Complete[Mode of Procurement],Table14[[#This Row],[Mode of Procurement]]),COUNTIF(Table13[Mode of Procurement],Table14[[#This Row],[Mode of Procurement]]))</f>
        <v>43</v>
      </c>
      <c r="D56" s="16">
        <f>SUM(COUNTIFS(Complete[Mode of Procurement],Table14[[#This Row],[Mode of Procurement]],Complete[Notice of Award],"&gt;1"),COUNTIFS(Table13[Mode of Procurement],Table14[[#This Row],[Mode of Procurement]],Table13[Notice of Award],"&gt;1"))</f>
        <v>19</v>
      </c>
      <c r="E56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2049370.1</v>
      </c>
      <c r="F56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2008409.75</v>
      </c>
      <c r="G56" s="205">
        <f>IF(Table14[[#This Row],[Total No. of Activities ]],Table14[[#This Row],[Total Number of Awarded]]/Table14[[#This Row],[Total No. of Activities ]],"")</f>
        <v>0.44186046511627908</v>
      </c>
      <c r="H56" s="206">
        <f>IF(Table14[[#This Row],[Total ABC]],Table14[[#This Row],[Total Contract Cost]]/Table14[[#This Row],[Total ABC]],"")</f>
        <v>0.98001320015354954</v>
      </c>
      <c r="I56" s="4">
        <f>COUNTIFS(Complete[Mode of Procurement],Table14[[#This Row],[Mode of Procurement]],Complete[Column2],"Failed")</f>
        <v>0</v>
      </c>
      <c r="J56" s="203">
        <f>SUMIFS(Complete[[Total ]],PMR!$AQ$6:$AQ$681,"Failed",PMR!$E$6:$E$681,'Tool 1-Processing'!B56)</f>
        <v>0</v>
      </c>
      <c r="K56" s="1"/>
      <c r="L56" s="4"/>
      <c r="M56" s="4"/>
      <c r="N56" s="1"/>
      <c r="O56" s="4"/>
      <c r="P56" s="4"/>
      <c r="Q56" s="1"/>
      <c r="R56" s="164"/>
      <c r="S56" s="164"/>
      <c r="T56" s="165"/>
    </row>
    <row r="57" spans="1:20" ht="13.5" customHeight="1" x14ac:dyDescent="0.25">
      <c r="A57" s="11"/>
      <c r="B57" s="22" t="s">
        <v>95</v>
      </c>
      <c r="C57" s="39">
        <f>SUM(COUNTIF(Complete[Mode of Procurement],Table14[[#This Row],[Mode of Procurement]]),COUNTIF(Table13[Mode of Procurement],Table14[[#This Row],[Mode of Procurement]]))</f>
        <v>21</v>
      </c>
      <c r="D57" s="16">
        <f>SUM(COUNTIFS(Complete[Mode of Procurement],Table14[[#This Row],[Mode of Procurement]],Complete[Notice of Award],"&gt;1"),COUNTIFS(Table13[Mode of Procurement],Table14[[#This Row],[Mode of Procurement]],Table13[Notice of Award],"&gt;1"))</f>
        <v>16</v>
      </c>
      <c r="E57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15196635.859999999</v>
      </c>
      <c r="F57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15098584.359999999</v>
      </c>
      <c r="G57" s="205">
        <f>IF(Table14[[#This Row],[Total No. of Activities ]],Table14[[#This Row],[Total Number of Awarded]]/Table14[[#This Row],[Total No. of Activities ]],"")</f>
        <v>0.76190476190476186</v>
      </c>
      <c r="H57" s="206">
        <f>IF(Table14[[#This Row],[Total ABC]],Table14[[#This Row],[Total Contract Cost]]/Table14[[#This Row],[Total ABC]],"")</f>
        <v>0.99354781539129411</v>
      </c>
      <c r="I57" s="4">
        <f>COUNTIFS(Complete[Mode of Procurement],Table14[[#This Row],[Mode of Procurement]],Complete[Column2],"Failed")</f>
        <v>0</v>
      </c>
      <c r="J57" s="203">
        <f>SUMIFS(Complete[[Total ]],PMR!$AQ$6:$AQ$681,"Failed",PMR!$E$6:$E$681,'Tool 1-Processing'!B57)</f>
        <v>0</v>
      </c>
      <c r="K57" s="1"/>
      <c r="L57" s="4"/>
      <c r="M57" s="4"/>
      <c r="N57" s="1"/>
      <c r="O57" s="4"/>
      <c r="P57" s="4"/>
      <c r="Q57" s="1"/>
      <c r="R57" s="164"/>
      <c r="S57" s="164"/>
      <c r="T57" s="165"/>
    </row>
    <row r="58" spans="1:20" ht="13.5" customHeight="1" x14ac:dyDescent="0.25">
      <c r="A58" s="11"/>
      <c r="B58" s="22" t="s">
        <v>96</v>
      </c>
      <c r="C58" s="39">
        <f>SUM(COUNTIF(Complete[Mode of Procurement],Table14[[#This Row],[Mode of Procurement]]),COUNTIF(Table13[Mode of Procurement],Table14[[#This Row],[Mode of Procurement]]))</f>
        <v>1</v>
      </c>
      <c r="D58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8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8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8" s="205">
        <f>IF(Table14[[#This Row],[Total No. of Activities ]],Table14[[#This Row],[Total Number of Awarded]]/Table14[[#This Row],[Total No. of Activities ]],"")</f>
        <v>0</v>
      </c>
      <c r="H58" s="206" t="str">
        <f>IF(Table14[[#This Row],[Total ABC]],Table14[[#This Row],[Total Contract Cost]]/Table14[[#This Row],[Total ABC]],"")</f>
        <v/>
      </c>
      <c r="I58" s="4">
        <f>COUNTIFS(Complete[Mode of Procurement],Table14[[#This Row],[Mode of Procurement]],Complete[Column2],"Failed")</f>
        <v>0</v>
      </c>
      <c r="J58" s="203">
        <f>SUMIFS(Complete[[Total ]],PMR!$AQ$6:$AQ$681,"Failed",PMR!$E$6:$E$681,'Tool 1-Processing'!B58)</f>
        <v>0</v>
      </c>
      <c r="K58" s="1"/>
      <c r="L58" s="4"/>
      <c r="M58" s="4"/>
      <c r="N58" s="1"/>
      <c r="O58" s="4"/>
      <c r="P58" s="4"/>
      <c r="Q58" s="1"/>
      <c r="R58" s="164"/>
      <c r="S58" s="164"/>
      <c r="T58" s="165"/>
    </row>
    <row r="59" spans="1:20" ht="13.5" customHeight="1" x14ac:dyDescent="0.25">
      <c r="A59" s="11"/>
      <c r="B59" s="22" t="s">
        <v>97</v>
      </c>
      <c r="C59" s="39">
        <f>SUM(COUNTIF(Complete[Mode of Procurement],Table14[[#This Row],[Mode of Procurement]]),COUNTIF(Table13[Mode of Procurement],Table14[[#This Row],[Mode of Procurement]]))</f>
        <v>0</v>
      </c>
      <c r="D59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9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9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9" s="205" t="str">
        <f>IF(Table14[[#This Row],[Total No. of Activities ]],Table14[[#This Row],[Total Number of Awarded]]/Table14[[#This Row],[Total No. of Activities ]],"")</f>
        <v/>
      </c>
      <c r="H59" s="206" t="str">
        <f>IF(Table14[[#This Row],[Total ABC]],Table14[[#This Row],[Total Contract Cost]]/Table14[[#This Row],[Total ABC]],"")</f>
        <v/>
      </c>
      <c r="I59" s="4">
        <f>COUNTIFS(Complete[Mode of Procurement],Table14[[#This Row],[Mode of Procurement]],Complete[Column2],"Failed")</f>
        <v>0</v>
      </c>
      <c r="J59" s="203">
        <f>SUMIFS(Complete[[Total ]],PMR!$AQ$6:$AQ$681,"Failed",PMR!$E$6:$E$681,'Tool 1-Processing'!B59)</f>
        <v>0</v>
      </c>
      <c r="K59" s="1"/>
      <c r="L59" s="4"/>
      <c r="M59" s="4"/>
      <c r="N59" s="1"/>
      <c r="O59" s="4"/>
      <c r="P59" s="4"/>
      <c r="Q59" s="1"/>
      <c r="R59" s="164"/>
      <c r="S59" s="164"/>
      <c r="T59" s="165"/>
    </row>
    <row r="60" spans="1:20" ht="13.5" customHeight="1" x14ac:dyDescent="0.25">
      <c r="A60" s="11"/>
      <c r="B60" s="22" t="s">
        <v>98</v>
      </c>
      <c r="C60" s="39">
        <f>SUM(COUNTIF(Complete[Mode of Procurement],Table14[[#This Row],[Mode of Procurement]]),COUNTIF(Table13[Mode of Procurement],Table14[[#This Row],[Mode of Procurement]]))</f>
        <v>0</v>
      </c>
      <c r="D60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0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0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0" s="205" t="str">
        <f>IF(Table14[[#This Row],[Total No. of Activities ]],Table14[[#This Row],[Total Number of Awarded]]/Table14[[#This Row],[Total No. of Activities ]],"")</f>
        <v/>
      </c>
      <c r="H60" s="206" t="str">
        <f>IF(Table14[[#This Row],[Total ABC]],Table14[[#This Row],[Total Contract Cost]]/Table14[[#This Row],[Total ABC]],"")</f>
        <v/>
      </c>
      <c r="I60" s="4">
        <f>COUNTIFS(Complete[Mode of Procurement],Table14[[#This Row],[Mode of Procurement]],Complete[Column2],"Failed")</f>
        <v>0</v>
      </c>
      <c r="J60" s="203">
        <f>SUMIFS(Complete[[Total ]],PMR!$AQ$6:$AQ$681,"Failed",PMR!$E$6:$E$681,'Tool 1-Processing'!B60)</f>
        <v>0</v>
      </c>
      <c r="K60" s="1"/>
      <c r="L60" s="4"/>
      <c r="M60" s="4"/>
      <c r="N60" s="1"/>
      <c r="O60" s="4"/>
      <c r="P60" s="4"/>
      <c r="Q60" s="1"/>
      <c r="R60" s="164"/>
      <c r="S60" s="164"/>
      <c r="T60" s="165"/>
    </row>
    <row r="61" spans="1:20" ht="13.5" customHeight="1" x14ac:dyDescent="0.25">
      <c r="A61" s="11"/>
      <c r="B61" s="22" t="s">
        <v>99</v>
      </c>
      <c r="C61" s="39">
        <f>SUM(COUNTIF(Complete[Mode of Procurement],Table14[[#This Row],[Mode of Procurement]]),COUNTIF(Table13[Mode of Procurement],Table14[[#This Row],[Mode of Procurement]]))</f>
        <v>6</v>
      </c>
      <c r="D61" s="16">
        <f>SUM(COUNTIFS(Complete[Mode of Procurement],Table14[[#This Row],[Mode of Procurement]],Complete[Notice of Award],"&gt;1"),COUNTIFS(Table13[Mode of Procurement],Table14[[#This Row],[Mode of Procurement]],Table13[Notice of Award],"&gt;1"))</f>
        <v>6</v>
      </c>
      <c r="E61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2957225</v>
      </c>
      <c r="F61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2704950</v>
      </c>
      <c r="G61" s="205">
        <f>IF(Table14[[#This Row],[Total No. of Activities ]],Table14[[#This Row],[Total Number of Awarded]]/Table14[[#This Row],[Total No. of Activities ]],"")</f>
        <v>1</v>
      </c>
      <c r="H61" s="206">
        <f>IF(Table14[[#This Row],[Total ABC]],Table14[[#This Row],[Total Contract Cost]]/Table14[[#This Row],[Total ABC]],"")</f>
        <v>0.91469198319370359</v>
      </c>
      <c r="I61" s="4">
        <f>COUNTIFS(Complete[Mode of Procurement],Table14[[#This Row],[Mode of Procurement]],Complete[Column2],"Failed")</f>
        <v>0</v>
      </c>
      <c r="J61" s="203">
        <f>SUMIFS(Complete[[Total ]],PMR!$AQ$6:$AQ$681,"Failed",PMR!$E$6:$E$681,'Tool 1-Processing'!B61)</f>
        <v>0</v>
      </c>
      <c r="K61" s="1"/>
      <c r="L61" s="4"/>
      <c r="M61" s="4"/>
      <c r="N61" s="1"/>
      <c r="O61" s="4"/>
      <c r="P61" s="4"/>
      <c r="Q61" s="1"/>
      <c r="R61" s="164"/>
      <c r="S61" s="164"/>
      <c r="T61" s="165"/>
    </row>
    <row r="62" spans="1:20" ht="13.5" customHeight="1" x14ac:dyDescent="0.25">
      <c r="A62" s="11"/>
      <c r="B62" s="22" t="s">
        <v>100</v>
      </c>
      <c r="C62" s="39">
        <f>SUM(COUNTIF(Complete[Mode of Procurement],Table14[[#This Row],[Mode of Procurement]]),COUNTIF(Table13[Mode of Procurement],Table14[[#This Row],[Mode of Procurement]]))</f>
        <v>0</v>
      </c>
      <c r="D62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2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2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2" s="205" t="str">
        <f>IF(Table14[[#This Row],[Total No. of Activities ]],Table14[[#This Row],[Total Number of Awarded]]/Table14[[#This Row],[Total No. of Activities ]],"")</f>
        <v/>
      </c>
      <c r="H62" s="206" t="str">
        <f>IF(Table14[[#This Row],[Total ABC]],Table14[[#This Row],[Total Contract Cost]]/Table14[[#This Row],[Total ABC]],"")</f>
        <v/>
      </c>
      <c r="I62" s="4">
        <f>COUNTIFS(Complete[Mode of Procurement],Table14[[#This Row],[Mode of Procurement]],Complete[Column2],"Failed")</f>
        <v>0</v>
      </c>
      <c r="J62" s="203">
        <f>SUMIFS(Complete[[Total ]],PMR!$AQ$6:$AQ$681,"Failed",PMR!$E$6:$E$681,'Tool 1-Processing'!B62)</f>
        <v>0</v>
      </c>
      <c r="K62" s="1"/>
      <c r="L62" s="4"/>
      <c r="M62" s="4"/>
      <c r="N62" s="1"/>
      <c r="O62" s="4"/>
      <c r="P62" s="4"/>
      <c r="Q62" s="1"/>
      <c r="R62" s="164"/>
      <c r="S62" s="164"/>
      <c r="T62" s="165"/>
    </row>
    <row r="63" spans="1:20" ht="13.5" customHeight="1" x14ac:dyDescent="0.25">
      <c r="A63" s="11"/>
      <c r="B63" s="22" t="s">
        <v>101</v>
      </c>
      <c r="C63" s="39">
        <f>SUM(COUNTIF(Complete[Mode of Procurement],Table14[[#This Row],[Mode of Procurement]]),COUNTIF(Table13[Mode of Procurement],Table14[[#This Row],[Mode of Procurement]]))</f>
        <v>0</v>
      </c>
      <c r="D63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3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3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3" s="205" t="str">
        <f>IF(Table14[[#This Row],[Total No. of Activities ]],Table14[[#This Row],[Total Number of Awarded]]/Table14[[#This Row],[Total No. of Activities ]],"")</f>
        <v/>
      </c>
      <c r="H63" s="206" t="str">
        <f>IF(Table14[[#This Row],[Total ABC]],Table14[[#This Row],[Total Contract Cost]]/Table14[[#This Row],[Total ABC]],"")</f>
        <v/>
      </c>
      <c r="I63" s="4">
        <f>COUNTIFS(Complete[Mode of Procurement],Table14[[#This Row],[Mode of Procurement]],Complete[Column2],"Failed")</f>
        <v>0</v>
      </c>
      <c r="J63" s="203">
        <f>SUMIFS(Complete[[Total ]],PMR!$AQ$6:$AQ$681,"Failed",PMR!$E$6:$E$681,'Tool 1-Processing'!B63)</f>
        <v>0</v>
      </c>
      <c r="K63" s="1"/>
      <c r="L63" s="4"/>
      <c r="M63" s="4"/>
      <c r="N63" s="1"/>
      <c r="O63" s="4"/>
      <c r="P63" s="4"/>
      <c r="Q63" s="1"/>
      <c r="R63" s="164"/>
      <c r="S63" s="164"/>
      <c r="T63" s="165"/>
    </row>
    <row r="64" spans="1:20" ht="13.5" customHeight="1" x14ac:dyDescent="0.25">
      <c r="A64" s="11"/>
      <c r="B64" s="22" t="s">
        <v>102</v>
      </c>
      <c r="C64" s="39">
        <f>SUM(COUNTIF(Complete[Mode of Procurement],Table14[[#This Row],[Mode of Procurement]]),COUNTIF(Table13[Mode of Procurement],Table14[[#This Row],[Mode of Procurement]]))</f>
        <v>0</v>
      </c>
      <c r="D64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4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4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4" s="205" t="str">
        <f>IF(Table14[[#This Row],[Total No. of Activities ]],Table14[[#This Row],[Total Number of Awarded]]/Table14[[#This Row],[Total No. of Activities ]],"")</f>
        <v/>
      </c>
      <c r="H64" s="206" t="str">
        <f>IF(Table14[[#This Row],[Total ABC]],Table14[[#This Row],[Total Contract Cost]]/Table14[[#This Row],[Total ABC]],"")</f>
        <v/>
      </c>
      <c r="I64" s="4">
        <f>COUNTIFS(Complete[Mode of Procurement],Table14[[#This Row],[Mode of Procurement]],Complete[Column2],"Failed")</f>
        <v>0</v>
      </c>
      <c r="J64" s="203">
        <f>SUMIFS(Complete[[Total ]],PMR!$AQ$6:$AQ$681,"Failed",PMR!$E$6:$E$681,'Tool 1-Processing'!B64)</f>
        <v>0</v>
      </c>
      <c r="K64" s="1"/>
      <c r="L64" s="4"/>
      <c r="M64" s="4"/>
      <c r="N64" s="1"/>
      <c r="O64" s="4"/>
      <c r="P64" s="4"/>
      <c r="Q64" s="1"/>
      <c r="R64" s="164"/>
      <c r="S64" s="164"/>
      <c r="T64" s="165"/>
    </row>
    <row r="65" spans="1:20" ht="13.5" customHeight="1" x14ac:dyDescent="0.25">
      <c r="A65" s="11"/>
      <c r="B65" s="22" t="s">
        <v>103</v>
      </c>
      <c r="C65" s="39">
        <f>SUM(COUNTIF(Complete[Mode of Procurement],Table14[[#This Row],[Mode of Procurement]]),COUNTIF(Table13[Mode of Procurement],Table14[[#This Row],[Mode of Procurement]]))</f>
        <v>476</v>
      </c>
      <c r="D65" s="16">
        <f>SUM(COUNTIFS(Complete[Mode of Procurement],Table14[[#This Row],[Mode of Procurement]],Complete[Notice of Award],"&gt;1"),COUNTIFS(Table13[Mode of Procurement],Table14[[#This Row],[Mode of Procurement]],Table13[Notice of Award],"&gt;1"))</f>
        <v>155</v>
      </c>
      <c r="E65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23754653.169999998</v>
      </c>
      <c r="F65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23298659.170000002</v>
      </c>
      <c r="G65" s="205">
        <f>IF(Table14[[#This Row],[Total No. of Activities ]],Table14[[#This Row],[Total Number of Awarded]]/Table14[[#This Row],[Total No. of Activities ]],"")</f>
        <v>0.32563025210084034</v>
      </c>
      <c r="H65" s="206">
        <f>IF(Table14[[#This Row],[Total ABC]],Table14[[#This Row],[Total Contract Cost]]/Table14[[#This Row],[Total ABC]],"")</f>
        <v>0.98080401356581892</v>
      </c>
      <c r="I65" s="4">
        <f>COUNTIFS(Complete[Mode of Procurement],Table14[[#This Row],[Mode of Procurement]],Complete[Column2],"Failed")</f>
        <v>0</v>
      </c>
      <c r="J65" s="203">
        <f>SUMIFS(Complete[[Total ]],PMR!$AQ$6:$AQ$681,"Failed",PMR!$E$6:$E$681,'Tool 1-Processing'!B65)</f>
        <v>0</v>
      </c>
      <c r="K65" s="1"/>
      <c r="L65" s="4"/>
      <c r="M65" s="4"/>
      <c r="N65" s="1"/>
      <c r="O65" s="4"/>
      <c r="P65" s="4"/>
      <c r="Q65" s="1"/>
      <c r="R65" s="164"/>
      <c r="S65" s="164"/>
      <c r="T65" s="165"/>
    </row>
    <row r="66" spans="1:20" ht="13.5" customHeight="1" x14ac:dyDescent="0.25">
      <c r="A66" s="11"/>
      <c r="B66" s="22" t="s">
        <v>104</v>
      </c>
      <c r="C66" s="39">
        <f>SUM(COUNTIF(Complete[Mode of Procurement],Table14[[#This Row],[Mode of Procurement]]),COUNTIF(Table13[Mode of Procurement],Table14[[#This Row],[Mode of Procurement]]))</f>
        <v>0</v>
      </c>
      <c r="D66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6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6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6" s="205" t="str">
        <f>IF(Table14[[#This Row],[Total No. of Activities ]],Table14[[#This Row],[Total Number of Awarded]]/Table14[[#This Row],[Total No. of Activities ]],"")</f>
        <v/>
      </c>
      <c r="H66" s="206" t="str">
        <f>IF(Table14[[#This Row],[Total ABC]],Table14[[#This Row],[Total Contract Cost]]/Table14[[#This Row],[Total ABC]],"")</f>
        <v/>
      </c>
      <c r="I66" s="4">
        <f>COUNTIFS(Complete[Mode of Procurement],Table14[[#This Row],[Mode of Procurement]],Complete[Column2],"Failed")</f>
        <v>0</v>
      </c>
      <c r="J66" s="203">
        <f>SUMIFS(Complete[[Total ]],PMR!$AQ$6:$AQ$681,"Failed",PMR!$E$6:$E$681,'Tool 1-Processing'!B66)</f>
        <v>0</v>
      </c>
      <c r="K66" s="1"/>
      <c r="L66" s="4"/>
      <c r="M66" s="4"/>
      <c r="N66" s="1"/>
      <c r="O66" s="4"/>
      <c r="P66" s="4"/>
      <c r="Q66" s="1"/>
      <c r="R66" s="164"/>
      <c r="S66" s="164"/>
      <c r="T66" s="165"/>
    </row>
    <row r="67" spans="1:20" ht="13.5" customHeight="1" x14ac:dyDescent="0.25">
      <c r="A67" s="11"/>
      <c r="B67" s="22" t="s">
        <v>105</v>
      </c>
      <c r="C67" s="39">
        <f>SUM(COUNTIF(Complete[Mode of Procurement],Table14[[#This Row],[Mode of Procurement]]),COUNTIF(Table13[Mode of Procurement],Table14[[#This Row],[Mode of Procurement]]))</f>
        <v>0</v>
      </c>
      <c r="D67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7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7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7" s="205" t="str">
        <f>IF(Table14[[#This Row],[Total No. of Activities ]],Table14[[#This Row],[Total Number of Awarded]]/Table14[[#This Row],[Total No. of Activities ]],"")</f>
        <v/>
      </c>
      <c r="H67" s="206" t="str">
        <f>IF(Table14[[#This Row],[Total ABC]],Table14[[#This Row],[Total Contract Cost]]/Table14[[#This Row],[Total ABC]],"")</f>
        <v/>
      </c>
      <c r="I67" s="4">
        <f>COUNTIFS(Complete[Mode of Procurement],Table14[[#This Row],[Mode of Procurement]],Complete[Column2],"Failed")</f>
        <v>0</v>
      </c>
      <c r="J67" s="203">
        <f>SUMIFS(Complete[[Total ]],PMR!$AQ$6:$AQ$681,"Failed",PMR!$E$6:$E$681,'Tool 1-Processing'!B67)</f>
        <v>0</v>
      </c>
      <c r="K67" s="1"/>
      <c r="L67" s="4"/>
      <c r="M67" s="4"/>
      <c r="N67" s="1"/>
      <c r="O67" s="4"/>
      <c r="P67" s="4"/>
      <c r="Q67" s="1"/>
      <c r="R67" s="164"/>
      <c r="S67" s="164"/>
      <c r="T67" s="165"/>
    </row>
    <row r="68" spans="1:20" ht="13.5" customHeight="1" x14ac:dyDescent="0.25">
      <c r="A68" s="11"/>
      <c r="B68" s="22" t="s">
        <v>106</v>
      </c>
      <c r="C68" s="39">
        <f>SUM(COUNTIF(Complete[Mode of Procurement],Table14[[#This Row],[Mode of Procurement]]),COUNTIF(Table13[Mode of Procurement],Table14[[#This Row],[Mode of Procurement]]))</f>
        <v>0</v>
      </c>
      <c r="D68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8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8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8" s="205" t="str">
        <f>IF(Table14[[#This Row],[Total No. of Activities ]],Table14[[#This Row],[Total Number of Awarded]]/Table14[[#This Row],[Total No. of Activities ]],"")</f>
        <v/>
      </c>
      <c r="H68" s="206" t="str">
        <f>IF(Table14[[#This Row],[Total ABC]],Table14[[#This Row],[Total Contract Cost]]/Table14[[#This Row],[Total ABC]],"")</f>
        <v/>
      </c>
      <c r="I68" s="4">
        <f>COUNTIFS(Complete[Mode of Procurement],Table14[[#This Row],[Mode of Procurement]],Complete[Column2],"Failed")</f>
        <v>0</v>
      </c>
      <c r="J68" s="203">
        <f>SUMIFS(Complete[[Total ]],PMR!$AQ$6:$AQ$681,"Failed",PMR!$E$6:$E$681,'Tool 1-Processing'!B68)</f>
        <v>0</v>
      </c>
      <c r="K68" s="1"/>
      <c r="L68" s="4"/>
      <c r="M68" s="4"/>
      <c r="N68" s="1"/>
      <c r="O68" s="4"/>
      <c r="P68" s="4"/>
      <c r="Q68" s="1"/>
      <c r="R68" s="164"/>
      <c r="S68" s="164"/>
      <c r="T68" s="165"/>
    </row>
    <row r="69" spans="1:20" ht="13.5" customHeight="1" x14ac:dyDescent="0.25">
      <c r="A69" s="11"/>
      <c r="B69" s="22" t="s">
        <v>107</v>
      </c>
      <c r="C69" s="39">
        <f>SUM(COUNTIF(Complete[Mode of Procurement],Table14[[#This Row],[Mode of Procurement]]),COUNTIF(Table13[Mode of Procurement],Table14[[#This Row],[Mode of Procurement]]))</f>
        <v>0</v>
      </c>
      <c r="D69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9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9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9" s="205" t="str">
        <f>IF(Table14[[#This Row],[Total No. of Activities ]],Table14[[#This Row],[Total Number of Awarded]]/Table14[[#This Row],[Total No. of Activities ]],"")</f>
        <v/>
      </c>
      <c r="H69" s="206" t="str">
        <f>IF(Table14[[#This Row],[Total ABC]],Table14[[#This Row],[Total Contract Cost]]/Table14[[#This Row],[Total ABC]],"")</f>
        <v/>
      </c>
      <c r="I69" s="4">
        <f>COUNTIFS(Complete[Mode of Procurement],Table14[[#This Row],[Mode of Procurement]],Complete[Column2],"Failed")</f>
        <v>0</v>
      </c>
      <c r="J69" s="203">
        <f>SUMIFS(Complete[[Total ]],PMR!$AQ$6:$AQ$681,"Failed",PMR!$E$6:$E$681,'Tool 1-Processing'!B69)</f>
        <v>0</v>
      </c>
      <c r="K69" s="1"/>
      <c r="L69" s="4"/>
      <c r="M69" s="4"/>
      <c r="N69" s="1"/>
      <c r="O69" s="4"/>
      <c r="P69" s="4"/>
      <c r="Q69" s="1"/>
      <c r="R69" s="164"/>
      <c r="S69" s="164"/>
      <c r="T69" s="165"/>
    </row>
    <row r="70" spans="1:20" ht="13.5" customHeight="1" x14ac:dyDescent="0.25">
      <c r="A70" s="11"/>
      <c r="B70" s="22" t="s">
        <v>108</v>
      </c>
      <c r="C70" s="39">
        <f>SUM(COUNTIF(Complete[Mode of Procurement],Table14[[#This Row],[Mode of Procurement]]),COUNTIF(Table13[Mode of Procurement],Table14[[#This Row],[Mode of Procurement]]))</f>
        <v>0</v>
      </c>
      <c r="D70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0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0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0" s="205" t="str">
        <f>IF(Table14[[#This Row],[Total No. of Activities ]],Table14[[#This Row],[Total Number of Awarded]]/Table14[[#This Row],[Total No. of Activities ]],"")</f>
        <v/>
      </c>
      <c r="H70" s="206" t="str">
        <f>IF(Table14[[#This Row],[Total ABC]],Table14[[#This Row],[Total Contract Cost]]/Table14[[#This Row],[Total ABC]],"")</f>
        <v/>
      </c>
      <c r="I70" s="4">
        <f>COUNTIFS(Complete[Mode of Procurement],Table14[[#This Row],[Mode of Procurement]],Complete[Column2],"Failed")</f>
        <v>0</v>
      </c>
      <c r="J70" s="203">
        <f>SUMIFS(Complete[[Total ]],PMR!$AQ$6:$AQ$681,"Failed",PMR!$E$6:$E$681,'Tool 1-Processing'!B70)</f>
        <v>0</v>
      </c>
      <c r="K70" s="1"/>
      <c r="L70" s="4"/>
      <c r="M70" s="4"/>
      <c r="N70" s="1"/>
      <c r="O70" s="4"/>
      <c r="P70" s="4"/>
      <c r="Q70" s="1"/>
      <c r="R70" s="164"/>
      <c r="S70" s="164"/>
      <c r="T70" s="165"/>
    </row>
    <row r="71" spans="1:20" ht="13.5" customHeight="1" x14ac:dyDescent="0.25">
      <c r="A71" s="11"/>
      <c r="B71" s="22" t="s">
        <v>109</v>
      </c>
      <c r="C71" s="39">
        <f>SUM(COUNTIF(Complete[Mode of Procurement],Table14[[#This Row],[Mode of Procurement]]),COUNTIF(Table13[Mode of Procurement],Table14[[#This Row],[Mode of Procurement]]))</f>
        <v>0</v>
      </c>
      <c r="D71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1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1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1" s="205" t="str">
        <f>IF(Table14[[#This Row],[Total No. of Activities ]],Table14[[#This Row],[Total Number of Awarded]]/Table14[[#This Row],[Total No. of Activities ]],"")</f>
        <v/>
      </c>
      <c r="H71" s="206" t="str">
        <f>IF(Table14[[#This Row],[Total ABC]],Table14[[#This Row],[Total Contract Cost]]/Table14[[#This Row],[Total ABC]],"")</f>
        <v/>
      </c>
      <c r="I71" s="4">
        <f>COUNTIFS(Complete[Mode of Procurement],Table14[[#This Row],[Mode of Procurement]],Complete[Column2],"Failed")</f>
        <v>0</v>
      </c>
      <c r="J71" s="203">
        <f>SUMIFS(Complete[[Total ]],PMR!$AQ$6:$AQ$681,"Failed",PMR!$E$6:$E$681,'Tool 1-Processing'!B71)</f>
        <v>0</v>
      </c>
      <c r="K71" s="1"/>
      <c r="L71" s="4"/>
      <c r="M71" s="4"/>
      <c r="N71" s="1"/>
      <c r="O71" s="4"/>
      <c r="P71" s="4"/>
      <c r="Q71" s="1"/>
      <c r="R71" s="164"/>
      <c r="S71" s="164"/>
      <c r="T71" s="165"/>
    </row>
    <row r="72" spans="1:20" ht="13.5" customHeight="1" x14ac:dyDescent="0.25">
      <c r="A72" s="11"/>
      <c r="B72" s="22" t="s">
        <v>110</v>
      </c>
      <c r="C72" s="39">
        <f>SUM(COUNTIF(Complete[Mode of Procurement],Table14[[#This Row],[Mode of Procurement]]),COUNTIF(Table13[Mode of Procurement],Table14[[#This Row],[Mode of Procurement]]))</f>
        <v>0</v>
      </c>
      <c r="D72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2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2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2" s="205" t="str">
        <f>IF(Table14[[#This Row],[Total No. of Activities ]],Table14[[#This Row],[Total Number of Awarded]]/Table14[[#This Row],[Total No. of Activities ]],"")</f>
        <v/>
      </c>
      <c r="H72" s="206" t="str">
        <f>IF(Table14[[#This Row],[Total ABC]],Table14[[#This Row],[Total Contract Cost]]/Table14[[#This Row],[Total ABC]],"")</f>
        <v/>
      </c>
      <c r="I72" s="4">
        <f>COUNTIFS(Complete[Mode of Procurement],Table14[[#This Row],[Mode of Procurement]],Complete[Column2],"Failed")</f>
        <v>0</v>
      </c>
      <c r="J72" s="203">
        <f>SUMIFS(Complete[[Total ]],PMR!$AQ$6:$AQ$681,"Failed",PMR!$E$6:$E$681,'Tool 1-Processing'!B72)</f>
        <v>0</v>
      </c>
      <c r="K72" s="1"/>
      <c r="L72" s="4"/>
      <c r="M72" s="4"/>
      <c r="N72" s="1"/>
      <c r="O72" s="4"/>
      <c r="P72" s="4"/>
      <c r="Q72" s="1"/>
      <c r="R72" s="164"/>
      <c r="S72" s="164"/>
      <c r="T72" s="165"/>
    </row>
    <row r="73" spans="1:20" ht="13.5" customHeight="1" x14ac:dyDescent="0.25">
      <c r="A73" s="11"/>
      <c r="B73" s="22" t="s">
        <v>111</v>
      </c>
      <c r="C73" s="39">
        <f>SUM(COUNTIF(Complete[Mode of Procurement],Table14[[#This Row],[Mode of Procurement]]),COUNTIF(Table13[Mode of Procurement],Table14[[#This Row],[Mode of Procurement]]))</f>
        <v>0</v>
      </c>
      <c r="D73" s="16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3" s="203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3" s="203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3" s="205" t="str">
        <f>IF(Table14[[#This Row],[Total No. of Activities ]],Table14[[#This Row],[Total Number of Awarded]]/Table14[[#This Row],[Total No. of Activities ]],"")</f>
        <v/>
      </c>
      <c r="H73" s="206" t="str">
        <f>IF(Table14[[#This Row],[Total ABC]],Table14[[#This Row],[Total Contract Cost]]/Table14[[#This Row],[Total ABC]],"")</f>
        <v/>
      </c>
      <c r="I73" s="4">
        <f>COUNTIFS(Complete[Mode of Procurement],Table14[[#This Row],[Mode of Procurement]],Complete[Column2],"Failed")</f>
        <v>0</v>
      </c>
      <c r="J73" s="203">
        <f>SUMIFS(Complete[[Total ]],PMR!$AQ$6:$AQ$681,"Failed",PMR!$E$6:$E$681,'Tool 1-Processing'!B73)</f>
        <v>0</v>
      </c>
      <c r="K73" s="1"/>
      <c r="L73" s="4"/>
      <c r="M73" s="4"/>
      <c r="N73" s="1"/>
      <c r="O73" s="4"/>
      <c r="P73" s="4"/>
      <c r="Q73" s="1"/>
      <c r="R73" s="164"/>
      <c r="S73" s="164"/>
      <c r="T73" s="165"/>
    </row>
    <row r="74" spans="1:20" ht="13.5" customHeight="1" x14ac:dyDescent="0.25">
      <c r="A74" s="11"/>
      <c r="B74" s="207" t="s">
        <v>44</v>
      </c>
      <c r="C74" s="208">
        <f>SUBTOTAL(109,Table14[Total No. of Activities ])</f>
        <v>871</v>
      </c>
      <c r="D74" s="209">
        <f>SUBTOTAL(109,Table14[Total Number of Awarded])</f>
        <v>326</v>
      </c>
      <c r="E74" s="210">
        <f>SUBTOTAL(109,Table14[Total ABC])</f>
        <v>235607156.96999994</v>
      </c>
      <c r="F74" s="210">
        <f>SUBTOTAL(109,Table14[Total ABC])</f>
        <v>235607156.96999994</v>
      </c>
      <c r="G74" s="212">
        <f>SUBTOTAL(101,Table14[%Vol of Awarded])</f>
        <v>0.44919270030994279</v>
      </c>
      <c r="H74" s="212">
        <f>SUBTOTAL(101,Table14[%ABC of Awarded])</f>
        <v>0.95127025527954612</v>
      </c>
      <c r="I74" s="214">
        <f>SUBTOTAL(109,Table14[Total Number of Failed])</f>
        <v>0</v>
      </c>
      <c r="J74" s="224">
        <f>SUBTOTAL(109,Table14[ABC of Failed])</f>
        <v>0</v>
      </c>
      <c r="K74" s="1"/>
      <c r="L74" s="4"/>
      <c r="M74" s="4"/>
      <c r="N74" s="1"/>
      <c r="O74" s="4"/>
      <c r="P74" s="4"/>
      <c r="Q74" s="1"/>
      <c r="R74" s="164"/>
      <c r="S74" s="164"/>
      <c r="T74" s="165"/>
    </row>
    <row r="75" spans="1:20" ht="13.5" customHeight="1" x14ac:dyDescent="0.25">
      <c r="A75" s="11"/>
      <c r="B75" s="18"/>
      <c r="C75" s="16"/>
      <c r="D75" s="16"/>
      <c r="E75" s="1"/>
      <c r="F75" s="4"/>
      <c r="G75" s="4"/>
      <c r="H75" s="1"/>
      <c r="I75" s="1"/>
      <c r="J75" s="1"/>
      <c r="K75" s="1"/>
      <c r="L75" s="4"/>
      <c r="M75" s="4"/>
      <c r="N75" s="1"/>
      <c r="O75" s="4"/>
      <c r="P75" s="4"/>
      <c r="Q75" s="1"/>
      <c r="R75" s="164"/>
      <c r="S75" s="164"/>
      <c r="T75" s="165"/>
    </row>
    <row r="76" spans="1:20" ht="13.5" customHeight="1" x14ac:dyDescent="0.25">
      <c r="A76" s="11"/>
      <c r="B76" s="18" t="s">
        <v>122</v>
      </c>
      <c r="C76" s="16">
        <f>SUM(C52:C73)</f>
        <v>740</v>
      </c>
      <c r="D76" s="16">
        <f>SUM(D52:D73)</f>
        <v>205</v>
      </c>
      <c r="E76" s="213">
        <f>SUM(E52:E73)</f>
        <v>52638461.129999995</v>
      </c>
      <c r="F76" s="213">
        <f>SUM(F52:F73)</f>
        <v>50871400.280000001</v>
      </c>
      <c r="G76" s="211">
        <f>AVERAGE(G52:G73)</f>
        <v>0.38141106862030538</v>
      </c>
      <c r="H76" s="211">
        <f>AVERAGE(H52:H73)</f>
        <v>0.96011985834532398</v>
      </c>
      <c r="I76" s="16">
        <f>SUM(I52:I73)</f>
        <v>0</v>
      </c>
      <c r="J76" s="213">
        <f>SUM(J52:J73)</f>
        <v>0</v>
      </c>
      <c r="K76" s="1"/>
      <c r="L76" s="4"/>
      <c r="M76" s="4"/>
      <c r="N76" s="1"/>
      <c r="O76" s="4"/>
      <c r="P76" s="4"/>
      <c r="Q76" s="1"/>
      <c r="R76" s="164"/>
      <c r="S76" s="164"/>
      <c r="T76" s="165"/>
    </row>
    <row r="77" spans="1:20" ht="13.5" customHeight="1" x14ac:dyDescent="0.25">
      <c r="A77" s="11"/>
      <c r="B77" s="18"/>
      <c r="C77" s="16"/>
      <c r="D77" s="16"/>
      <c r="E77" s="1"/>
      <c r="F77" s="4"/>
      <c r="G77" s="4"/>
      <c r="H77" s="1"/>
      <c r="I77" s="1"/>
      <c r="J77" s="1"/>
      <c r="K77" s="1"/>
      <c r="L77" s="4"/>
      <c r="M77" s="4"/>
      <c r="N77" s="1"/>
      <c r="O77" s="4"/>
      <c r="P77" s="4"/>
      <c r="Q77" s="1"/>
      <c r="R77" s="164"/>
      <c r="S77" s="164"/>
      <c r="T77" s="165"/>
    </row>
    <row r="78" spans="1:20" ht="13.5" customHeight="1" x14ac:dyDescent="0.25">
      <c r="A78" s="11"/>
      <c r="B78" s="18"/>
      <c r="C78" s="16"/>
      <c r="D78" s="16"/>
      <c r="E78" s="1"/>
      <c r="F78" s="4"/>
      <c r="G78" s="4"/>
      <c r="H78" s="1"/>
      <c r="I78" s="1"/>
      <c r="J78" s="1"/>
      <c r="K78" s="1"/>
      <c r="L78" s="4"/>
      <c r="M78" s="4"/>
      <c r="N78" s="1"/>
      <c r="O78" s="4"/>
      <c r="P78" s="4"/>
      <c r="Q78" s="1"/>
      <c r="R78" s="164"/>
      <c r="S78" s="164"/>
      <c r="T78" s="165"/>
    </row>
    <row r="79" spans="1:20" ht="15" customHeight="1" x14ac:dyDescent="0.25">
      <c r="A79" s="1"/>
      <c r="B79" s="19"/>
      <c r="C79" s="16"/>
      <c r="D79" s="16"/>
      <c r="E79" s="1"/>
      <c r="F79" s="4"/>
      <c r="G79" s="4"/>
      <c r="H79" s="1"/>
      <c r="I79" s="1"/>
      <c r="J79" s="1"/>
      <c r="K79" s="1"/>
      <c r="L79" s="4"/>
      <c r="M79" s="4"/>
      <c r="N79" s="1"/>
      <c r="O79" s="4"/>
      <c r="P79" s="10"/>
      <c r="Q79" s="11"/>
      <c r="R79" s="159"/>
      <c r="S79" s="159"/>
      <c r="T79" s="160"/>
    </row>
    <row r="80" spans="1:20" ht="13.5" customHeight="1" x14ac:dyDescent="0.25">
      <c r="A80" s="7"/>
      <c r="B80" s="887" t="s">
        <v>123</v>
      </c>
      <c r="C80" s="878"/>
      <c r="D80" s="878"/>
      <c r="E80" s="878"/>
      <c r="F80" s="10"/>
      <c r="G80" s="10"/>
      <c r="H80" s="11"/>
      <c r="I80" s="11"/>
      <c r="J80" s="11"/>
      <c r="K80" s="11"/>
      <c r="L80" s="10"/>
      <c r="M80" s="10"/>
      <c r="N80" s="11"/>
      <c r="O80" s="10"/>
      <c r="P80" s="4"/>
      <c r="Q80" s="1"/>
      <c r="R80" s="166"/>
      <c r="S80" s="166"/>
      <c r="T80" s="167"/>
    </row>
    <row r="81" spans="1:21" x14ac:dyDescent="0.25">
      <c r="A81" s="270"/>
      <c r="B81" s="3"/>
      <c r="C81" s="3"/>
      <c r="D81" s="3"/>
      <c r="E81" s="1"/>
      <c r="F81" s="4"/>
      <c r="G81" s="4"/>
      <c r="H81" s="1"/>
      <c r="I81" s="1"/>
      <c r="J81" s="1"/>
      <c r="K81" s="1"/>
      <c r="L81" s="4"/>
      <c r="M81" s="4"/>
      <c r="N81" s="1"/>
      <c r="O81" s="4"/>
      <c r="P81" s="8"/>
      <c r="Q81" s="7"/>
      <c r="R81" s="271"/>
      <c r="S81" s="271"/>
      <c r="T81" s="272"/>
    </row>
    <row r="82" spans="1:21" ht="13.5" customHeight="1" x14ac:dyDescent="0.25">
      <c r="A82" s="270"/>
      <c r="B82" s="41" t="s">
        <v>124</v>
      </c>
      <c r="C82" s="41" t="s">
        <v>125</v>
      </c>
      <c r="D82" s="20" t="s">
        <v>126</v>
      </c>
      <c r="E82" s="7"/>
      <c r="F82" s="8"/>
      <c r="G82" s="8"/>
      <c r="H82" s="7"/>
      <c r="I82" s="7"/>
      <c r="J82" s="7"/>
      <c r="K82" s="7"/>
      <c r="L82" s="8"/>
      <c r="M82" s="8"/>
      <c r="N82" s="7"/>
      <c r="O82" s="8"/>
      <c r="P82" s="273"/>
      <c r="Q82" s="270"/>
      <c r="R82" s="271"/>
      <c r="S82" s="271"/>
      <c r="T82" s="272"/>
    </row>
    <row r="83" spans="1:21" ht="13.5" customHeight="1" x14ac:dyDescent="0.25">
      <c r="A83" s="270"/>
      <c r="B83" s="274" t="s">
        <v>127</v>
      </c>
      <c r="C83" s="275">
        <f>COUNTIFS(Table13[Remarks
(Explaining changes from the APP)],"Ongoing Procurement Process",Table13[Column42],"&gt;180")</f>
        <v>0</v>
      </c>
      <c r="D83" s="276">
        <f t="shared" ref="D83:D86" si="0">IF($C$87,C83/$C$87,0)</f>
        <v>0</v>
      </c>
      <c r="E83" s="270"/>
      <c r="F83" s="273"/>
      <c r="G83" s="273"/>
      <c r="H83" s="270"/>
      <c r="I83" s="270"/>
      <c r="J83" s="270"/>
      <c r="K83" s="270"/>
      <c r="L83" s="273"/>
      <c r="M83" s="273"/>
      <c r="N83" s="270"/>
      <c r="O83" s="273"/>
      <c r="P83" s="273"/>
      <c r="Q83" s="270"/>
      <c r="R83" s="271"/>
      <c r="S83" s="271"/>
      <c r="T83" s="272"/>
    </row>
    <row r="84" spans="1:21" ht="13.5" customHeight="1" x14ac:dyDescent="0.25">
      <c r="A84" s="270"/>
      <c r="B84" s="274" t="s">
        <v>128</v>
      </c>
      <c r="C84" s="275">
        <f>COUNTIFS(Table13[Remarks
(Explaining changes from the APP)],"Ongoing Procurement Process",Table13[Column42],"&lt;180",Table13[Column42],"&gt;90")</f>
        <v>0</v>
      </c>
      <c r="D84" s="276">
        <f t="shared" si="0"/>
        <v>0</v>
      </c>
      <c r="E84" s="270"/>
      <c r="F84" s="273"/>
      <c r="G84" s="273"/>
      <c r="H84" s="270"/>
      <c r="I84" s="270"/>
      <c r="J84" s="270"/>
      <c r="K84" s="270"/>
      <c r="L84" s="273"/>
      <c r="M84" s="273"/>
      <c r="N84" s="270"/>
      <c r="O84" s="273"/>
      <c r="P84" s="273"/>
      <c r="Q84" s="270"/>
      <c r="R84" s="271"/>
      <c r="S84" s="271"/>
      <c r="T84" s="272"/>
    </row>
    <row r="85" spans="1:21" ht="13.5" customHeight="1" x14ac:dyDescent="0.25">
      <c r="A85" s="270"/>
      <c r="B85" s="274" t="s">
        <v>129</v>
      </c>
      <c r="C85" s="275">
        <f>COUNTIFS(Table13[Remarks
(Explaining changes from the APP)],"Ongoing Procurement Process",Table13[Column42],"&lt;91",Table13[Column42],"&gt;44")</f>
        <v>0</v>
      </c>
      <c r="D85" s="276">
        <f t="shared" si="0"/>
        <v>0</v>
      </c>
      <c r="E85" s="270"/>
      <c r="F85" s="273"/>
      <c r="G85" s="273"/>
      <c r="H85" s="270"/>
      <c r="I85" s="270"/>
      <c r="J85" s="270"/>
      <c r="K85" s="270"/>
      <c r="L85" s="273"/>
      <c r="M85" s="273"/>
      <c r="N85" s="270"/>
      <c r="O85" s="273"/>
      <c r="P85" s="273"/>
      <c r="Q85" s="270"/>
      <c r="R85" s="271"/>
      <c r="S85" s="271"/>
      <c r="T85" s="272"/>
    </row>
    <row r="86" spans="1:21" ht="13.5" customHeight="1" x14ac:dyDescent="0.25">
      <c r="A86" s="1"/>
      <c r="B86" s="274" t="s">
        <v>130</v>
      </c>
      <c r="C86" s="275">
        <f>COUNTIFS(Table13[Remarks
(Explaining changes from the APP)],"Ongoing Procurement Process",Table13[Column42],"&lt;45",Table13[Column42],"&gt;0")</f>
        <v>0</v>
      </c>
      <c r="D86" s="276">
        <f t="shared" si="0"/>
        <v>0</v>
      </c>
      <c r="E86" s="270"/>
      <c r="F86" s="273"/>
      <c r="G86" s="273"/>
      <c r="H86" s="270"/>
      <c r="I86" s="270"/>
      <c r="J86" s="270"/>
      <c r="K86" s="270"/>
      <c r="L86" s="273"/>
      <c r="M86" s="273"/>
      <c r="N86" s="270"/>
      <c r="O86" s="273"/>
      <c r="P86" s="273"/>
      <c r="Q86" s="270"/>
      <c r="R86" s="159"/>
      <c r="S86" s="159"/>
      <c r="T86" s="160"/>
    </row>
    <row r="87" spans="1:21" ht="13.5" customHeight="1" x14ac:dyDescent="0.25">
      <c r="A87" s="1"/>
      <c r="B87" s="40" t="s">
        <v>44</v>
      </c>
      <c r="C87" s="275">
        <f>SUM(C83,C84,C85,C86)</f>
        <v>0</v>
      </c>
      <c r="D87" s="21">
        <f>SUBTOTAL(109,'Tool 1-Processing'!$D$83:$D$86)</f>
        <v>0</v>
      </c>
      <c r="E87" s="270"/>
      <c r="F87" s="273"/>
      <c r="G87" s="273"/>
      <c r="H87" s="270"/>
      <c r="I87" s="270"/>
      <c r="J87" s="270"/>
      <c r="K87" s="270"/>
      <c r="L87" s="273"/>
      <c r="M87" s="273"/>
      <c r="N87" s="270"/>
      <c r="O87" s="273"/>
      <c r="P87" s="4"/>
      <c r="Q87" s="1"/>
      <c r="R87" s="159"/>
      <c r="S87" s="159"/>
      <c r="T87" s="160"/>
    </row>
    <row r="88" spans="1:21" ht="13.5" customHeight="1" x14ac:dyDescent="0.25">
      <c r="A88" s="1"/>
      <c r="B88" s="22" t="s">
        <v>131</v>
      </c>
      <c r="C88" s="16"/>
      <c r="D88" s="16"/>
      <c r="E88" s="1"/>
      <c r="F88" s="4"/>
      <c r="G88" s="4"/>
      <c r="H88" s="1"/>
      <c r="I88" s="1"/>
      <c r="J88" s="1"/>
      <c r="K88" s="1"/>
      <c r="L88" s="4"/>
      <c r="M88" s="4"/>
      <c r="N88" s="1"/>
      <c r="O88" s="4"/>
      <c r="P88" s="4"/>
      <c r="Q88" s="1"/>
      <c r="R88" s="159"/>
      <c r="S88" s="159"/>
      <c r="T88" s="160"/>
    </row>
    <row r="89" spans="1:21" ht="15" customHeight="1" x14ac:dyDescent="0.25">
      <c r="A89" s="1"/>
      <c r="B89" s="16"/>
      <c r="C89" s="1"/>
      <c r="D89" s="1"/>
      <c r="E89" s="1"/>
      <c r="F89" s="4"/>
      <c r="G89" s="4"/>
      <c r="H89" s="1"/>
      <c r="I89" s="1"/>
      <c r="J89" s="1"/>
      <c r="K89" s="1"/>
      <c r="L89" s="4"/>
      <c r="M89" s="4"/>
      <c r="N89" s="1"/>
      <c r="O89" s="4"/>
      <c r="P89" s="4"/>
      <c r="Q89" s="1"/>
      <c r="R89" s="159"/>
      <c r="S89" s="159"/>
      <c r="T89" s="160"/>
    </row>
    <row r="90" spans="1:21" ht="13.5" customHeight="1" x14ac:dyDescent="0.25">
      <c r="A90" s="7"/>
      <c r="B90" s="877" t="s">
        <v>132</v>
      </c>
      <c r="C90" s="878"/>
      <c r="D90" s="878"/>
      <c r="E90" s="878"/>
      <c r="F90" s="4"/>
      <c r="G90" s="4"/>
      <c r="H90" s="1"/>
      <c r="I90" s="1"/>
      <c r="J90" s="1"/>
      <c r="K90" s="1"/>
      <c r="L90" s="4"/>
      <c r="M90" s="4"/>
      <c r="N90" s="1"/>
      <c r="O90" s="4"/>
      <c r="P90" s="4"/>
      <c r="Q90" s="1"/>
      <c r="R90" s="166"/>
      <c r="S90" s="166"/>
      <c r="T90" s="167"/>
    </row>
    <row r="91" spans="1:21" ht="39" customHeight="1" x14ac:dyDescent="0.25">
      <c r="A91" s="270"/>
      <c r="B91" s="3"/>
      <c r="C91" s="3"/>
      <c r="D91" s="3"/>
      <c r="E91" s="1"/>
      <c r="F91" s="4"/>
      <c r="G91" s="4"/>
      <c r="H91" s="1"/>
      <c r="I91" s="1"/>
      <c r="J91" s="1"/>
      <c r="K91" s="1"/>
      <c r="L91" s="4"/>
      <c r="M91" s="4"/>
      <c r="N91" s="1"/>
      <c r="O91" s="4"/>
      <c r="P91" s="8"/>
      <c r="Q91" s="7"/>
      <c r="R91" s="271"/>
      <c r="S91" s="271"/>
      <c r="T91" s="272"/>
    </row>
    <row r="92" spans="1:21" ht="28.9" customHeight="1" x14ac:dyDescent="0.25">
      <c r="A92" s="270"/>
      <c r="B92" s="52" t="s">
        <v>133</v>
      </c>
      <c r="C92" s="53" t="s">
        <v>125</v>
      </c>
      <c r="D92" s="54" t="s">
        <v>134</v>
      </c>
      <c r="E92" s="53" t="s">
        <v>135</v>
      </c>
      <c r="F92" s="55" t="s">
        <v>136</v>
      </c>
      <c r="G92" s="53" t="s">
        <v>137</v>
      </c>
      <c r="H92" s="55" t="s">
        <v>138</v>
      </c>
      <c r="I92" s="127" t="s">
        <v>139</v>
      </c>
      <c r="J92" s="7"/>
      <c r="K92" s="7"/>
      <c r="L92" s="8"/>
      <c r="M92" s="8"/>
      <c r="N92" s="7"/>
      <c r="O92" s="8"/>
      <c r="P92" s="273"/>
      <c r="Q92" s="270"/>
      <c r="R92" s="271"/>
      <c r="S92" s="271"/>
      <c r="T92" s="272"/>
    </row>
    <row r="93" spans="1:21" ht="13.5" customHeight="1" x14ac:dyDescent="0.25">
      <c r="A93" s="270"/>
      <c r="B93" s="277" t="s">
        <v>140</v>
      </c>
      <c r="C93" s="278">
        <f>COUNTIF(PMR!$AO$7:$AO$722, "Awarded with issued Notice of Award")</f>
        <v>5</v>
      </c>
      <c r="D93" s="279">
        <f>IF($C$97,Table_1[[#This Row],[No. of Procurement Activities]]/$C$97,"")</f>
        <v>6.9444444444444441E-3</v>
      </c>
      <c r="E93" s="280">
        <f>SUMIF(PMR!$AO$7:$AO$889, "Awarded with issued Notice of Award",PMR!$AA$7:$AA$889)</f>
        <v>3303626</v>
      </c>
      <c r="F93" s="118">
        <f>IF($E$97,Table_1[[#This Row],[ABC Amount of Activities]]/$E$97,"")</f>
        <v>1.2838475268041076E-2</v>
      </c>
      <c r="G93" s="280">
        <f>SUMIF(PMR!$AO$7:$AO$889, "Awarded with issued Notice of Award",PMR!$AD$7:$AD$889)</f>
        <v>2107184</v>
      </c>
      <c r="H93" s="281">
        <f>Table_1[[#This Row],[Contract Cost]]/$G$97</f>
        <v>8.8393894515782605E-3</v>
      </c>
      <c r="I93" s="282">
        <f>(Table_1[[#This Row],[ABC Amount of Activities]]-Table_1[[#This Row],[Contract Cost]])/Table_1[[#This Row],[ABC Amount of Activities]]</f>
        <v>0.36216024453131196</v>
      </c>
      <c r="J93" s="270"/>
      <c r="K93" s="270"/>
      <c r="L93" s="273"/>
      <c r="M93" s="273"/>
      <c r="N93" s="270"/>
      <c r="O93" s="273"/>
      <c r="P93" s="273"/>
      <c r="Q93" s="270"/>
      <c r="R93" s="271"/>
      <c r="S93" s="271"/>
      <c r="T93" s="272"/>
    </row>
    <row r="94" spans="1:21" ht="13.5" customHeight="1" x14ac:dyDescent="0.25">
      <c r="A94" s="270"/>
      <c r="B94" s="277" t="s">
        <v>141</v>
      </c>
      <c r="C94" s="278">
        <f>COUNTIF(PMR!$AO$7:$AO$722, B94)</f>
        <v>527</v>
      </c>
      <c r="D94" s="279">
        <f>IF($C$97,Table_1[[#This Row],[No. of Procurement Activities]]/$C$97,"")</f>
        <v>0.7319444444444444</v>
      </c>
      <c r="E94" s="280">
        <f>SUMIF(PMR!$AO$7:$AO$883, B94,PMR!$AA$7:$AA$883)</f>
        <v>200683478.18999994</v>
      </c>
      <c r="F94" s="118">
        <f>IF($E$97,Table_1[[#This Row],[ABC Amount of Activities]]/$E$97,"")</f>
        <v>0.77989151055439532</v>
      </c>
      <c r="G94" s="280">
        <f>SUMIF(PMR!$AO$7:$AO$883,B94,PMR!$AD$7:$AD$883)</f>
        <v>185084577.97000003</v>
      </c>
      <c r="H94" s="283">
        <f>Table_1[[#This Row],[Contract Cost]]/$G$97</f>
        <v>0.77640807170035098</v>
      </c>
      <c r="I94" s="282">
        <f>(Table_1[[#This Row],[ABC Amount of Activities]]-Table_1[[#This Row],[Contract Cost]])/Table_1[[#This Row],[ABC Amount of Activities]]</f>
        <v>7.772887115914659E-2</v>
      </c>
      <c r="J94" s="270"/>
      <c r="K94" s="270"/>
      <c r="L94" s="273"/>
      <c r="M94" s="273"/>
      <c r="N94" s="270"/>
      <c r="O94" s="273"/>
      <c r="P94" s="273"/>
      <c r="Q94" s="270"/>
      <c r="R94" s="271"/>
      <c r="S94" s="271"/>
      <c r="T94" s="272"/>
    </row>
    <row r="95" spans="1:21" ht="13.5" customHeight="1" x14ac:dyDescent="0.25">
      <c r="A95" s="270"/>
      <c r="B95" s="277" t="s">
        <v>142</v>
      </c>
      <c r="C95" s="278">
        <f>COUNTIF(PMR!$AQ$7:$AQ$681, "Failed")</f>
        <v>0</v>
      </c>
      <c r="D95" s="279">
        <f>IF($C$97,Table_1[[#This Row],[No. of Procurement Activities]]/$C$97,"")</f>
        <v>0</v>
      </c>
      <c r="E95" s="280">
        <f>SUMIF(PMR!$AQ$7:$AQ$681, $B$95,PMR!$AA$7:$AA$883)</f>
        <v>0</v>
      </c>
      <c r="F95" s="118">
        <f>IF($E$97,Table_1[[#This Row],[ABC Amount of Activities]]/$E$97,"")</f>
        <v>0</v>
      </c>
      <c r="G95" s="280">
        <f>SUMIF(PMR!$AQ$7:$AQ$681, $B$95,PMR!$AD$7:$AD$883)</f>
        <v>0</v>
      </c>
      <c r="H95" s="283">
        <f>Table_1[[#This Row],[Contract Cost]]/$G$97</f>
        <v>0</v>
      </c>
      <c r="I95" s="282" t="e">
        <f>(Table_1[[#This Row],[ABC Amount of Activities]]-Table_1[[#This Row],[Contract Cost]])/Table_1[[#This Row],[ABC Amount of Activities]]</f>
        <v>#DIV/0!</v>
      </c>
      <c r="J95" s="270"/>
      <c r="K95" s="270"/>
      <c r="L95" s="273"/>
      <c r="M95" s="273"/>
      <c r="N95" s="270"/>
      <c r="O95" s="273"/>
      <c r="P95" s="273"/>
      <c r="Q95" s="270"/>
      <c r="R95" s="271"/>
      <c r="S95" s="271"/>
      <c r="T95" s="272"/>
    </row>
    <row r="96" spans="1:21" s="63" customFormat="1" ht="13.5" customHeight="1" x14ac:dyDescent="0.25">
      <c r="A96" s="5"/>
      <c r="B96" s="277" t="s">
        <v>143</v>
      </c>
      <c r="C96" s="278">
        <f>COUNTIF(PMR!$AO$7:$AO$883, "Ongoing Procurement Process")</f>
        <v>188</v>
      </c>
      <c r="D96" s="279">
        <f>IF($C$97,Table_1[[#This Row],[No. of Procurement Activities]]/$C$97,"")</f>
        <v>0.26111111111111113</v>
      </c>
      <c r="E96" s="280">
        <f>SUMIF(PMR!$AO$7:$AO$883, "Ongoing Procurement Process",PMR!$AA$7:$AA$883)</f>
        <v>53335197.019999996</v>
      </c>
      <c r="F96" s="118">
        <f>IF($E$97,Table_1[[#This Row],[ABC Amount of Activities]]/$E$97,"")</f>
        <v>0.20727001417756369</v>
      </c>
      <c r="G96" s="280">
        <f>SUMIF(PMR!$AO$7:$AO$883, "Ongoing Procurement Process",PMR!$AD$7:$AD$883)</f>
        <v>51193933.280000001</v>
      </c>
      <c r="H96" s="283">
        <f>Table_1[[#This Row],[Contract Cost]]/$G$97</f>
        <v>0.2147525388480708</v>
      </c>
      <c r="I96" s="282">
        <f>(Table_1[[#This Row],[ABC Amount of Activities]]-Table_1[[#This Row],[Contract Cost]])/Table_1[[#This Row],[ABC Amount of Activities]]</f>
        <v>4.0147292213002402E-2</v>
      </c>
      <c r="J96" s="270"/>
      <c r="K96" s="270"/>
      <c r="L96" s="273"/>
      <c r="M96" s="273"/>
      <c r="N96" s="270"/>
      <c r="O96" s="273"/>
      <c r="P96" s="6"/>
      <c r="Q96" s="5"/>
      <c r="R96" s="162"/>
      <c r="S96" s="162"/>
      <c r="T96" s="163"/>
      <c r="U96" s="168"/>
    </row>
    <row r="97" spans="1:20" ht="13.5" customHeight="1" x14ac:dyDescent="0.25">
      <c r="A97" s="11"/>
      <c r="B97" s="110" t="s">
        <v>44</v>
      </c>
      <c r="C97" s="111">
        <f>SUBTOTAL(109,C93:C96)</f>
        <v>720</v>
      </c>
      <c r="D97" s="112">
        <f>SUBTOTAL(109,D93:D96)</f>
        <v>1</v>
      </c>
      <c r="E97" s="113">
        <f>SUBTOTAL(109,E93:E96)</f>
        <v>257322301.20999992</v>
      </c>
      <c r="F97" s="114">
        <f>SUBTOTAL(109,F93:F96)</f>
        <v>1</v>
      </c>
      <c r="G97" s="113">
        <f>SUBTOTAL(109,G93:G96)</f>
        <v>238385695.25000003</v>
      </c>
      <c r="H97" s="119">
        <f>Table_1[[#This Row],[Contract Cost]]/$G$97</f>
        <v>1</v>
      </c>
      <c r="I97" s="128">
        <f>(Table_1[[#This Row],[ABC Amount of Activities]]-Table_1[[#This Row],[Contract Cost]])/Table_1[[#This Row],[ABC Amount of Activities]]</f>
        <v>7.3591001910657497E-2</v>
      </c>
      <c r="J97" s="5"/>
      <c r="K97" s="5"/>
      <c r="L97" s="6"/>
      <c r="M97" s="6"/>
      <c r="N97" s="5"/>
      <c r="O97" s="6"/>
      <c r="P97" s="4"/>
      <c r="Q97" s="1"/>
      <c r="R97" s="164"/>
      <c r="S97" s="164"/>
      <c r="T97" s="165"/>
    </row>
    <row r="98" spans="1:20" ht="13.5" customHeight="1" x14ac:dyDescent="0.25">
      <c r="A98" s="1"/>
      <c r="B98" s="23" t="s">
        <v>131</v>
      </c>
      <c r="C98" s="16"/>
      <c r="D98" s="16"/>
      <c r="E98" s="1"/>
      <c r="F98" s="4"/>
      <c r="G98" s="4"/>
      <c r="H98" s="1"/>
      <c r="I98" s="1"/>
      <c r="J98" s="1"/>
      <c r="K98" s="1"/>
      <c r="L98" s="4"/>
      <c r="M98" s="4"/>
      <c r="N98" s="1"/>
      <c r="O98" s="4"/>
      <c r="P98" s="10"/>
      <c r="Q98" s="11"/>
      <c r="R98" s="159"/>
      <c r="S98" s="159"/>
      <c r="T98" s="160"/>
    </row>
    <row r="99" spans="1:20" ht="32.25" customHeight="1" x14ac:dyDescent="0.25">
      <c r="A99" s="5"/>
      <c r="B99" s="16"/>
      <c r="C99" s="16"/>
      <c r="D99" s="16"/>
      <c r="E99" s="1"/>
      <c r="F99" s="10"/>
      <c r="G99" s="10"/>
      <c r="H99" s="11"/>
      <c r="I99" s="11"/>
      <c r="J99" s="11"/>
      <c r="K99" s="11"/>
      <c r="L99" s="10"/>
      <c r="M99" s="10"/>
      <c r="N99" s="11"/>
      <c r="O99" s="10"/>
      <c r="P99" s="4"/>
      <c r="Q99" s="1"/>
      <c r="R99" s="162"/>
      <c r="S99" s="162"/>
      <c r="T99" s="163"/>
    </row>
    <row r="100" spans="1:20" ht="32.25" customHeight="1" x14ac:dyDescent="0.25">
      <c r="A100" s="5"/>
      <c r="B100" s="877" t="s">
        <v>144</v>
      </c>
      <c r="C100" s="878"/>
      <c r="D100" s="878"/>
      <c r="E100" s="24">
        <f>IF(C106,C104/C106,0)</f>
        <v>0</v>
      </c>
      <c r="F100" s="4"/>
      <c r="G100" s="4"/>
      <c r="H100" s="1"/>
      <c r="I100" s="1"/>
      <c r="J100" s="1"/>
      <c r="K100" s="1"/>
      <c r="L100" s="4"/>
      <c r="M100" s="4"/>
      <c r="N100" s="1"/>
      <c r="O100" s="4"/>
      <c r="P100" s="4"/>
      <c r="Q100" s="1"/>
      <c r="R100" s="162"/>
      <c r="S100" s="162"/>
      <c r="T100" s="163"/>
    </row>
    <row r="101" spans="1:20" ht="13.5" customHeight="1" x14ac:dyDescent="0.25">
      <c r="A101" s="1"/>
      <c r="B101" s="877" t="s">
        <v>145</v>
      </c>
      <c r="C101" s="878"/>
      <c r="D101" s="878"/>
      <c r="E101" s="24">
        <f>IF(D106,D104/D106,0)</f>
        <v>0</v>
      </c>
      <c r="F101" s="4"/>
      <c r="G101" s="4"/>
      <c r="H101" s="1"/>
      <c r="I101" s="1"/>
      <c r="J101" s="1"/>
      <c r="K101" s="1"/>
      <c r="L101" s="4"/>
      <c r="M101" s="4"/>
      <c r="N101" s="1"/>
      <c r="O101" s="4"/>
      <c r="P101" s="6"/>
      <c r="Q101" s="5"/>
      <c r="R101" s="159"/>
      <c r="S101" s="159"/>
      <c r="T101" s="160"/>
    </row>
    <row r="102" spans="1:20" ht="25.9" customHeight="1" x14ac:dyDescent="0.25">
      <c r="A102" s="1"/>
      <c r="B102" s="3"/>
      <c r="C102" s="3"/>
      <c r="D102" s="3"/>
      <c r="E102" s="1"/>
      <c r="F102" s="6"/>
      <c r="G102" s="6"/>
      <c r="H102" s="5"/>
      <c r="I102" s="5"/>
      <c r="J102" s="5"/>
      <c r="K102" s="5"/>
      <c r="L102" s="6"/>
      <c r="M102" s="6"/>
      <c r="N102" s="5"/>
      <c r="O102" s="6"/>
      <c r="P102" s="1"/>
      <c r="Q102" s="4"/>
      <c r="R102" s="159"/>
      <c r="S102" s="160"/>
    </row>
    <row r="103" spans="1:20" ht="13.5" customHeight="1" x14ac:dyDescent="0.25">
      <c r="A103" s="1"/>
      <c r="B103" s="41" t="s">
        <v>63</v>
      </c>
      <c r="C103" s="41" t="s">
        <v>125</v>
      </c>
      <c r="D103" s="20" t="s">
        <v>135</v>
      </c>
      <c r="E103" s="4"/>
      <c r="F103" s="4"/>
      <c r="G103" s="1"/>
      <c r="H103" s="1"/>
      <c r="I103" s="1"/>
      <c r="J103" s="1"/>
      <c r="K103" s="4"/>
      <c r="L103" s="4"/>
      <c r="M103" s="1"/>
      <c r="N103" s="4"/>
      <c r="O103" s="4"/>
      <c r="P103" s="1"/>
      <c r="Q103" s="4"/>
      <c r="R103" s="159"/>
      <c r="S103" s="160"/>
    </row>
    <row r="104" spans="1:20" ht="13.5" customHeight="1" x14ac:dyDescent="0.25">
      <c r="A104" s="1"/>
      <c r="B104" s="42" t="s">
        <v>146</v>
      </c>
      <c r="C104" s="42">
        <f>COUNTIF(PMR!$D$7:$D$883,"Yes")</f>
        <v>0</v>
      </c>
      <c r="D104" s="284">
        <f>SUMIF(PMR!$D$7:$D$681,"Yes",PMR!$AA$7:$AA$681)+SUMIF(PMR!$D$688:$D$883,"Yes",PMR!$AA$688:$AA$883)</f>
        <v>0</v>
      </c>
      <c r="E104" s="4"/>
      <c r="F104" s="4"/>
      <c r="G104" s="1"/>
      <c r="H104" s="1"/>
      <c r="I104" s="1"/>
      <c r="J104" s="1"/>
      <c r="K104" s="4"/>
      <c r="L104" s="4"/>
      <c r="M104" s="1"/>
      <c r="N104" s="4"/>
      <c r="O104" s="4"/>
      <c r="P104" s="1"/>
      <c r="Q104" s="4"/>
      <c r="R104" s="159"/>
      <c r="S104" s="160"/>
    </row>
    <row r="105" spans="1:20" ht="13.5" customHeight="1" x14ac:dyDescent="0.25">
      <c r="A105" s="1"/>
      <c r="B105" s="25" t="s">
        <v>147</v>
      </c>
      <c r="C105" s="25">
        <f>COUNTIF(PMR!$D$7:$D$883,"No")</f>
        <v>736</v>
      </c>
      <c r="D105" s="284">
        <f>SUMIF(PMR!$D$7:$D$681,"No",PMR!$AA$7:$AA$681)+SUMIF(PMR!$D$688:$D$883,"No",PMR!$AA$688:$AA$883)</f>
        <v>253352503.85999992</v>
      </c>
      <c r="E105" s="4"/>
      <c r="F105" s="4"/>
      <c r="G105" s="1"/>
      <c r="H105" s="1"/>
      <c r="I105" s="1"/>
      <c r="J105" s="1"/>
      <c r="K105" s="4"/>
      <c r="L105" s="4"/>
      <c r="M105" s="1"/>
      <c r="N105" s="4"/>
      <c r="O105" s="4"/>
      <c r="P105" s="1"/>
      <c r="Q105" s="4"/>
      <c r="R105" s="159"/>
      <c r="S105" s="160"/>
    </row>
    <row r="106" spans="1:20" ht="17.25" customHeight="1" x14ac:dyDescent="0.25">
      <c r="A106" s="1"/>
      <c r="B106" s="43" t="s">
        <v>44</v>
      </c>
      <c r="C106" s="43">
        <f>SUBTOTAL(109,'Tool 1-Processing'!$C$104:$C$105)</f>
        <v>736</v>
      </c>
      <c r="D106" s="27">
        <f>SUM(D104:D105)</f>
        <v>253352503.85999992</v>
      </c>
      <c r="E106" s="4"/>
      <c r="F106" s="4"/>
      <c r="G106" s="1"/>
      <c r="H106" s="1"/>
      <c r="I106" s="1"/>
      <c r="J106" s="1"/>
      <c r="K106" s="4"/>
      <c r="L106" s="4"/>
      <c r="M106" s="1"/>
      <c r="N106" s="4"/>
      <c r="O106" s="4"/>
      <c r="P106" s="4"/>
      <c r="Q106" s="1"/>
      <c r="R106" s="159"/>
      <c r="S106" s="159"/>
      <c r="T106" s="160"/>
    </row>
    <row r="107" spans="1:20" ht="17.25" customHeight="1" x14ac:dyDescent="0.25">
      <c r="A107" s="5"/>
      <c r="B107" s="28"/>
      <c r="C107" s="28"/>
      <c r="D107" s="2"/>
      <c r="E107" s="29"/>
      <c r="F107" s="4"/>
      <c r="G107" s="4"/>
      <c r="H107" s="1"/>
      <c r="I107" s="1"/>
      <c r="J107" s="1"/>
      <c r="K107" s="1"/>
      <c r="L107" s="4"/>
      <c r="M107" s="4"/>
      <c r="N107" s="1"/>
      <c r="O107" s="4"/>
      <c r="P107" s="4"/>
      <c r="Q107" s="1"/>
      <c r="R107" s="162"/>
      <c r="S107" s="162"/>
      <c r="T107" s="163"/>
    </row>
    <row r="108" spans="1:20" ht="27.75" customHeight="1" x14ac:dyDescent="0.25">
      <c r="A108" s="3"/>
      <c r="B108" s="19"/>
      <c r="C108" s="1"/>
      <c r="D108" s="1"/>
      <c r="E108" s="1"/>
      <c r="F108" s="4"/>
      <c r="G108" s="4"/>
      <c r="H108" s="1"/>
      <c r="I108" s="1"/>
      <c r="J108" s="1"/>
      <c r="K108" s="1"/>
      <c r="L108" s="4"/>
      <c r="M108" s="4"/>
      <c r="N108" s="1"/>
      <c r="O108" s="4"/>
      <c r="P108" s="6"/>
      <c r="Q108" s="5"/>
      <c r="R108" s="169"/>
      <c r="S108" s="169"/>
      <c r="T108" s="149"/>
    </row>
    <row r="109" spans="1:20" ht="13.5" customHeight="1" x14ac:dyDescent="0.25">
      <c r="A109" s="3"/>
      <c r="B109" s="30" t="s">
        <v>148</v>
      </c>
      <c r="C109" s="31"/>
      <c r="D109" s="32"/>
      <c r="E109" s="24">
        <f>IF(C118,(C114+C115)/C118,0)</f>
        <v>0</v>
      </c>
      <c r="F109" s="6"/>
      <c r="G109" s="6"/>
      <c r="H109" s="5"/>
      <c r="I109" s="5"/>
      <c r="J109" s="5"/>
      <c r="K109" s="5"/>
      <c r="L109" s="6"/>
      <c r="M109" s="6"/>
      <c r="N109" s="5"/>
      <c r="O109" s="6"/>
      <c r="P109" s="6"/>
      <c r="Q109" s="5"/>
      <c r="R109" s="169"/>
      <c r="S109" s="169"/>
      <c r="T109" s="149"/>
    </row>
    <row r="110" spans="1:20" ht="27.75" customHeight="1" x14ac:dyDescent="0.25">
      <c r="A110" s="3"/>
      <c r="B110" s="19"/>
      <c r="C110" s="22"/>
      <c r="D110" s="1"/>
      <c r="E110" s="44"/>
      <c r="F110" s="6"/>
      <c r="G110" s="6"/>
      <c r="H110" s="5"/>
      <c r="I110" s="5"/>
      <c r="J110" s="5"/>
      <c r="K110" s="5"/>
      <c r="L110" s="6"/>
      <c r="M110" s="6"/>
      <c r="N110" s="5"/>
      <c r="O110" s="6"/>
      <c r="P110" s="6"/>
      <c r="Q110" s="5"/>
      <c r="R110" s="169"/>
      <c r="S110" s="169"/>
      <c r="T110" s="149"/>
    </row>
    <row r="111" spans="1:20" ht="15.75" customHeight="1" x14ac:dyDescent="0.25">
      <c r="A111" s="3"/>
      <c r="B111" s="30" t="s">
        <v>149</v>
      </c>
      <c r="C111" s="31"/>
      <c r="D111" s="32"/>
      <c r="E111" s="24">
        <f>IF(D118,E118/D118,0)</f>
        <v>0</v>
      </c>
      <c r="F111" s="6"/>
      <c r="G111" s="6"/>
      <c r="H111" s="5"/>
      <c r="I111" s="5"/>
      <c r="J111" s="5"/>
      <c r="K111" s="5"/>
      <c r="L111" s="6"/>
      <c r="M111" s="6"/>
      <c r="N111" s="5"/>
      <c r="O111" s="6"/>
      <c r="P111" s="16"/>
      <c r="Q111" s="3"/>
      <c r="R111" s="169"/>
      <c r="S111" s="169"/>
      <c r="T111" s="149"/>
    </row>
    <row r="112" spans="1:20" ht="39.6" customHeight="1" x14ac:dyDescent="0.25">
      <c r="A112" s="1"/>
      <c r="B112" s="3"/>
      <c r="C112" s="3"/>
      <c r="D112" s="3"/>
      <c r="E112" s="1"/>
      <c r="F112" s="16"/>
      <c r="G112" s="16"/>
      <c r="H112" s="3"/>
      <c r="I112" s="3"/>
      <c r="J112" s="3"/>
      <c r="K112" s="3"/>
      <c r="L112" s="16"/>
      <c r="M112" s="16"/>
      <c r="N112" s="3"/>
      <c r="O112" s="16"/>
      <c r="P112" s="3"/>
      <c r="Q112" s="4"/>
      <c r="R112" s="159"/>
      <c r="S112" s="160"/>
    </row>
    <row r="113" spans="1:21" s="122" customFormat="1" ht="30" x14ac:dyDescent="0.25">
      <c r="A113" s="1"/>
      <c r="B113" s="33" t="s">
        <v>56</v>
      </c>
      <c r="C113" s="34" t="s">
        <v>125</v>
      </c>
      <c r="D113" s="34" t="s">
        <v>150</v>
      </c>
      <c r="E113" s="34" t="s">
        <v>151</v>
      </c>
      <c r="F113" s="34" t="s">
        <v>152</v>
      </c>
      <c r="G113" s="3"/>
      <c r="H113" s="3"/>
      <c r="I113" s="3"/>
      <c r="J113" s="3"/>
      <c r="K113" s="16"/>
      <c r="L113" s="16"/>
      <c r="M113" s="3"/>
      <c r="N113" s="16"/>
      <c r="O113" s="16"/>
      <c r="P113" s="1"/>
      <c r="Q113" s="4"/>
      <c r="R113" s="159"/>
      <c r="S113" s="160"/>
      <c r="T113" s="170"/>
      <c r="U113" s="170"/>
    </row>
    <row r="114" spans="1:21" s="122" customFormat="1" ht="15.75" x14ac:dyDescent="0.25">
      <c r="A114" s="1"/>
      <c r="B114" s="285" t="s">
        <v>153</v>
      </c>
      <c r="C114" s="35">
        <f>COUNTIFS(PMR!$D$7:$D$883,"Yes",PMR!$AO$7:$AO$883,"Awarded with issued Notice of Award")</f>
        <v>0</v>
      </c>
      <c r="D114" s="284">
        <f>SUMIFS(PMR!$AA$7:$AA$883,PMR!$D$7:$D$883,"Yes",PMR!$AO$7:$AO$883,"Awarded with issued Notice of Award")</f>
        <v>0</v>
      </c>
      <c r="E114" s="284">
        <f>SUMIFS(PMR!$AD$7:$AD$883,PMR!$D$7:$D$883,"Yes",PMR!$AO$7:$AO$883,"Awarded with issued Notice of Award")</f>
        <v>0</v>
      </c>
      <c r="F114" s="286">
        <f>IF(E114,(D114-E114)/E114,0)</f>
        <v>0</v>
      </c>
      <c r="G114" s="1"/>
      <c r="H114" s="1"/>
      <c r="I114" s="1"/>
      <c r="J114" s="1"/>
      <c r="K114" s="4"/>
      <c r="L114" s="4"/>
      <c r="M114" s="1"/>
      <c r="N114" s="4"/>
      <c r="O114" s="4"/>
      <c r="P114" s="1"/>
      <c r="Q114" s="4"/>
      <c r="R114" s="159"/>
      <c r="S114" s="160"/>
      <c r="T114" s="170"/>
      <c r="U114" s="170"/>
    </row>
    <row r="115" spans="1:21" s="122" customFormat="1" ht="15.75" x14ac:dyDescent="0.25">
      <c r="A115" s="1"/>
      <c r="B115" s="285" t="s">
        <v>154</v>
      </c>
      <c r="C115" s="35">
        <f>COUNTIFS(PMR!$D$7:$D$883,"Yes",PMR!$AO$7:$AO$883,"Completed")</f>
        <v>0</v>
      </c>
      <c r="D115" s="284">
        <f>SUMIFS(PMR!$AA$7:$AA$883,PMR!$D$7:$D$883,"Yes",PMR!$AO$7:$AO$883,"Completed")</f>
        <v>0</v>
      </c>
      <c r="E115" s="284">
        <f>SUMIFS(PMR!$AD$7:$AD$883,PMR!$D$7:$D$883,"Yes",PMR!$AO$7:$AO$883,"Completed")</f>
        <v>0</v>
      </c>
      <c r="F115" s="286">
        <f>IF(E115,(D115-E115)/E115,0)</f>
        <v>0</v>
      </c>
      <c r="G115" s="1"/>
      <c r="H115" s="1"/>
      <c r="I115" s="1"/>
      <c r="J115" s="1"/>
      <c r="K115" s="4"/>
      <c r="L115" s="4"/>
      <c r="M115" s="1"/>
      <c r="N115" s="4"/>
      <c r="O115" s="4"/>
      <c r="P115" s="1"/>
      <c r="Q115" s="4"/>
      <c r="R115" s="159"/>
      <c r="S115" s="160"/>
      <c r="T115" s="170"/>
      <c r="U115" s="170"/>
    </row>
    <row r="116" spans="1:21" s="122" customFormat="1" ht="15.75" x14ac:dyDescent="0.25">
      <c r="A116" s="1"/>
      <c r="B116" s="285" t="s">
        <v>155</v>
      </c>
      <c r="C116" s="35">
        <f>COUNTIFS(PMR!$D$7:$D$681,"Yes",PMR!AQ7:AQ681,"Failed")</f>
        <v>0</v>
      </c>
      <c r="D116" s="284">
        <f>SUMIFS(PMR!$AA$7:$AA$681,PMR!$D$7:$D$681,"Yes",PMR!AQ7:AQ681,"Failed")</f>
        <v>0</v>
      </c>
      <c r="E116" s="284">
        <f>SUMIFS(PMR!AD7:AD681,PMR!$D$7:$D$681,"Yes",PMR!AR7:AR681,"Failed")</f>
        <v>0</v>
      </c>
      <c r="F116" s="286">
        <f t="shared" ref="F116:F117" si="1">IF(E116,(D116-E116)/E116,0)</f>
        <v>0</v>
      </c>
      <c r="G116" s="1"/>
      <c r="H116" s="1"/>
      <c r="I116" s="1"/>
      <c r="J116" s="1"/>
      <c r="K116" s="4"/>
      <c r="L116" s="4"/>
      <c r="M116" s="1"/>
      <c r="N116" s="4"/>
      <c r="O116" s="4"/>
      <c r="P116" s="1"/>
      <c r="Q116" s="4"/>
      <c r="R116" s="159"/>
      <c r="S116" s="160"/>
      <c r="T116" s="170"/>
      <c r="U116" s="170"/>
    </row>
    <row r="117" spans="1:21" ht="13.5" customHeight="1" x14ac:dyDescent="0.25">
      <c r="A117" s="1"/>
      <c r="B117" s="285" t="s">
        <v>156</v>
      </c>
      <c r="C117" s="35">
        <f>COUNTIFS(PMR!$D$688:$D$883,"Yes",PMR!AO688:AO883,"Ongoing Procurement Process")</f>
        <v>0</v>
      </c>
      <c r="D117" s="284">
        <f>SUMIFS(PMR!$AA$687:$AA$883,PMR!$D$687:$D$883,"Yes",PMR!$AO$687:$AO$883,"Ongoing Procurement Process")</f>
        <v>0</v>
      </c>
      <c r="E117" s="284" t="e">
        <f>SUMIFS(PMR!AD687:AD883,PMR!E687:E883,"Yes",PMR!AP685:AP722,"Ongoing Procurement Process")</f>
        <v>#VALUE!</v>
      </c>
      <c r="F117" s="286" t="e">
        <f t="shared" si="1"/>
        <v>#VALUE!</v>
      </c>
      <c r="G117" s="1"/>
      <c r="H117" s="1"/>
      <c r="I117" s="1"/>
      <c r="J117" s="1"/>
      <c r="K117" s="4"/>
      <c r="L117" s="4"/>
      <c r="M117" s="1"/>
      <c r="N117" s="4"/>
      <c r="O117" s="4"/>
      <c r="P117" s="1"/>
      <c r="Q117" s="4"/>
      <c r="R117" s="159"/>
      <c r="S117" s="160"/>
    </row>
    <row r="118" spans="1:21" ht="13.5" customHeight="1" x14ac:dyDescent="0.25">
      <c r="A118" s="1"/>
      <c r="B118" s="120" t="s">
        <v>157</v>
      </c>
      <c r="C118" s="121">
        <f>C171+COUNTIF(PMR!D7:D883,"Yes")</f>
        <v>0</v>
      </c>
      <c r="D118" s="27">
        <f>SUM(D114:D117)</f>
        <v>0</v>
      </c>
      <c r="E118" s="27" t="e">
        <f>SUM(E114:E117)</f>
        <v>#VALUE!</v>
      </c>
      <c r="F118" s="4"/>
      <c r="G118" s="1"/>
      <c r="H118" s="1"/>
      <c r="I118" s="1"/>
      <c r="J118" s="1"/>
      <c r="K118" s="4"/>
      <c r="L118" s="4"/>
      <c r="M118" s="1"/>
      <c r="N118" s="4"/>
      <c r="O118" s="4"/>
      <c r="P118" s="4"/>
      <c r="Q118" s="1"/>
      <c r="R118" s="159"/>
      <c r="S118" s="159"/>
      <c r="T118" s="160"/>
    </row>
    <row r="119" spans="1:21" ht="15" customHeight="1" x14ac:dyDescent="0.25">
      <c r="A119" s="1"/>
      <c r="B119" s="23" t="s">
        <v>158</v>
      </c>
      <c r="C119" s="16"/>
      <c r="D119" s="16"/>
      <c r="E119" s="1"/>
      <c r="F119" s="4"/>
      <c r="G119" s="4"/>
      <c r="H119" s="1"/>
      <c r="I119" s="1"/>
      <c r="J119" s="1"/>
      <c r="K119" s="1"/>
      <c r="L119" s="4"/>
      <c r="M119" s="4"/>
      <c r="N119" s="1"/>
      <c r="O119" s="4"/>
      <c r="P119" s="4"/>
      <c r="Q119" s="1"/>
      <c r="R119" s="159"/>
      <c r="S119" s="159"/>
      <c r="T119" s="160"/>
    </row>
    <row r="120" spans="1:21" ht="17.25" customHeight="1" x14ac:dyDescent="0.25">
      <c r="A120" s="7"/>
      <c r="B120" s="23"/>
      <c r="C120" s="16"/>
      <c r="D120" s="16"/>
      <c r="E120" s="1"/>
      <c r="F120" s="4"/>
      <c r="G120" s="4"/>
      <c r="H120" s="1"/>
      <c r="I120" s="1"/>
      <c r="J120" s="1"/>
      <c r="K120" s="1"/>
      <c r="L120" s="4"/>
      <c r="M120" s="4"/>
      <c r="N120" s="1"/>
      <c r="O120" s="4"/>
      <c r="P120" s="4"/>
      <c r="Q120" s="1"/>
      <c r="R120" s="166"/>
      <c r="S120" s="166"/>
      <c r="T120" s="167"/>
    </row>
    <row r="121" spans="1:21" ht="17.25" customHeight="1" x14ac:dyDescent="0.25">
      <c r="A121" s="270"/>
      <c r="B121" s="16"/>
      <c r="C121" s="16"/>
      <c r="D121" s="16"/>
      <c r="E121" s="1"/>
      <c r="F121" s="4"/>
      <c r="G121" s="4"/>
      <c r="H121" s="1"/>
      <c r="I121" s="1"/>
      <c r="J121" s="1"/>
      <c r="K121" s="1"/>
      <c r="L121" s="4"/>
      <c r="M121" s="4"/>
      <c r="N121" s="1"/>
      <c r="O121" s="4"/>
      <c r="P121" s="8"/>
      <c r="Q121" s="7"/>
      <c r="R121" s="271"/>
      <c r="S121" s="271"/>
      <c r="T121" s="272"/>
    </row>
    <row r="122" spans="1:21" ht="17.25" customHeight="1" x14ac:dyDescent="0.25">
      <c r="A122" s="270"/>
      <c r="B122" s="30" t="s">
        <v>159</v>
      </c>
      <c r="C122" s="32"/>
      <c r="D122" s="32"/>
      <c r="E122" s="32"/>
      <c r="F122" s="8"/>
      <c r="G122" s="8"/>
      <c r="H122" s="7"/>
      <c r="I122" s="7"/>
      <c r="J122" s="7"/>
      <c r="K122" s="7"/>
      <c r="L122" s="8"/>
      <c r="M122" s="8"/>
      <c r="N122" s="7"/>
      <c r="O122" s="8"/>
      <c r="P122" s="273"/>
      <c r="Q122" s="270"/>
      <c r="R122" s="271"/>
      <c r="S122" s="271"/>
      <c r="T122" s="272"/>
    </row>
    <row r="123" spans="1:21" ht="30" customHeight="1" x14ac:dyDescent="0.25">
      <c r="A123" s="270"/>
      <c r="B123" s="3"/>
      <c r="C123" s="3"/>
      <c r="D123" s="3"/>
      <c r="E123" s="1"/>
      <c r="F123" s="273"/>
      <c r="G123" s="273"/>
      <c r="H123" s="270"/>
      <c r="I123" s="270"/>
      <c r="J123" s="270"/>
      <c r="K123" s="270"/>
      <c r="L123" s="273"/>
      <c r="M123" s="273"/>
      <c r="N123" s="270"/>
      <c r="O123" s="273"/>
      <c r="P123" s="273"/>
      <c r="Q123" s="273"/>
      <c r="R123" s="272"/>
      <c r="S123" s="271"/>
      <c r="T123" s="271"/>
    </row>
    <row r="124" spans="1:21" ht="17.25" customHeight="1" x14ac:dyDescent="0.25">
      <c r="A124" s="270"/>
      <c r="B124" s="123" t="s">
        <v>63</v>
      </c>
      <c r="C124" s="123" t="s">
        <v>125</v>
      </c>
      <c r="D124" s="131" t="s">
        <v>160</v>
      </c>
      <c r="E124" s="123" t="s">
        <v>161</v>
      </c>
      <c r="F124" s="124" t="s">
        <v>162</v>
      </c>
      <c r="G124" s="273"/>
      <c r="H124" s="273"/>
      <c r="I124" s="270"/>
      <c r="J124" s="270"/>
      <c r="K124" s="270"/>
      <c r="L124" s="270"/>
      <c r="M124" s="273"/>
      <c r="N124" s="273"/>
      <c r="O124" s="270"/>
      <c r="P124" s="273"/>
      <c r="Q124" s="273"/>
      <c r="R124" s="272"/>
      <c r="S124" s="271"/>
      <c r="T124" s="271"/>
    </row>
    <row r="125" spans="1:21" ht="17.25" customHeight="1" x14ac:dyDescent="0.25">
      <c r="A125" s="270"/>
      <c r="B125" s="287" t="s">
        <v>163</v>
      </c>
      <c r="C125" s="287">
        <f>COUNTIF(PMR!$AP$7:$AP$681,"Posting of IB")</f>
        <v>0</v>
      </c>
      <c r="D125" s="288">
        <f>SUMIFS(PMR!$AA$7:$AA$681,PMR!$AQ$7:$AQ$681,"Failed",PMR!$AP$7:$AP$681,"Posting of IB")</f>
        <v>0</v>
      </c>
      <c r="E125" s="289">
        <f t="shared" ref="E125:E132" si="2">IF($C$133,C125/$C$133,0)</f>
        <v>0</v>
      </c>
      <c r="F125" s="290">
        <f t="shared" ref="F125:F132" si="3">IF($D$133,D125/$D$133,0)</f>
        <v>0</v>
      </c>
      <c r="G125" s="273"/>
      <c r="H125" s="273"/>
      <c r="I125" s="270"/>
      <c r="J125" s="270"/>
      <c r="K125" s="270"/>
      <c r="L125" s="270"/>
      <c r="M125" s="273"/>
      <c r="N125" s="273"/>
      <c r="O125" s="270"/>
      <c r="P125" s="273"/>
      <c r="Q125" s="273"/>
      <c r="R125" s="272"/>
      <c r="S125" s="271"/>
      <c r="T125" s="271"/>
    </row>
    <row r="126" spans="1:21" ht="13.5" customHeight="1" x14ac:dyDescent="0.25">
      <c r="A126" s="1"/>
      <c r="B126" s="291" t="s">
        <v>164</v>
      </c>
      <c r="C126" s="291">
        <f>COUNTIF(PMR!$AP$7:$AP$681,"Pre-Bid")</f>
        <v>0</v>
      </c>
      <c r="D126" s="288">
        <f>SUMIFS(PMR!$AA$7:$AA$681,PMR!$AQ$7:$AQ$681,"Failed",PMR!$AP$7:$AP$681,"Pre-Bid")</f>
        <v>0</v>
      </c>
      <c r="E126" s="289">
        <f t="shared" si="2"/>
        <v>0</v>
      </c>
      <c r="F126" s="290">
        <f t="shared" si="3"/>
        <v>0</v>
      </c>
      <c r="G126" s="273"/>
      <c r="H126" s="273"/>
      <c r="I126" s="270"/>
      <c r="J126" s="270"/>
      <c r="K126" s="270"/>
      <c r="L126" s="270"/>
      <c r="M126" s="273"/>
      <c r="N126" s="273"/>
      <c r="O126" s="270"/>
      <c r="P126" s="273"/>
      <c r="Q126" s="273"/>
      <c r="R126" s="272"/>
      <c r="S126" s="159"/>
      <c r="T126" s="159"/>
    </row>
    <row r="127" spans="1:21" ht="13.5" customHeight="1" x14ac:dyDescent="0.25">
      <c r="A127" s="1"/>
      <c r="B127" s="287" t="s">
        <v>165</v>
      </c>
      <c r="C127" s="287">
        <f>COUNTIF(PMR!$AP$7:$AP$681,"Opening of Bids")</f>
        <v>0</v>
      </c>
      <c r="D127" s="292">
        <f>SUMIFS(PMR!$AA$7:$AA$681,PMR!$AQ$7:$AQ$681,"Failed",PMR!$AP$7:$AP$681,"Opening of Bids")</f>
        <v>0</v>
      </c>
      <c r="E127" s="289">
        <f t="shared" si="2"/>
        <v>0</v>
      </c>
      <c r="F127" s="290">
        <f t="shared" si="3"/>
        <v>0</v>
      </c>
      <c r="G127" s="273"/>
      <c r="H127" s="273"/>
      <c r="I127" s="270"/>
      <c r="J127" s="270"/>
      <c r="K127" s="270"/>
      <c r="L127" s="270"/>
      <c r="M127" s="273"/>
      <c r="N127" s="273"/>
      <c r="O127" s="270"/>
      <c r="P127" s="4"/>
      <c r="Q127" s="4"/>
      <c r="R127" s="160"/>
      <c r="S127" s="159"/>
      <c r="T127" s="159"/>
    </row>
    <row r="128" spans="1:21" ht="13.5" customHeight="1" x14ac:dyDescent="0.25">
      <c r="A128" s="1"/>
      <c r="B128" s="291" t="s">
        <v>16</v>
      </c>
      <c r="C128" s="291">
        <f>COUNTIF(PMR!$AP$7:$AP$681,"Bid Evaluation")</f>
        <v>0</v>
      </c>
      <c r="D128" s="288">
        <f>SUMIFS(PMR!$AA$7:$AA$681,PMR!$AQ$7:$AQ$681,"Failed",PMR!$AP$7:$AP$681,"Bid Evaluation")</f>
        <v>0</v>
      </c>
      <c r="E128" s="289">
        <f t="shared" si="2"/>
        <v>0</v>
      </c>
      <c r="F128" s="290">
        <f t="shared" si="3"/>
        <v>0</v>
      </c>
      <c r="G128" s="4"/>
      <c r="H128" s="4"/>
      <c r="I128" s="1"/>
      <c r="J128" s="1"/>
      <c r="K128" s="1"/>
      <c r="L128" s="1"/>
      <c r="M128" s="4"/>
      <c r="N128" s="4"/>
      <c r="O128" s="1"/>
      <c r="P128" s="4"/>
      <c r="Q128" s="4"/>
      <c r="R128" s="160"/>
      <c r="S128" s="159"/>
      <c r="T128" s="159"/>
    </row>
    <row r="129" spans="1:20" ht="13.5" customHeight="1" x14ac:dyDescent="0.25">
      <c r="A129" s="1"/>
      <c r="B129" s="287" t="s">
        <v>166</v>
      </c>
      <c r="C129" s="287">
        <f>COUNTIF(PMR!$AP$7:$AP$681,"Post Qualification")</f>
        <v>0</v>
      </c>
      <c r="D129" s="292">
        <f>SUMIFS(PMR!$AA$7:$AA$681,PMR!AQ7:AQ681,"Failed",PMR!$AP$7:$AP$681,"Post Qualification")</f>
        <v>0</v>
      </c>
      <c r="E129" s="289">
        <f t="shared" si="2"/>
        <v>0</v>
      </c>
      <c r="F129" s="290">
        <f t="shared" si="3"/>
        <v>0</v>
      </c>
      <c r="G129" s="4"/>
      <c r="H129" s="4"/>
      <c r="I129" s="1"/>
      <c r="J129" s="1"/>
      <c r="K129" s="1"/>
      <c r="L129" s="1"/>
      <c r="M129" s="4"/>
      <c r="N129" s="4"/>
      <c r="O129" s="1"/>
      <c r="P129" s="4"/>
      <c r="Q129" s="4"/>
      <c r="R129" s="160"/>
      <c r="S129" s="159"/>
      <c r="T129" s="159"/>
    </row>
    <row r="130" spans="1:20" ht="13.5" customHeight="1" x14ac:dyDescent="0.25">
      <c r="A130" s="1"/>
      <c r="B130" s="291" t="s">
        <v>167</v>
      </c>
      <c r="C130" s="291">
        <f>COUNTIF(PMR!$AP$7:$AP$681,"BAC Reso")</f>
        <v>0</v>
      </c>
      <c r="D130" s="288">
        <f>SUMIFS(PMR!$AA$7:$AA$681,PMR!AQ7:AQ681,"Failed",PMR!$AP$7:$AP$681,"BAC Reso")</f>
        <v>0</v>
      </c>
      <c r="E130" s="289">
        <f t="shared" si="2"/>
        <v>0</v>
      </c>
      <c r="F130" s="290">
        <f t="shared" si="3"/>
        <v>0</v>
      </c>
      <c r="G130" s="4"/>
      <c r="H130" s="4"/>
      <c r="I130" s="1"/>
      <c r="J130" s="1"/>
      <c r="K130" s="1"/>
      <c r="L130" s="1"/>
      <c r="M130" s="4"/>
      <c r="N130" s="4"/>
      <c r="O130" s="1"/>
      <c r="P130" s="4"/>
      <c r="Q130" s="4"/>
      <c r="R130" s="160"/>
      <c r="S130" s="159"/>
      <c r="T130" s="159"/>
    </row>
    <row r="131" spans="1:20" ht="13.5" customHeight="1" x14ac:dyDescent="0.25">
      <c r="A131" s="1"/>
      <c r="B131" s="287" t="s">
        <v>168</v>
      </c>
      <c r="C131" s="287">
        <f>COUNTIF(PMR!$AP$7:$AP$681,"NOA")</f>
        <v>0</v>
      </c>
      <c r="D131" s="292">
        <f>SUMIFS(PMR!$AA$7:$AA$681,PMR!AQ7:AQ681,"Failed",PMR!$AP$7:$AP$681,"NOA")</f>
        <v>0</v>
      </c>
      <c r="E131" s="289">
        <f t="shared" si="2"/>
        <v>0</v>
      </c>
      <c r="F131" s="290">
        <f t="shared" si="3"/>
        <v>0</v>
      </c>
      <c r="G131" s="4"/>
      <c r="H131" s="4"/>
      <c r="I131" s="1"/>
      <c r="J131" s="1"/>
      <c r="K131" s="1"/>
      <c r="L131" s="1"/>
      <c r="M131" s="4"/>
      <c r="N131" s="4"/>
      <c r="O131" s="1"/>
      <c r="P131" s="4"/>
      <c r="Q131" s="4"/>
      <c r="R131" s="160"/>
      <c r="S131" s="159"/>
      <c r="T131" s="159"/>
    </row>
    <row r="132" spans="1:20" ht="13.5" customHeight="1" x14ac:dyDescent="0.25">
      <c r="A132" s="1"/>
      <c r="B132" s="291" t="s">
        <v>169</v>
      </c>
      <c r="C132" s="291">
        <f>COUNTIF(PMR!$AO$7:$AO$681,"Cancelled")</f>
        <v>1</v>
      </c>
      <c r="D132" s="288">
        <f>SUMIFS(PMR!$AA$7:$AA$681,PMR!AQ7:AQ681,"Failed",PMR!$AP$7:$AP$681,"Cancelled")</f>
        <v>0</v>
      </c>
      <c r="E132" s="289">
        <f t="shared" si="2"/>
        <v>1</v>
      </c>
      <c r="F132" s="290">
        <f t="shared" si="3"/>
        <v>0</v>
      </c>
      <c r="G132" s="4"/>
      <c r="H132" s="4"/>
      <c r="I132" s="1"/>
      <c r="J132" s="1"/>
      <c r="K132" s="1"/>
      <c r="L132" s="1"/>
      <c r="M132" s="4"/>
      <c r="N132" s="4"/>
      <c r="O132" s="1"/>
      <c r="P132" s="4"/>
      <c r="Q132" s="1"/>
      <c r="R132" s="159"/>
      <c r="S132" s="159"/>
      <c r="T132" s="160"/>
    </row>
    <row r="133" spans="1:20" ht="13.5" customHeight="1" x14ac:dyDescent="0.25">
      <c r="A133" s="1"/>
      <c r="B133" s="129" t="s">
        <v>170</v>
      </c>
      <c r="C133" s="130">
        <f>SUBTOTAL(109,'Tool 1-Processing'!$C$125:$C$132)</f>
        <v>1</v>
      </c>
      <c r="D133" s="146">
        <f>SUBTOTAL(109,'Tool 1-Processing'!$D$125:$D$132)</f>
        <v>0</v>
      </c>
      <c r="E133" s="125"/>
      <c r="F133" s="126"/>
      <c r="G133" s="4"/>
      <c r="H133" s="1"/>
      <c r="I133" s="1"/>
      <c r="J133" s="1"/>
      <c r="K133" s="1"/>
      <c r="L133" s="4"/>
      <c r="M133" s="4"/>
      <c r="N133" s="1"/>
      <c r="O133" s="4"/>
      <c r="P133" s="4"/>
      <c r="Q133" s="1"/>
      <c r="R133" s="159"/>
      <c r="S133" s="159"/>
      <c r="T133" s="160"/>
    </row>
    <row r="134" spans="1:20" ht="13.5" customHeight="1" x14ac:dyDescent="0.25">
      <c r="A134" s="1"/>
      <c r="B134" s="16"/>
      <c r="C134" s="16"/>
      <c r="D134" s="16"/>
      <c r="E134" s="1"/>
      <c r="F134" s="4"/>
      <c r="G134" s="4"/>
      <c r="H134" s="1"/>
      <c r="I134" s="1"/>
      <c r="J134" s="1"/>
      <c r="K134" s="1"/>
      <c r="L134" s="4"/>
      <c r="M134" s="4"/>
      <c r="N134" s="1"/>
      <c r="O134" s="4"/>
      <c r="P134" s="4"/>
      <c r="Q134" s="1"/>
      <c r="R134" s="159"/>
      <c r="S134" s="159"/>
      <c r="T134" s="160"/>
    </row>
    <row r="135" spans="1:20" ht="13.5" customHeight="1" x14ac:dyDescent="0.25">
      <c r="A135" s="1"/>
      <c r="B135" s="16"/>
      <c r="C135" s="1"/>
      <c r="D135" s="1"/>
      <c r="E135" s="1"/>
      <c r="F135" s="4"/>
      <c r="G135" s="4"/>
      <c r="H135" s="1"/>
      <c r="I135" s="1"/>
      <c r="J135" s="1"/>
      <c r="K135" s="1"/>
      <c r="L135" s="4"/>
      <c r="M135" s="4"/>
      <c r="N135" s="1"/>
      <c r="O135" s="4"/>
      <c r="P135" s="4"/>
      <c r="Q135" s="1"/>
      <c r="R135" s="159"/>
      <c r="S135" s="159"/>
      <c r="T135" s="160"/>
    </row>
    <row r="136" spans="1:20" ht="13.5" customHeight="1" x14ac:dyDescent="0.25">
      <c r="A136" s="1"/>
      <c r="B136" s="1"/>
      <c r="C136" s="1"/>
      <c r="D136" s="1"/>
      <c r="E136" s="1"/>
      <c r="F136" s="4"/>
      <c r="G136" s="4"/>
      <c r="H136" s="1"/>
      <c r="I136" s="1"/>
      <c r="J136" s="1"/>
      <c r="K136" s="1"/>
      <c r="L136" s="4"/>
      <c r="M136" s="4"/>
      <c r="N136" s="1"/>
      <c r="O136" s="4"/>
      <c r="P136" s="4"/>
      <c r="Q136" s="1"/>
      <c r="R136" s="159"/>
      <c r="S136" s="159"/>
      <c r="T136" s="160"/>
    </row>
    <row r="137" spans="1:20" ht="13.5" customHeight="1" x14ac:dyDescent="0.25">
      <c r="A137" s="1"/>
      <c r="B137" s="1"/>
      <c r="C137" s="1"/>
      <c r="D137" s="1"/>
      <c r="E137" s="1"/>
      <c r="F137" s="4"/>
      <c r="G137" s="4"/>
      <c r="H137" s="1"/>
      <c r="I137" s="1"/>
      <c r="J137" s="1"/>
      <c r="K137" s="1"/>
      <c r="L137" s="4"/>
      <c r="M137" s="4"/>
      <c r="N137" s="1"/>
      <c r="O137" s="4"/>
      <c r="P137" s="4"/>
      <c r="Q137" s="1"/>
      <c r="R137" s="159"/>
      <c r="S137" s="159"/>
      <c r="T137" s="160"/>
    </row>
    <row r="138" spans="1:20" ht="13.5" customHeight="1" x14ac:dyDescent="0.25">
      <c r="A138" s="1"/>
      <c r="B138" s="1"/>
      <c r="C138" s="1"/>
      <c r="D138" s="1"/>
      <c r="E138" s="1"/>
      <c r="F138" s="4"/>
      <c r="G138" s="4"/>
      <c r="H138" s="1"/>
      <c r="I138" s="1"/>
      <c r="J138" s="1"/>
      <c r="K138" s="1"/>
      <c r="L138" s="4"/>
      <c r="M138" s="4"/>
      <c r="N138" s="1"/>
      <c r="O138" s="4"/>
      <c r="P138" s="4"/>
      <c r="Q138" s="1"/>
      <c r="R138" s="159"/>
      <c r="S138" s="159"/>
      <c r="T138" s="160"/>
    </row>
    <row r="139" spans="1:20" ht="13.5" customHeight="1" x14ac:dyDescent="0.25">
      <c r="A139" s="1"/>
      <c r="B139" s="1"/>
      <c r="C139" s="1"/>
      <c r="D139" s="1"/>
      <c r="E139" s="1"/>
      <c r="F139" s="4"/>
      <c r="G139" s="4"/>
      <c r="H139" s="1"/>
      <c r="I139" s="1"/>
      <c r="J139" s="1"/>
      <c r="K139" s="1"/>
      <c r="L139" s="4"/>
      <c r="M139" s="4"/>
      <c r="N139" s="1"/>
      <c r="O139" s="4"/>
      <c r="P139" s="4"/>
      <c r="Q139" s="1"/>
      <c r="R139" s="159"/>
      <c r="S139" s="159"/>
      <c r="T139" s="160"/>
    </row>
    <row r="140" spans="1:20" ht="13.5" customHeight="1" x14ac:dyDescent="0.25">
      <c r="A140" s="1"/>
      <c r="B140" s="1"/>
      <c r="C140" s="1"/>
      <c r="D140" s="1"/>
      <c r="E140" s="1"/>
      <c r="F140" s="4"/>
      <c r="G140" s="4"/>
      <c r="H140" s="1"/>
      <c r="I140" s="1"/>
      <c r="J140" s="1"/>
      <c r="K140" s="1"/>
      <c r="L140" s="4"/>
      <c r="M140" s="4"/>
      <c r="N140" s="1"/>
      <c r="O140" s="4"/>
      <c r="P140" s="4"/>
      <c r="Q140" s="1"/>
      <c r="R140" s="159"/>
      <c r="S140" s="159"/>
      <c r="T140" s="160"/>
    </row>
    <row r="141" spans="1:20" ht="13.5" customHeight="1" x14ac:dyDescent="0.25">
      <c r="A141" s="1"/>
      <c r="B141" s="1"/>
      <c r="C141" s="1"/>
      <c r="D141" s="1"/>
      <c r="E141" s="1"/>
      <c r="F141" s="4"/>
      <c r="G141" s="4"/>
      <c r="H141" s="1"/>
      <c r="I141" s="1"/>
      <c r="J141" s="1"/>
      <c r="K141" s="1"/>
      <c r="L141" s="4"/>
      <c r="M141" s="4"/>
      <c r="N141" s="1"/>
      <c r="O141" s="4"/>
      <c r="P141" s="4"/>
      <c r="Q141" s="1"/>
      <c r="R141" s="159"/>
      <c r="S141" s="159"/>
      <c r="T141" s="160"/>
    </row>
    <row r="142" spans="1:20" ht="13.5" customHeight="1" x14ac:dyDescent="0.25">
      <c r="A142" s="1"/>
      <c r="B142" s="1"/>
      <c r="C142" s="1"/>
      <c r="D142" s="1"/>
      <c r="E142" s="1"/>
      <c r="F142" s="4"/>
      <c r="G142" s="4"/>
      <c r="H142" s="1"/>
      <c r="I142" s="1"/>
      <c r="J142" s="1"/>
      <c r="K142" s="1"/>
      <c r="L142" s="4"/>
      <c r="M142" s="4"/>
      <c r="N142" s="1"/>
      <c r="O142" s="4"/>
      <c r="P142" s="4"/>
      <c r="Q142" s="1"/>
      <c r="R142" s="159"/>
      <c r="S142" s="159"/>
      <c r="T142" s="160"/>
    </row>
    <row r="143" spans="1:20" ht="13.5" customHeight="1" x14ac:dyDescent="0.25">
      <c r="A143" s="1"/>
      <c r="B143" s="1"/>
      <c r="C143" s="1"/>
      <c r="D143" s="1"/>
      <c r="E143" s="1"/>
      <c r="F143" s="4"/>
      <c r="G143" s="4"/>
      <c r="H143" s="1"/>
      <c r="I143" s="1"/>
      <c r="J143" s="1"/>
      <c r="K143" s="1"/>
      <c r="L143" s="4"/>
      <c r="M143" s="4"/>
      <c r="N143" s="1"/>
      <c r="O143" s="4"/>
      <c r="P143" s="4"/>
      <c r="Q143" s="1"/>
      <c r="R143" s="159"/>
      <c r="S143" s="159"/>
      <c r="T143" s="160"/>
    </row>
    <row r="144" spans="1:20" ht="13.5" customHeight="1" x14ac:dyDescent="0.25">
      <c r="A144" s="1"/>
      <c r="B144" s="1"/>
      <c r="C144" s="1"/>
      <c r="D144" s="1"/>
      <c r="E144" s="1"/>
      <c r="F144" s="4"/>
      <c r="G144" s="4"/>
      <c r="H144" s="1"/>
      <c r="I144" s="1"/>
      <c r="J144" s="1"/>
      <c r="K144" s="1"/>
      <c r="L144" s="4"/>
      <c r="M144" s="4"/>
      <c r="N144" s="1"/>
      <c r="O144" s="4"/>
      <c r="P144" s="4"/>
      <c r="Q144" s="1"/>
      <c r="R144" s="159"/>
      <c r="S144" s="159"/>
      <c r="T144" s="160"/>
    </row>
    <row r="145" spans="1:20" ht="13.5" customHeight="1" x14ac:dyDescent="0.25">
      <c r="A145" s="1"/>
      <c r="B145" s="1"/>
      <c r="C145" s="1"/>
      <c r="D145" s="1"/>
      <c r="E145" s="1"/>
      <c r="F145" s="4"/>
      <c r="G145" s="4"/>
      <c r="H145" s="1"/>
      <c r="I145" s="1"/>
      <c r="J145" s="1"/>
      <c r="K145" s="1"/>
      <c r="L145" s="4"/>
      <c r="M145" s="4"/>
      <c r="N145" s="1"/>
      <c r="O145" s="4"/>
      <c r="P145" s="4"/>
      <c r="Q145" s="1"/>
      <c r="R145" s="159"/>
      <c r="S145" s="159"/>
      <c r="T145" s="160"/>
    </row>
    <row r="146" spans="1:20" ht="13.5" customHeight="1" x14ac:dyDescent="0.25">
      <c r="A146" s="1"/>
      <c r="B146" s="1"/>
      <c r="C146" s="1"/>
      <c r="D146" s="1"/>
      <c r="E146" s="1"/>
      <c r="F146" s="4"/>
      <c r="G146" s="4"/>
      <c r="H146" s="1"/>
      <c r="I146" s="1"/>
      <c r="J146" s="1"/>
      <c r="K146" s="1"/>
      <c r="L146" s="4"/>
      <c r="M146" s="4"/>
      <c r="N146" s="1"/>
      <c r="O146" s="4"/>
      <c r="P146" s="4"/>
      <c r="Q146" s="1"/>
      <c r="R146" s="159"/>
      <c r="S146" s="159"/>
      <c r="T146" s="160"/>
    </row>
    <row r="147" spans="1:20" ht="13.5" customHeight="1" x14ac:dyDescent="0.25">
      <c r="A147" s="1"/>
      <c r="B147" s="1"/>
      <c r="C147" s="1"/>
      <c r="D147" s="1"/>
      <c r="E147" s="1"/>
      <c r="F147" s="4"/>
      <c r="G147" s="4"/>
      <c r="H147" s="1"/>
      <c r="I147" s="1"/>
      <c r="J147" s="1"/>
      <c r="K147" s="1"/>
      <c r="L147" s="4"/>
      <c r="M147" s="4"/>
      <c r="N147" s="1"/>
      <c r="O147" s="4"/>
      <c r="P147" s="4"/>
      <c r="Q147" s="1"/>
      <c r="R147" s="159"/>
      <c r="S147" s="159"/>
      <c r="T147" s="160"/>
    </row>
    <row r="148" spans="1:20" ht="13.5" customHeight="1" x14ac:dyDescent="0.25">
      <c r="A148" s="1"/>
      <c r="B148" s="1"/>
      <c r="C148" s="1"/>
      <c r="D148" s="1"/>
      <c r="E148" s="1"/>
      <c r="F148" s="4"/>
      <c r="G148" s="4"/>
      <c r="H148" s="1"/>
      <c r="I148" s="1"/>
      <c r="J148" s="1"/>
      <c r="K148" s="1"/>
      <c r="L148" s="4"/>
      <c r="M148" s="4"/>
      <c r="N148" s="1"/>
      <c r="O148" s="4"/>
      <c r="P148" s="4"/>
      <c r="Q148" s="1"/>
      <c r="R148" s="159"/>
      <c r="S148" s="159"/>
      <c r="T148" s="160"/>
    </row>
    <row r="149" spans="1:20" ht="13.5" customHeight="1" x14ac:dyDescent="0.25">
      <c r="A149" s="1"/>
      <c r="B149" s="1"/>
      <c r="C149" s="1"/>
      <c r="D149" s="1"/>
      <c r="E149" s="1"/>
      <c r="F149" s="4"/>
      <c r="G149" s="4"/>
      <c r="H149" s="1"/>
      <c r="I149" s="1"/>
      <c r="J149" s="1"/>
      <c r="K149" s="1"/>
      <c r="L149" s="4"/>
      <c r="M149" s="4"/>
      <c r="N149" s="1"/>
      <c r="O149" s="4"/>
      <c r="P149" s="4"/>
      <c r="Q149" s="1"/>
      <c r="R149" s="159"/>
      <c r="S149" s="159"/>
      <c r="T149" s="160"/>
    </row>
    <row r="150" spans="1:20" ht="13.5" customHeight="1" x14ac:dyDescent="0.25">
      <c r="A150" s="1"/>
      <c r="B150" s="1"/>
      <c r="C150" s="1"/>
      <c r="D150" s="1"/>
      <c r="E150" s="1"/>
      <c r="F150" s="4"/>
      <c r="G150" s="4"/>
      <c r="H150" s="1"/>
      <c r="I150" s="1"/>
      <c r="J150" s="1"/>
      <c r="K150" s="1"/>
      <c r="L150" s="4"/>
      <c r="M150" s="4"/>
      <c r="N150" s="1"/>
      <c r="O150" s="4"/>
      <c r="P150" s="4"/>
      <c r="Q150" s="1"/>
      <c r="R150" s="159"/>
      <c r="S150" s="159"/>
      <c r="T150" s="160"/>
    </row>
    <row r="151" spans="1:20" ht="13.5" customHeight="1" x14ac:dyDescent="0.25">
      <c r="A151" s="1"/>
      <c r="B151" s="1"/>
      <c r="C151" s="1"/>
      <c r="D151" s="1"/>
      <c r="E151" s="1"/>
      <c r="F151" s="4"/>
      <c r="G151" s="4"/>
      <c r="H151" s="1"/>
      <c r="I151" s="1"/>
      <c r="J151" s="1"/>
      <c r="K151" s="1"/>
      <c r="L151" s="4"/>
      <c r="M151" s="4"/>
      <c r="N151" s="1"/>
      <c r="O151" s="4"/>
      <c r="P151" s="4"/>
      <c r="Q151" s="1"/>
      <c r="R151" s="159"/>
      <c r="S151" s="159"/>
      <c r="T151" s="160"/>
    </row>
    <row r="152" spans="1:20" ht="13.5" customHeight="1" x14ac:dyDescent="0.25">
      <c r="A152" s="1"/>
      <c r="B152" s="1"/>
      <c r="C152" s="1"/>
      <c r="D152" s="1"/>
      <c r="E152" s="1"/>
      <c r="F152" s="4"/>
      <c r="G152" s="4"/>
      <c r="H152" s="1"/>
      <c r="I152" s="1"/>
      <c r="J152" s="1"/>
      <c r="K152" s="1"/>
      <c r="L152" s="4"/>
      <c r="M152" s="4"/>
      <c r="N152" s="1"/>
      <c r="O152" s="4"/>
      <c r="P152" s="4"/>
      <c r="Q152" s="1"/>
      <c r="R152" s="159"/>
      <c r="S152" s="159"/>
      <c r="T152" s="160"/>
    </row>
    <row r="153" spans="1:20" ht="13.5" customHeight="1" x14ac:dyDescent="0.25">
      <c r="A153" s="1"/>
      <c r="B153" s="1"/>
      <c r="C153" s="1"/>
      <c r="D153" s="1"/>
      <c r="E153" s="1"/>
      <c r="F153" s="4"/>
      <c r="G153" s="4"/>
      <c r="H153" s="1"/>
      <c r="I153" s="1"/>
      <c r="J153" s="1"/>
      <c r="K153" s="1"/>
      <c r="L153" s="4"/>
      <c r="M153" s="4"/>
      <c r="N153" s="1"/>
      <c r="O153" s="4"/>
      <c r="P153" s="4"/>
      <c r="Q153" s="1"/>
      <c r="R153" s="159"/>
      <c r="S153" s="159"/>
      <c r="T153" s="160"/>
    </row>
    <row r="154" spans="1:20" ht="13.5" customHeight="1" x14ac:dyDescent="0.25">
      <c r="A154" s="1"/>
      <c r="B154" s="1"/>
      <c r="C154" s="1"/>
      <c r="D154" s="1"/>
      <c r="E154" s="1"/>
      <c r="F154" s="4"/>
      <c r="G154" s="4"/>
      <c r="H154" s="1"/>
      <c r="I154" s="1"/>
      <c r="J154" s="1"/>
      <c r="K154" s="1"/>
      <c r="L154" s="4"/>
      <c r="M154" s="4"/>
      <c r="N154" s="1"/>
      <c r="O154" s="4"/>
      <c r="P154" s="4"/>
      <c r="Q154" s="1"/>
      <c r="R154" s="159"/>
      <c r="S154" s="159"/>
      <c r="T154" s="160"/>
    </row>
    <row r="155" spans="1:20" ht="13.5" customHeight="1" x14ac:dyDescent="0.25">
      <c r="A155" s="1"/>
      <c r="B155" s="1"/>
      <c r="C155" s="1"/>
      <c r="D155" s="1"/>
      <c r="E155" s="1"/>
      <c r="F155" s="4"/>
      <c r="G155" s="4"/>
      <c r="H155" s="1"/>
      <c r="I155" s="1"/>
      <c r="J155" s="1"/>
      <c r="K155" s="1"/>
      <c r="L155" s="4"/>
      <c r="M155" s="4"/>
      <c r="N155" s="1"/>
      <c r="O155" s="4"/>
      <c r="P155" s="4"/>
      <c r="Q155" s="1"/>
      <c r="R155" s="159"/>
      <c r="S155" s="159"/>
      <c r="T155" s="160"/>
    </row>
    <row r="156" spans="1:20" ht="13.5" customHeight="1" x14ac:dyDescent="0.25">
      <c r="A156" s="1"/>
      <c r="B156" s="1"/>
      <c r="C156" s="1"/>
      <c r="D156" s="1"/>
      <c r="E156" s="1"/>
      <c r="F156" s="4"/>
      <c r="G156" s="4"/>
      <c r="H156" s="1"/>
      <c r="I156" s="1"/>
      <c r="J156" s="1"/>
      <c r="K156" s="1"/>
      <c r="L156" s="4"/>
      <c r="M156" s="4"/>
      <c r="N156" s="1"/>
      <c r="O156" s="4"/>
      <c r="P156" s="4"/>
      <c r="Q156" s="1"/>
      <c r="R156" s="159"/>
      <c r="S156" s="159"/>
      <c r="T156" s="160"/>
    </row>
    <row r="157" spans="1:20" ht="13.5" customHeight="1" x14ac:dyDescent="0.25">
      <c r="A157" s="1"/>
      <c r="B157" s="1"/>
      <c r="C157" s="1"/>
      <c r="D157" s="1"/>
      <c r="E157" s="1"/>
      <c r="F157" s="4"/>
      <c r="G157" s="4"/>
      <c r="H157" s="1"/>
      <c r="I157" s="1"/>
      <c r="J157" s="1"/>
      <c r="K157" s="1"/>
      <c r="L157" s="4"/>
      <c r="M157" s="4"/>
      <c r="N157" s="1"/>
      <c r="O157" s="4"/>
      <c r="P157" s="4"/>
      <c r="Q157" s="1"/>
      <c r="R157" s="159"/>
      <c r="S157" s="159"/>
      <c r="T157" s="160"/>
    </row>
    <row r="158" spans="1:20" ht="13.5" customHeight="1" x14ac:dyDescent="0.25">
      <c r="A158" s="1"/>
      <c r="B158" s="1"/>
      <c r="C158" s="1"/>
      <c r="D158" s="1"/>
      <c r="E158" s="1"/>
      <c r="F158" s="4"/>
      <c r="G158" s="4"/>
      <c r="H158" s="1"/>
      <c r="I158" s="1"/>
      <c r="J158" s="1"/>
      <c r="K158" s="1"/>
      <c r="L158" s="4"/>
      <c r="M158" s="4"/>
      <c r="N158" s="1"/>
      <c r="O158" s="4"/>
      <c r="P158" s="4"/>
      <c r="Q158" s="1"/>
      <c r="R158" s="159"/>
      <c r="S158" s="159"/>
      <c r="T158" s="160"/>
    </row>
    <row r="159" spans="1:20" ht="13.5" customHeight="1" x14ac:dyDescent="0.25">
      <c r="A159" s="1"/>
      <c r="B159" s="1"/>
      <c r="C159" s="1"/>
      <c r="D159" s="1"/>
      <c r="E159" s="1"/>
      <c r="F159" s="4"/>
      <c r="G159" s="4"/>
      <c r="H159" s="1"/>
      <c r="I159" s="1"/>
      <c r="J159" s="1"/>
      <c r="K159" s="1"/>
      <c r="L159" s="4"/>
      <c r="M159" s="4"/>
      <c r="N159" s="1"/>
      <c r="O159" s="4"/>
      <c r="P159" s="4"/>
      <c r="Q159" s="1"/>
      <c r="R159" s="159"/>
      <c r="S159" s="159"/>
      <c r="T159" s="160"/>
    </row>
    <row r="160" spans="1:20" ht="13.5" customHeight="1" x14ac:dyDescent="0.25">
      <c r="A160" s="1"/>
      <c r="B160" s="1"/>
      <c r="C160" s="1"/>
      <c r="D160" s="1"/>
      <c r="E160" s="1"/>
      <c r="F160" s="4"/>
      <c r="G160" s="4"/>
      <c r="H160" s="1"/>
      <c r="I160" s="1"/>
      <c r="J160" s="1"/>
      <c r="K160" s="1"/>
      <c r="L160" s="4"/>
      <c r="M160" s="4"/>
      <c r="N160" s="1"/>
      <c r="O160" s="4"/>
      <c r="P160" s="4"/>
      <c r="Q160" s="1"/>
      <c r="R160" s="159"/>
      <c r="S160" s="159"/>
      <c r="T160" s="160"/>
    </row>
    <row r="161" spans="1:20" ht="13.5" customHeight="1" x14ac:dyDescent="0.25">
      <c r="A161" s="1"/>
      <c r="B161" s="1"/>
      <c r="C161" s="1"/>
      <c r="D161" s="1"/>
      <c r="E161" s="1"/>
      <c r="F161" s="4"/>
      <c r="G161" s="4"/>
      <c r="H161" s="1"/>
      <c r="I161" s="1"/>
      <c r="J161" s="1"/>
      <c r="K161" s="1"/>
      <c r="L161" s="4"/>
      <c r="M161" s="4"/>
      <c r="N161" s="1"/>
      <c r="O161" s="4"/>
      <c r="P161" s="4"/>
      <c r="Q161" s="1"/>
      <c r="R161" s="159"/>
      <c r="S161" s="159"/>
      <c r="T161" s="160"/>
    </row>
    <row r="162" spans="1:20" ht="13.5" customHeight="1" x14ac:dyDescent="0.25">
      <c r="A162" s="1"/>
      <c r="B162" s="1"/>
      <c r="C162" s="1"/>
      <c r="D162" s="1"/>
      <c r="E162" s="1"/>
      <c r="F162" s="4"/>
      <c r="G162" s="4"/>
      <c r="H162" s="1"/>
      <c r="I162" s="1"/>
      <c r="J162" s="1"/>
      <c r="K162" s="1"/>
      <c r="L162" s="4"/>
      <c r="M162" s="4"/>
      <c r="N162" s="1"/>
      <c r="O162" s="4"/>
      <c r="P162" s="4"/>
      <c r="Q162" s="1"/>
      <c r="R162" s="159"/>
      <c r="S162" s="159"/>
      <c r="T162" s="160"/>
    </row>
    <row r="163" spans="1:20" ht="13.5" customHeight="1" x14ac:dyDescent="0.25">
      <c r="A163" s="1"/>
      <c r="B163" s="1"/>
      <c r="C163" s="1"/>
      <c r="D163" s="1"/>
      <c r="E163" s="1"/>
      <c r="F163" s="4"/>
      <c r="G163" s="4"/>
      <c r="H163" s="1"/>
      <c r="I163" s="1"/>
      <c r="J163" s="1"/>
      <c r="K163" s="1"/>
      <c r="L163" s="4"/>
      <c r="M163" s="4"/>
      <c r="N163" s="1"/>
      <c r="O163" s="4"/>
      <c r="P163" s="4"/>
      <c r="Q163" s="1"/>
      <c r="R163" s="159"/>
      <c r="S163" s="159"/>
      <c r="T163" s="160"/>
    </row>
    <row r="164" spans="1:20" ht="13.5" customHeight="1" x14ac:dyDescent="0.25">
      <c r="A164" s="1"/>
      <c r="B164" s="1"/>
      <c r="C164" s="1"/>
      <c r="D164" s="1"/>
      <c r="E164" s="1"/>
      <c r="F164" s="4"/>
      <c r="G164" s="4"/>
      <c r="H164" s="1"/>
      <c r="I164" s="1"/>
      <c r="J164" s="1"/>
      <c r="K164" s="1"/>
      <c r="L164" s="4"/>
      <c r="M164" s="4"/>
      <c r="N164" s="1"/>
      <c r="O164" s="4"/>
      <c r="P164" s="4"/>
      <c r="Q164" s="1"/>
      <c r="R164" s="159"/>
      <c r="S164" s="159"/>
      <c r="T164" s="160"/>
    </row>
    <row r="165" spans="1:20" ht="13.5" customHeight="1" x14ac:dyDescent="0.25">
      <c r="A165" s="1"/>
      <c r="B165" s="1"/>
      <c r="C165" s="1"/>
      <c r="D165" s="1"/>
      <c r="E165" s="1"/>
      <c r="F165" s="4"/>
      <c r="G165" s="4"/>
      <c r="H165" s="1"/>
      <c r="I165" s="1"/>
      <c r="J165" s="1"/>
      <c r="K165" s="1"/>
      <c r="L165" s="4"/>
      <c r="M165" s="4"/>
      <c r="N165" s="1"/>
      <c r="O165" s="4"/>
      <c r="P165" s="4"/>
      <c r="Q165" s="1"/>
      <c r="R165" s="159"/>
      <c r="S165" s="159"/>
      <c r="T165" s="160"/>
    </row>
    <row r="166" spans="1:20" ht="13.5" customHeight="1" x14ac:dyDescent="0.25">
      <c r="A166" s="1"/>
      <c r="B166" s="1"/>
      <c r="C166" s="1"/>
      <c r="D166" s="1"/>
      <c r="E166" s="1"/>
      <c r="F166" s="4"/>
      <c r="G166" s="4"/>
      <c r="H166" s="1"/>
      <c r="I166" s="1"/>
      <c r="J166" s="1"/>
      <c r="K166" s="1"/>
      <c r="L166" s="4"/>
      <c r="M166" s="4"/>
      <c r="N166" s="1"/>
      <c r="O166" s="4"/>
      <c r="P166" s="4"/>
      <c r="Q166" s="1"/>
      <c r="R166" s="159"/>
      <c r="S166" s="159"/>
      <c r="T166" s="160"/>
    </row>
    <row r="167" spans="1:20" ht="13.5" customHeight="1" x14ac:dyDescent="0.25">
      <c r="A167" s="1"/>
      <c r="B167" s="1"/>
      <c r="C167" s="1"/>
      <c r="D167" s="1"/>
      <c r="E167" s="1"/>
      <c r="F167" s="4"/>
      <c r="G167" s="4"/>
      <c r="H167" s="1"/>
      <c r="I167" s="1"/>
      <c r="J167" s="1"/>
      <c r="K167" s="1"/>
      <c r="L167" s="4"/>
      <c r="M167" s="4"/>
      <c r="N167" s="1"/>
      <c r="O167" s="4"/>
      <c r="P167" s="4"/>
      <c r="Q167" s="1"/>
      <c r="R167" s="159"/>
      <c r="S167" s="159"/>
      <c r="T167" s="160"/>
    </row>
    <row r="168" spans="1:20" ht="13.5" customHeight="1" x14ac:dyDescent="0.25">
      <c r="A168" s="1"/>
      <c r="B168" s="1"/>
      <c r="C168" s="1"/>
      <c r="D168" s="1"/>
      <c r="E168" s="1"/>
      <c r="F168" s="4"/>
      <c r="G168" s="4"/>
      <c r="H168" s="1"/>
      <c r="I168" s="1"/>
      <c r="J168" s="1"/>
      <c r="K168" s="1"/>
      <c r="L168" s="4"/>
      <c r="M168" s="4"/>
      <c r="N168" s="1"/>
      <c r="O168" s="4"/>
      <c r="P168" s="4"/>
      <c r="Q168" s="1"/>
      <c r="R168" s="159"/>
      <c r="S168" s="159"/>
      <c r="T168" s="160"/>
    </row>
    <row r="169" spans="1:20" ht="13.5" customHeight="1" x14ac:dyDescent="0.25">
      <c r="A169" s="1"/>
      <c r="B169" s="1"/>
      <c r="C169" s="1"/>
      <c r="D169" s="1"/>
      <c r="E169" s="1"/>
      <c r="F169" s="4"/>
      <c r="G169" s="4"/>
      <c r="H169" s="1"/>
      <c r="I169" s="1"/>
      <c r="J169" s="1"/>
      <c r="K169" s="1"/>
      <c r="L169" s="4"/>
      <c r="M169" s="4"/>
      <c r="N169" s="1"/>
      <c r="O169" s="4"/>
      <c r="P169" s="4"/>
      <c r="Q169" s="1"/>
      <c r="R169" s="159"/>
      <c r="S169" s="159"/>
      <c r="T169" s="160"/>
    </row>
    <row r="170" spans="1:20" ht="13.5" customHeight="1" x14ac:dyDescent="0.25">
      <c r="A170" s="1"/>
      <c r="B170" s="1"/>
      <c r="C170" s="1"/>
      <c r="D170" s="1"/>
      <c r="E170" s="1"/>
      <c r="F170" s="4"/>
      <c r="G170" s="4"/>
      <c r="H170" s="1"/>
      <c r="I170" s="1"/>
      <c r="J170" s="1"/>
      <c r="K170" s="1"/>
      <c r="L170" s="4"/>
      <c r="M170" s="4"/>
      <c r="N170" s="1"/>
      <c r="O170" s="4"/>
      <c r="P170" s="4"/>
      <c r="Q170" s="1"/>
      <c r="R170" s="159"/>
      <c r="S170" s="159"/>
      <c r="T170" s="160"/>
    </row>
    <row r="171" spans="1:20" ht="13.5" customHeight="1" x14ac:dyDescent="0.25">
      <c r="A171" s="1"/>
      <c r="B171" s="1"/>
      <c r="C171" s="1"/>
      <c r="D171" s="1"/>
      <c r="E171" s="1"/>
      <c r="F171" s="4"/>
      <c r="G171" s="4"/>
      <c r="H171" s="1"/>
      <c r="I171" s="1"/>
      <c r="J171" s="1"/>
      <c r="K171" s="1"/>
      <c r="L171" s="4"/>
      <c r="M171" s="4"/>
      <c r="N171" s="1"/>
      <c r="O171" s="4"/>
      <c r="P171" s="4"/>
      <c r="Q171" s="1"/>
      <c r="R171" s="159"/>
      <c r="S171" s="159"/>
      <c r="T171" s="160"/>
    </row>
    <row r="172" spans="1:20" ht="13.5" customHeight="1" x14ac:dyDescent="0.25">
      <c r="A172" s="1"/>
      <c r="B172" s="1"/>
      <c r="C172" s="1"/>
      <c r="D172" s="1"/>
      <c r="E172" s="1"/>
      <c r="F172" s="4"/>
      <c r="G172" s="4"/>
      <c r="H172" s="1"/>
      <c r="I172" s="1"/>
      <c r="J172" s="1"/>
      <c r="K172" s="1"/>
      <c r="L172" s="4"/>
      <c r="M172" s="4"/>
      <c r="N172" s="1"/>
      <c r="O172" s="4"/>
      <c r="P172" s="4"/>
      <c r="Q172" s="1"/>
      <c r="R172" s="159"/>
      <c r="S172" s="159"/>
      <c r="T172" s="160"/>
    </row>
    <row r="173" spans="1:20" ht="13.5" customHeight="1" x14ac:dyDescent="0.25">
      <c r="A173" s="1"/>
      <c r="B173" s="1"/>
      <c r="C173" s="1"/>
      <c r="D173" s="1"/>
      <c r="E173" s="1"/>
      <c r="F173" s="4"/>
      <c r="G173" s="4"/>
      <c r="H173" s="1"/>
      <c r="I173" s="1"/>
      <c r="J173" s="1"/>
      <c r="K173" s="1"/>
      <c r="L173" s="4"/>
      <c r="M173" s="4"/>
      <c r="N173" s="1"/>
      <c r="O173" s="4"/>
      <c r="P173" s="4"/>
      <c r="Q173" s="1"/>
      <c r="R173" s="159"/>
      <c r="S173" s="159"/>
      <c r="T173" s="160"/>
    </row>
    <row r="174" spans="1:20" ht="13.5" customHeight="1" x14ac:dyDescent="0.25">
      <c r="A174" s="1"/>
      <c r="B174" s="1"/>
      <c r="C174" s="1"/>
      <c r="D174" s="1"/>
      <c r="E174" s="1"/>
      <c r="F174" s="4"/>
      <c r="G174" s="4"/>
      <c r="H174" s="1"/>
      <c r="I174" s="1"/>
      <c r="J174" s="1"/>
      <c r="K174" s="1"/>
      <c r="L174" s="4"/>
      <c r="M174" s="4"/>
      <c r="N174" s="1"/>
      <c r="O174" s="4"/>
      <c r="P174" s="4"/>
      <c r="Q174" s="1"/>
      <c r="R174" s="159"/>
      <c r="S174" s="159"/>
      <c r="T174" s="160"/>
    </row>
    <row r="175" spans="1:20" ht="13.5" customHeight="1" x14ac:dyDescent="0.25">
      <c r="A175" s="1"/>
      <c r="B175" s="1"/>
      <c r="C175" s="1"/>
      <c r="D175" s="1"/>
      <c r="E175" s="1"/>
      <c r="F175" s="4"/>
      <c r="G175" s="4"/>
      <c r="H175" s="1"/>
      <c r="I175" s="1"/>
      <c r="J175" s="1"/>
      <c r="K175" s="1"/>
      <c r="L175" s="4"/>
      <c r="M175" s="4"/>
      <c r="N175" s="1"/>
      <c r="O175" s="4"/>
      <c r="P175" s="4"/>
      <c r="Q175" s="1"/>
      <c r="R175" s="159"/>
      <c r="S175" s="159"/>
      <c r="T175" s="160"/>
    </row>
    <row r="176" spans="1:20" ht="13.5" customHeight="1" x14ac:dyDescent="0.25">
      <c r="A176" s="1"/>
      <c r="B176" s="1"/>
      <c r="C176" s="1"/>
      <c r="D176" s="1"/>
      <c r="E176" s="1"/>
      <c r="F176" s="4"/>
      <c r="G176" s="4"/>
      <c r="H176" s="1"/>
      <c r="I176" s="1"/>
      <c r="J176" s="1"/>
      <c r="K176" s="1"/>
      <c r="L176" s="4"/>
      <c r="M176" s="4"/>
      <c r="N176" s="1"/>
      <c r="O176" s="4"/>
      <c r="P176" s="4"/>
      <c r="Q176" s="1"/>
      <c r="R176" s="159"/>
      <c r="S176" s="159"/>
      <c r="T176" s="160"/>
    </row>
    <row r="177" spans="1:20" ht="13.5" customHeight="1" x14ac:dyDescent="0.25">
      <c r="A177" s="1"/>
      <c r="B177" s="1"/>
      <c r="C177" s="1"/>
      <c r="D177" s="1"/>
      <c r="E177" s="1"/>
      <c r="F177" s="4"/>
      <c r="G177" s="4"/>
      <c r="H177" s="1"/>
      <c r="I177" s="1"/>
      <c r="J177" s="1"/>
      <c r="K177" s="1"/>
      <c r="L177" s="4"/>
      <c r="M177" s="4"/>
      <c r="N177" s="1"/>
      <c r="O177" s="4"/>
      <c r="P177" s="4"/>
      <c r="Q177" s="1"/>
      <c r="R177" s="159"/>
      <c r="S177" s="159"/>
      <c r="T177" s="160"/>
    </row>
    <row r="178" spans="1:20" ht="13.5" customHeight="1" x14ac:dyDescent="0.25">
      <c r="A178" s="1"/>
      <c r="B178" s="1"/>
      <c r="C178" s="1"/>
      <c r="D178" s="1"/>
      <c r="E178" s="1"/>
      <c r="F178" s="4"/>
      <c r="G178" s="4"/>
      <c r="H178" s="1"/>
      <c r="I178" s="1"/>
      <c r="J178" s="1"/>
      <c r="K178" s="1"/>
      <c r="L178" s="4"/>
      <c r="M178" s="4"/>
      <c r="N178" s="1"/>
      <c r="O178" s="4"/>
      <c r="P178" s="4"/>
      <c r="Q178" s="1"/>
      <c r="R178" s="159"/>
      <c r="S178" s="159"/>
      <c r="T178" s="160"/>
    </row>
    <row r="179" spans="1:20" ht="13.5" customHeight="1" x14ac:dyDescent="0.25">
      <c r="A179" s="1"/>
      <c r="B179" s="1"/>
      <c r="C179" s="1"/>
      <c r="D179" s="1"/>
      <c r="E179" s="1"/>
      <c r="F179" s="4"/>
      <c r="G179" s="4"/>
      <c r="H179" s="1"/>
      <c r="I179" s="1"/>
      <c r="J179" s="1"/>
      <c r="K179" s="1"/>
      <c r="L179" s="4"/>
      <c r="M179" s="4"/>
      <c r="N179" s="1"/>
      <c r="O179" s="4"/>
      <c r="P179" s="4"/>
      <c r="Q179" s="1"/>
      <c r="R179" s="159"/>
      <c r="S179" s="159"/>
      <c r="T179" s="160"/>
    </row>
    <row r="180" spans="1:20" ht="13.5" customHeight="1" x14ac:dyDescent="0.25">
      <c r="A180" s="1"/>
      <c r="B180" s="1"/>
      <c r="C180" s="1"/>
      <c r="D180" s="1"/>
      <c r="E180" s="1"/>
      <c r="F180" s="4"/>
      <c r="G180" s="4"/>
      <c r="H180" s="1"/>
      <c r="I180" s="1"/>
      <c r="J180" s="1"/>
      <c r="K180" s="1"/>
      <c r="L180" s="4"/>
      <c r="M180" s="4"/>
      <c r="N180" s="1"/>
      <c r="O180" s="4"/>
      <c r="P180" s="4"/>
      <c r="Q180" s="1"/>
      <c r="R180" s="159"/>
      <c r="S180" s="159"/>
      <c r="T180" s="160"/>
    </row>
    <row r="181" spans="1:20" ht="13.5" customHeight="1" x14ac:dyDescent="0.25">
      <c r="A181" s="1"/>
      <c r="B181" s="1"/>
      <c r="C181" s="1"/>
      <c r="D181" s="1"/>
      <c r="E181" s="1"/>
      <c r="F181" s="4"/>
      <c r="G181" s="4"/>
      <c r="H181" s="1"/>
      <c r="I181" s="1"/>
      <c r="J181" s="1"/>
      <c r="K181" s="1"/>
      <c r="L181" s="4"/>
      <c r="M181" s="4"/>
      <c r="N181" s="1"/>
      <c r="O181" s="4"/>
      <c r="P181" s="4"/>
      <c r="Q181" s="1"/>
      <c r="R181" s="159"/>
      <c r="S181" s="159"/>
      <c r="T181" s="160"/>
    </row>
    <row r="182" spans="1:20" ht="13.5" customHeight="1" x14ac:dyDescent="0.25">
      <c r="A182" s="1"/>
      <c r="B182" s="1"/>
      <c r="C182" s="1"/>
      <c r="D182" s="1"/>
      <c r="E182" s="1"/>
      <c r="F182" s="4"/>
      <c r="G182" s="4"/>
      <c r="H182" s="1"/>
      <c r="I182" s="1"/>
      <c r="J182" s="1"/>
      <c r="K182" s="1"/>
      <c r="L182" s="4"/>
      <c r="M182" s="4"/>
      <c r="N182" s="1"/>
      <c r="O182" s="4"/>
      <c r="P182" s="4"/>
      <c r="Q182" s="1"/>
      <c r="R182" s="159"/>
      <c r="S182" s="159"/>
      <c r="T182" s="160"/>
    </row>
    <row r="183" spans="1:20" ht="13.5" customHeight="1" x14ac:dyDescent="0.25">
      <c r="A183" s="1"/>
      <c r="B183" s="1"/>
      <c r="C183" s="1"/>
      <c r="D183" s="1"/>
      <c r="E183" s="1"/>
      <c r="F183" s="4"/>
      <c r="G183" s="4"/>
      <c r="H183" s="1"/>
      <c r="I183" s="1"/>
      <c r="J183" s="1"/>
      <c r="K183" s="1"/>
      <c r="L183" s="4"/>
      <c r="M183" s="4"/>
      <c r="N183" s="1"/>
      <c r="O183" s="4"/>
      <c r="P183" s="4"/>
      <c r="Q183" s="1"/>
      <c r="R183" s="159"/>
      <c r="S183" s="159"/>
      <c r="T183" s="160"/>
    </row>
    <row r="184" spans="1:20" ht="13.5" customHeight="1" x14ac:dyDescent="0.25">
      <c r="A184" s="1"/>
      <c r="B184" s="1"/>
      <c r="C184" s="1"/>
      <c r="D184" s="1"/>
      <c r="E184" s="1"/>
      <c r="F184" s="4"/>
      <c r="G184" s="4"/>
      <c r="H184" s="1"/>
      <c r="I184" s="1"/>
      <c r="J184" s="1"/>
      <c r="K184" s="1"/>
      <c r="L184" s="4"/>
      <c r="M184" s="4"/>
      <c r="N184" s="1"/>
      <c r="O184" s="4"/>
      <c r="P184" s="4"/>
      <c r="Q184" s="1"/>
      <c r="R184" s="159"/>
      <c r="S184" s="159"/>
      <c r="T184" s="160"/>
    </row>
    <row r="185" spans="1:20" ht="13.5" customHeight="1" x14ac:dyDescent="0.25">
      <c r="A185" s="1"/>
      <c r="B185" s="1"/>
      <c r="C185" s="1"/>
      <c r="D185" s="1"/>
      <c r="E185" s="1"/>
      <c r="F185" s="4"/>
      <c r="G185" s="4"/>
      <c r="H185" s="1"/>
      <c r="I185" s="1"/>
      <c r="J185" s="1"/>
      <c r="K185" s="1"/>
      <c r="L185" s="4"/>
      <c r="M185" s="4"/>
      <c r="N185" s="1"/>
      <c r="O185" s="4"/>
      <c r="P185" s="4"/>
      <c r="Q185" s="1"/>
      <c r="R185" s="159"/>
      <c r="S185" s="159"/>
      <c r="T185" s="160"/>
    </row>
    <row r="186" spans="1:20" ht="13.5" customHeight="1" x14ac:dyDescent="0.25">
      <c r="A186" s="1"/>
      <c r="B186" s="1"/>
      <c r="C186" s="1"/>
      <c r="D186" s="1"/>
      <c r="E186" s="1"/>
      <c r="F186" s="4"/>
      <c r="G186" s="4"/>
      <c r="H186" s="1"/>
      <c r="I186" s="1"/>
      <c r="J186" s="1"/>
      <c r="K186" s="1"/>
      <c r="L186" s="4"/>
      <c r="M186" s="4"/>
      <c r="N186" s="1"/>
      <c r="O186" s="4"/>
      <c r="P186" s="4"/>
      <c r="Q186" s="1"/>
      <c r="R186" s="159"/>
      <c r="S186" s="159"/>
      <c r="T186" s="160"/>
    </row>
    <row r="187" spans="1:20" ht="13.5" customHeight="1" x14ac:dyDescent="0.25">
      <c r="A187" s="1"/>
      <c r="B187" s="1"/>
      <c r="C187" s="1"/>
      <c r="D187" s="1"/>
      <c r="E187" s="1"/>
      <c r="F187" s="4"/>
      <c r="G187" s="4"/>
      <c r="H187" s="1"/>
      <c r="I187" s="1"/>
      <c r="J187" s="1"/>
      <c r="K187" s="1"/>
      <c r="L187" s="4"/>
      <c r="M187" s="4"/>
      <c r="N187" s="1"/>
      <c r="O187" s="4"/>
      <c r="P187" s="4"/>
      <c r="Q187" s="1"/>
      <c r="R187" s="159"/>
      <c r="S187" s="159"/>
      <c r="T187" s="160"/>
    </row>
    <row r="188" spans="1:20" ht="13.5" customHeight="1" x14ac:dyDescent="0.25">
      <c r="A188" s="1"/>
      <c r="B188" s="1"/>
      <c r="C188" s="1"/>
      <c r="D188" s="1"/>
      <c r="E188" s="1"/>
      <c r="F188" s="4"/>
      <c r="G188" s="4"/>
      <c r="H188" s="1"/>
      <c r="I188" s="1"/>
      <c r="J188" s="1"/>
      <c r="K188" s="1"/>
      <c r="L188" s="4"/>
      <c r="M188" s="4"/>
      <c r="N188" s="1"/>
      <c r="O188" s="4"/>
      <c r="P188" s="4"/>
      <c r="Q188" s="1"/>
      <c r="R188" s="159"/>
      <c r="S188" s="159"/>
      <c r="T188" s="160"/>
    </row>
    <row r="189" spans="1:20" ht="13.5" customHeight="1" x14ac:dyDescent="0.25">
      <c r="A189" s="1"/>
      <c r="B189" s="1"/>
      <c r="C189" s="1"/>
      <c r="D189" s="1"/>
      <c r="E189" s="1"/>
      <c r="F189" s="4"/>
      <c r="G189" s="4"/>
      <c r="H189" s="1"/>
      <c r="I189" s="1"/>
      <c r="J189" s="1"/>
      <c r="K189" s="1"/>
      <c r="L189" s="4"/>
      <c r="M189" s="4"/>
      <c r="N189" s="1"/>
      <c r="O189" s="4"/>
      <c r="P189" s="4"/>
      <c r="Q189" s="1"/>
      <c r="R189" s="159"/>
      <c r="S189" s="159"/>
      <c r="T189" s="160"/>
    </row>
    <row r="190" spans="1:20" ht="13.5" customHeight="1" x14ac:dyDescent="0.25">
      <c r="A190" s="1"/>
      <c r="B190" s="1"/>
      <c r="C190" s="1"/>
      <c r="D190" s="1"/>
      <c r="E190" s="1"/>
      <c r="F190" s="4"/>
      <c r="G190" s="4"/>
      <c r="H190" s="1"/>
      <c r="I190" s="1"/>
      <c r="J190" s="1"/>
      <c r="K190" s="1"/>
      <c r="L190" s="4"/>
      <c r="M190" s="4"/>
      <c r="N190" s="1"/>
      <c r="O190" s="4"/>
      <c r="P190" s="4"/>
      <c r="Q190" s="1"/>
      <c r="R190" s="159"/>
      <c r="S190" s="159"/>
      <c r="T190" s="160"/>
    </row>
    <row r="191" spans="1:20" ht="13.5" customHeight="1" x14ac:dyDescent="0.25">
      <c r="A191" s="1"/>
      <c r="B191" s="1"/>
      <c r="C191" s="1"/>
      <c r="D191" s="1"/>
      <c r="E191" s="1"/>
      <c r="F191" s="4"/>
      <c r="G191" s="4"/>
      <c r="H191" s="1"/>
      <c r="I191" s="1"/>
      <c r="J191" s="1"/>
      <c r="K191" s="1"/>
      <c r="L191" s="4"/>
      <c r="M191" s="4"/>
      <c r="N191" s="1"/>
      <c r="O191" s="4"/>
      <c r="P191" s="4"/>
      <c r="Q191" s="1"/>
      <c r="R191" s="159"/>
      <c r="S191" s="159"/>
      <c r="T191" s="160"/>
    </row>
    <row r="192" spans="1:20" ht="13.5" customHeight="1" x14ac:dyDescent="0.25">
      <c r="A192" s="1"/>
      <c r="B192" s="1"/>
      <c r="C192" s="1"/>
      <c r="D192" s="1"/>
      <c r="E192" s="1"/>
      <c r="F192" s="4"/>
      <c r="G192" s="4"/>
      <c r="H192" s="1"/>
      <c r="I192" s="1"/>
      <c r="J192" s="1"/>
      <c r="K192" s="1"/>
      <c r="L192" s="4"/>
      <c r="M192" s="4"/>
      <c r="N192" s="1"/>
      <c r="O192" s="4"/>
      <c r="P192" s="4"/>
      <c r="Q192" s="1"/>
      <c r="R192" s="159"/>
      <c r="S192" s="159"/>
      <c r="T192" s="160"/>
    </row>
    <row r="193" spans="1:20" ht="13.5" customHeight="1" x14ac:dyDescent="0.25">
      <c r="A193" s="1"/>
      <c r="B193" s="1"/>
      <c r="C193" s="1"/>
      <c r="D193" s="1"/>
      <c r="E193" s="1"/>
      <c r="F193" s="4"/>
      <c r="G193" s="4"/>
      <c r="H193" s="1"/>
      <c r="I193" s="1"/>
      <c r="J193" s="1"/>
      <c r="K193" s="1"/>
      <c r="L193" s="4"/>
      <c r="M193" s="4"/>
      <c r="N193" s="1"/>
      <c r="O193" s="4"/>
      <c r="P193" s="4"/>
      <c r="Q193" s="1"/>
      <c r="R193" s="159"/>
      <c r="S193" s="159"/>
      <c r="T193" s="160"/>
    </row>
    <row r="194" spans="1:20" ht="13.5" customHeight="1" x14ac:dyDescent="0.25">
      <c r="A194" s="1"/>
      <c r="B194" s="1"/>
      <c r="C194" s="1"/>
      <c r="D194" s="1"/>
      <c r="E194" s="1"/>
      <c r="F194" s="4"/>
      <c r="G194" s="4"/>
      <c r="H194" s="1"/>
      <c r="I194" s="1"/>
      <c r="J194" s="1"/>
      <c r="K194" s="1"/>
      <c r="L194" s="4"/>
      <c r="M194" s="4"/>
      <c r="N194" s="1"/>
      <c r="O194" s="4"/>
      <c r="P194" s="4"/>
      <c r="Q194" s="1"/>
      <c r="R194" s="159"/>
      <c r="S194" s="159"/>
      <c r="T194" s="160"/>
    </row>
    <row r="195" spans="1:20" ht="13.5" customHeight="1" x14ac:dyDescent="0.25">
      <c r="A195" s="1"/>
      <c r="B195" s="1"/>
      <c r="C195" s="1"/>
      <c r="D195" s="1"/>
      <c r="E195" s="1"/>
      <c r="F195" s="4"/>
      <c r="G195" s="4"/>
      <c r="H195" s="1"/>
      <c r="I195" s="1"/>
      <c r="J195" s="1"/>
      <c r="K195" s="1"/>
      <c r="L195" s="4"/>
      <c r="M195" s="4"/>
      <c r="N195" s="1"/>
      <c r="O195" s="4"/>
      <c r="P195" s="4"/>
      <c r="Q195" s="1"/>
      <c r="R195" s="159"/>
      <c r="S195" s="159"/>
      <c r="T195" s="160"/>
    </row>
    <row r="196" spans="1:20" ht="13.5" customHeight="1" x14ac:dyDescent="0.25">
      <c r="A196" s="1"/>
      <c r="B196" s="1"/>
      <c r="C196" s="1"/>
      <c r="D196" s="1"/>
      <c r="E196" s="1"/>
      <c r="F196" s="4"/>
      <c r="G196" s="4"/>
      <c r="H196" s="1"/>
      <c r="I196" s="1"/>
      <c r="J196" s="1"/>
      <c r="K196" s="1"/>
      <c r="L196" s="4"/>
      <c r="M196" s="4"/>
      <c r="N196" s="1"/>
      <c r="O196" s="4"/>
      <c r="P196" s="4"/>
      <c r="Q196" s="1"/>
      <c r="R196" s="159"/>
      <c r="S196" s="159"/>
      <c r="T196" s="160"/>
    </row>
    <row r="197" spans="1:20" ht="13.5" customHeight="1" x14ac:dyDescent="0.25">
      <c r="A197" s="1"/>
      <c r="B197" s="1"/>
      <c r="C197" s="1"/>
      <c r="D197" s="1"/>
      <c r="E197" s="1"/>
      <c r="F197" s="4"/>
      <c r="G197" s="4"/>
      <c r="H197" s="1"/>
      <c r="I197" s="1"/>
      <c r="J197" s="1"/>
      <c r="K197" s="1"/>
      <c r="L197" s="4"/>
      <c r="M197" s="4"/>
      <c r="N197" s="1"/>
      <c r="O197" s="4"/>
      <c r="P197" s="4"/>
      <c r="Q197" s="1"/>
      <c r="R197" s="159"/>
      <c r="S197" s="159"/>
      <c r="T197" s="160"/>
    </row>
    <row r="198" spans="1:20" ht="13.5" customHeight="1" x14ac:dyDescent="0.25">
      <c r="A198" s="1"/>
      <c r="B198" s="1"/>
      <c r="C198" s="1"/>
      <c r="D198" s="1"/>
      <c r="E198" s="1"/>
      <c r="F198" s="4"/>
      <c r="G198" s="4"/>
      <c r="H198" s="1"/>
      <c r="I198" s="1"/>
      <c r="J198" s="1"/>
      <c r="K198" s="1"/>
      <c r="L198" s="4"/>
      <c r="M198" s="4"/>
      <c r="N198" s="1"/>
      <c r="O198" s="4"/>
      <c r="P198" s="4"/>
      <c r="Q198" s="1"/>
      <c r="R198" s="159"/>
      <c r="S198" s="159"/>
      <c r="T198" s="160"/>
    </row>
    <row r="199" spans="1:20" ht="13.5" customHeight="1" x14ac:dyDescent="0.25">
      <c r="A199" s="1"/>
      <c r="B199" s="1"/>
      <c r="C199" s="1"/>
      <c r="D199" s="1"/>
      <c r="E199" s="1"/>
      <c r="F199" s="4"/>
      <c r="G199" s="4"/>
      <c r="H199" s="1"/>
      <c r="I199" s="1"/>
      <c r="J199" s="1"/>
      <c r="K199" s="1"/>
      <c r="L199" s="4"/>
      <c r="M199" s="4"/>
      <c r="N199" s="1"/>
      <c r="O199" s="4"/>
      <c r="P199" s="4"/>
      <c r="Q199" s="1"/>
      <c r="R199" s="159"/>
      <c r="S199" s="159"/>
      <c r="T199" s="160"/>
    </row>
    <row r="200" spans="1:20" ht="13.5" customHeight="1" x14ac:dyDescent="0.25">
      <c r="A200" s="1"/>
      <c r="B200" s="1"/>
      <c r="C200" s="1"/>
      <c r="D200" s="1"/>
      <c r="E200" s="1"/>
      <c r="F200" s="4"/>
      <c r="G200" s="4"/>
      <c r="H200" s="1"/>
      <c r="I200" s="1"/>
      <c r="J200" s="1"/>
      <c r="K200" s="1"/>
      <c r="L200" s="4"/>
      <c r="M200" s="4"/>
      <c r="N200" s="1"/>
      <c r="O200" s="4"/>
      <c r="P200" s="4"/>
      <c r="Q200" s="1"/>
      <c r="R200" s="159"/>
      <c r="S200" s="159"/>
      <c r="T200" s="160"/>
    </row>
    <row r="201" spans="1:20" ht="13.5" customHeight="1" x14ac:dyDescent="0.25">
      <c r="A201" s="1"/>
      <c r="B201" s="1"/>
      <c r="C201" s="1"/>
      <c r="D201" s="1"/>
      <c r="E201" s="1"/>
      <c r="F201" s="4"/>
      <c r="G201" s="4"/>
      <c r="H201" s="1"/>
      <c r="I201" s="1"/>
      <c r="J201" s="1"/>
      <c r="K201" s="1"/>
      <c r="L201" s="4"/>
      <c r="M201" s="4"/>
      <c r="N201" s="1"/>
      <c r="O201" s="4"/>
      <c r="P201" s="4"/>
      <c r="Q201" s="1"/>
      <c r="R201" s="159"/>
      <c r="S201" s="159"/>
      <c r="T201" s="160"/>
    </row>
    <row r="202" spans="1:20" ht="13.5" customHeight="1" x14ac:dyDescent="0.25">
      <c r="A202" s="1"/>
      <c r="B202" s="1"/>
      <c r="C202" s="1"/>
      <c r="D202" s="1"/>
      <c r="E202" s="1"/>
      <c r="F202" s="4"/>
      <c r="G202" s="4"/>
      <c r="H202" s="1"/>
      <c r="I202" s="1"/>
      <c r="J202" s="1"/>
      <c r="K202" s="1"/>
      <c r="L202" s="4"/>
      <c r="M202" s="4"/>
      <c r="N202" s="1"/>
      <c r="O202" s="4"/>
      <c r="P202" s="4"/>
      <c r="Q202" s="1"/>
      <c r="R202" s="159"/>
      <c r="S202" s="159"/>
      <c r="T202" s="160"/>
    </row>
    <row r="203" spans="1:20" ht="13.5" customHeight="1" x14ac:dyDescent="0.25">
      <c r="A203" s="1"/>
      <c r="B203" s="1"/>
      <c r="C203" s="1"/>
      <c r="D203" s="1"/>
      <c r="E203" s="1"/>
      <c r="F203" s="4"/>
      <c r="G203" s="4"/>
      <c r="H203" s="1"/>
      <c r="I203" s="1"/>
      <c r="J203" s="1"/>
      <c r="K203" s="1"/>
      <c r="L203" s="4"/>
      <c r="M203" s="4"/>
      <c r="N203" s="1"/>
      <c r="O203" s="4"/>
      <c r="P203" s="4"/>
      <c r="Q203" s="1"/>
      <c r="R203" s="159"/>
      <c r="S203" s="159"/>
      <c r="T203" s="160"/>
    </row>
    <row r="204" spans="1:20" ht="13.5" customHeight="1" x14ac:dyDescent="0.25">
      <c r="A204" s="1"/>
      <c r="B204" s="1"/>
      <c r="C204" s="1"/>
      <c r="D204" s="1"/>
      <c r="E204" s="1"/>
      <c r="F204" s="4"/>
      <c r="G204" s="4"/>
      <c r="H204" s="1"/>
      <c r="I204" s="1"/>
      <c r="J204" s="1"/>
      <c r="K204" s="1"/>
      <c r="L204" s="4"/>
      <c r="M204" s="4"/>
      <c r="N204" s="1"/>
      <c r="O204" s="4"/>
      <c r="P204" s="4"/>
      <c r="Q204" s="1"/>
      <c r="R204" s="159"/>
      <c r="S204" s="159"/>
      <c r="T204" s="160"/>
    </row>
    <row r="205" spans="1:20" ht="13.5" customHeight="1" x14ac:dyDescent="0.25">
      <c r="A205" s="1"/>
      <c r="B205" s="1"/>
      <c r="C205" s="1"/>
      <c r="D205" s="1"/>
      <c r="E205" s="1"/>
      <c r="F205" s="4"/>
      <c r="G205" s="4"/>
      <c r="H205" s="1"/>
      <c r="I205" s="1"/>
      <c r="J205" s="1"/>
      <c r="K205" s="1"/>
      <c r="L205" s="4"/>
      <c r="M205" s="4"/>
      <c r="N205" s="1"/>
      <c r="O205" s="4"/>
      <c r="P205" s="4"/>
      <c r="Q205" s="1"/>
      <c r="R205" s="159"/>
      <c r="S205" s="159"/>
      <c r="T205" s="160"/>
    </row>
    <row r="206" spans="1:20" ht="13.5" customHeight="1" x14ac:dyDescent="0.25">
      <c r="A206" s="1"/>
      <c r="B206" s="1"/>
      <c r="C206" s="1"/>
      <c r="D206" s="1"/>
      <c r="E206" s="1"/>
      <c r="F206" s="4"/>
      <c r="G206" s="4"/>
      <c r="H206" s="1"/>
      <c r="I206" s="1"/>
      <c r="J206" s="1"/>
      <c r="K206" s="1"/>
      <c r="L206" s="4"/>
      <c r="M206" s="4"/>
      <c r="N206" s="1"/>
      <c r="O206" s="4"/>
      <c r="P206" s="4"/>
      <c r="Q206" s="1"/>
      <c r="R206" s="159"/>
      <c r="S206" s="159"/>
      <c r="T206" s="160"/>
    </row>
    <row r="207" spans="1:20" ht="13.5" customHeight="1" x14ac:dyDescent="0.25">
      <c r="A207" s="1"/>
      <c r="B207" s="1"/>
      <c r="C207" s="1"/>
      <c r="D207" s="1"/>
      <c r="E207" s="1"/>
      <c r="F207" s="4"/>
      <c r="G207" s="4"/>
      <c r="H207" s="1"/>
      <c r="I207" s="1"/>
      <c r="J207" s="1"/>
      <c r="K207" s="1"/>
      <c r="L207" s="4"/>
      <c r="M207" s="4"/>
      <c r="N207" s="1"/>
      <c r="O207" s="4"/>
      <c r="P207" s="4"/>
      <c r="Q207" s="1"/>
      <c r="R207" s="159"/>
      <c r="S207" s="159"/>
      <c r="T207" s="160"/>
    </row>
    <row r="208" spans="1:20" ht="13.5" customHeight="1" x14ac:dyDescent="0.25">
      <c r="A208" s="1"/>
      <c r="B208" s="1"/>
      <c r="C208" s="1"/>
      <c r="D208" s="1"/>
      <c r="E208" s="1"/>
      <c r="F208" s="4"/>
      <c r="G208" s="4"/>
      <c r="H208" s="1"/>
      <c r="I208" s="1"/>
      <c r="J208" s="1"/>
      <c r="K208" s="1"/>
      <c r="L208" s="4"/>
      <c r="M208" s="4"/>
      <c r="N208" s="1"/>
      <c r="O208" s="4"/>
      <c r="P208" s="4"/>
      <c r="Q208" s="1"/>
      <c r="R208" s="159"/>
      <c r="S208" s="159"/>
      <c r="T208" s="160"/>
    </row>
    <row r="209" spans="1:20" ht="13.5" customHeight="1" x14ac:dyDescent="0.25">
      <c r="A209" s="1"/>
      <c r="B209" s="1"/>
      <c r="C209" s="1"/>
      <c r="D209" s="1"/>
      <c r="E209" s="1"/>
      <c r="F209" s="4"/>
      <c r="G209" s="4"/>
      <c r="H209" s="1"/>
      <c r="I209" s="1"/>
      <c r="J209" s="1"/>
      <c r="K209" s="1"/>
      <c r="L209" s="4"/>
      <c r="M209" s="4"/>
      <c r="N209" s="1"/>
      <c r="O209" s="4"/>
      <c r="P209" s="4"/>
      <c r="Q209" s="1"/>
      <c r="R209" s="159"/>
      <c r="S209" s="159"/>
      <c r="T209" s="160"/>
    </row>
    <row r="210" spans="1:20" ht="13.5" customHeight="1" x14ac:dyDescent="0.25">
      <c r="A210" s="1"/>
      <c r="B210" s="1"/>
      <c r="C210" s="1"/>
      <c r="D210" s="1"/>
      <c r="E210" s="1"/>
      <c r="F210" s="4"/>
      <c r="G210" s="4"/>
      <c r="H210" s="1"/>
      <c r="I210" s="1"/>
      <c r="J210" s="1"/>
      <c r="K210" s="1"/>
      <c r="L210" s="4"/>
      <c r="M210" s="4"/>
      <c r="N210" s="1"/>
      <c r="O210" s="4"/>
      <c r="P210" s="4"/>
      <c r="Q210" s="1"/>
      <c r="R210" s="159"/>
      <c r="S210" s="159"/>
      <c r="T210" s="160"/>
    </row>
    <row r="211" spans="1:20" ht="13.5" customHeight="1" x14ac:dyDescent="0.25">
      <c r="A211" s="1"/>
      <c r="B211" s="1"/>
      <c r="C211" s="1"/>
      <c r="D211" s="1"/>
      <c r="E211" s="1"/>
      <c r="F211" s="4"/>
      <c r="G211" s="4"/>
      <c r="H211" s="1"/>
      <c r="I211" s="1"/>
      <c r="J211" s="1"/>
      <c r="K211" s="1"/>
      <c r="L211" s="4"/>
      <c r="M211" s="4"/>
      <c r="N211" s="1"/>
      <c r="O211" s="4"/>
      <c r="P211" s="4"/>
      <c r="Q211" s="1"/>
      <c r="R211" s="159"/>
      <c r="S211" s="159"/>
      <c r="T211" s="160"/>
    </row>
    <row r="212" spans="1:20" ht="13.5" customHeight="1" x14ac:dyDescent="0.25">
      <c r="A212" s="1"/>
      <c r="B212" s="1"/>
      <c r="C212" s="1"/>
      <c r="D212" s="1"/>
      <c r="E212" s="1"/>
      <c r="F212" s="4"/>
      <c r="G212" s="4"/>
      <c r="H212" s="1"/>
      <c r="I212" s="1"/>
      <c r="J212" s="1"/>
      <c r="K212" s="1"/>
      <c r="L212" s="4"/>
      <c r="M212" s="4"/>
      <c r="N212" s="1"/>
      <c r="O212" s="4"/>
      <c r="P212" s="4"/>
      <c r="Q212" s="1"/>
      <c r="R212" s="159"/>
      <c r="S212" s="159"/>
      <c r="T212" s="160"/>
    </row>
    <row r="213" spans="1:20" ht="13.5" customHeight="1" x14ac:dyDescent="0.25">
      <c r="A213" s="1"/>
      <c r="B213" s="1"/>
      <c r="C213" s="1"/>
      <c r="D213" s="1"/>
      <c r="E213" s="1"/>
      <c r="F213" s="4"/>
      <c r="G213" s="4"/>
      <c r="H213" s="1"/>
      <c r="I213" s="1"/>
      <c r="J213" s="1"/>
      <c r="K213" s="1"/>
      <c r="L213" s="4"/>
      <c r="M213" s="4"/>
      <c r="N213" s="1"/>
      <c r="O213" s="4"/>
      <c r="P213" s="4"/>
      <c r="Q213" s="1"/>
      <c r="R213" s="159"/>
      <c r="S213" s="159"/>
      <c r="T213" s="160"/>
    </row>
    <row r="214" spans="1:20" ht="13.5" customHeight="1" x14ac:dyDescent="0.25">
      <c r="A214" s="1"/>
      <c r="B214" s="1"/>
      <c r="C214" s="1"/>
      <c r="D214" s="1"/>
      <c r="E214" s="1"/>
      <c r="F214" s="4"/>
      <c r="G214" s="4"/>
      <c r="H214" s="1"/>
      <c r="I214" s="1"/>
      <c r="J214" s="1"/>
      <c r="K214" s="1"/>
      <c r="L214" s="4"/>
      <c r="M214" s="4"/>
      <c r="N214" s="1"/>
      <c r="O214" s="4"/>
      <c r="P214" s="4"/>
      <c r="Q214" s="1"/>
      <c r="R214" s="159"/>
      <c r="S214" s="159"/>
      <c r="T214" s="160"/>
    </row>
    <row r="215" spans="1:20" ht="13.5" customHeight="1" x14ac:dyDescent="0.25">
      <c r="A215" s="1"/>
      <c r="B215" s="1"/>
      <c r="C215" s="1"/>
      <c r="D215" s="1"/>
      <c r="E215" s="1"/>
      <c r="F215" s="4"/>
      <c r="G215" s="4"/>
      <c r="H215" s="1"/>
      <c r="I215" s="1"/>
      <c r="J215" s="1"/>
      <c r="K215" s="1"/>
      <c r="L215" s="4"/>
      <c r="M215" s="4"/>
      <c r="N215" s="1"/>
      <c r="O215" s="4"/>
      <c r="P215" s="4"/>
      <c r="Q215" s="1"/>
      <c r="R215" s="159"/>
      <c r="S215" s="159"/>
      <c r="T215" s="160"/>
    </row>
    <row r="216" spans="1:20" ht="13.5" customHeight="1" x14ac:dyDescent="0.25">
      <c r="A216" s="1"/>
      <c r="B216" s="1"/>
      <c r="C216" s="1"/>
      <c r="D216" s="1"/>
      <c r="E216" s="1"/>
      <c r="F216" s="4"/>
      <c r="G216" s="4"/>
      <c r="H216" s="1"/>
      <c r="I216" s="1"/>
      <c r="J216" s="1"/>
      <c r="K216" s="1"/>
      <c r="L216" s="4"/>
      <c r="M216" s="4"/>
      <c r="N216" s="1"/>
      <c r="O216" s="4"/>
      <c r="P216" s="4"/>
      <c r="Q216" s="1"/>
      <c r="R216" s="159"/>
      <c r="S216" s="159"/>
      <c r="T216" s="160"/>
    </row>
    <row r="217" spans="1:20" ht="13.5" customHeight="1" x14ac:dyDescent="0.25">
      <c r="A217" s="1"/>
      <c r="B217" s="1"/>
      <c r="C217" s="1"/>
      <c r="D217" s="1"/>
      <c r="E217" s="1"/>
      <c r="F217" s="4"/>
      <c r="G217" s="4"/>
      <c r="H217" s="1"/>
      <c r="I217" s="1"/>
      <c r="J217" s="1"/>
      <c r="K217" s="1"/>
      <c r="L217" s="4"/>
      <c r="M217" s="4"/>
      <c r="N217" s="1"/>
      <c r="O217" s="4"/>
      <c r="P217" s="4"/>
      <c r="Q217" s="1"/>
      <c r="R217" s="159"/>
      <c r="S217" s="159"/>
      <c r="T217" s="160"/>
    </row>
    <row r="218" spans="1:20" ht="13.5" customHeight="1" x14ac:dyDescent="0.25">
      <c r="A218" s="1"/>
      <c r="B218" s="1"/>
      <c r="C218" s="1"/>
      <c r="D218" s="1"/>
      <c r="E218" s="1"/>
      <c r="F218" s="4"/>
      <c r="G218" s="4"/>
      <c r="H218" s="1"/>
      <c r="I218" s="1"/>
      <c r="J218" s="1"/>
      <c r="K218" s="1"/>
      <c r="L218" s="4"/>
      <c r="M218" s="4"/>
      <c r="N218" s="1"/>
      <c r="O218" s="4"/>
      <c r="P218" s="4"/>
      <c r="Q218" s="1"/>
      <c r="R218" s="159"/>
      <c r="S218" s="159"/>
      <c r="T218" s="160"/>
    </row>
    <row r="219" spans="1:20" ht="13.5" customHeight="1" x14ac:dyDescent="0.25">
      <c r="A219" s="1"/>
      <c r="B219" s="1"/>
      <c r="C219" s="1"/>
      <c r="D219" s="1"/>
      <c r="E219" s="1"/>
      <c r="F219" s="4"/>
      <c r="G219" s="4"/>
      <c r="H219" s="1"/>
      <c r="I219" s="1"/>
      <c r="J219" s="1"/>
      <c r="K219" s="1"/>
      <c r="L219" s="4"/>
      <c r="M219" s="4"/>
      <c r="N219" s="1"/>
      <c r="O219" s="4"/>
      <c r="P219" s="4"/>
      <c r="Q219" s="1"/>
      <c r="R219" s="159"/>
      <c r="S219" s="159"/>
      <c r="T219" s="160"/>
    </row>
    <row r="220" spans="1:20" ht="13.5" customHeight="1" x14ac:dyDescent="0.25">
      <c r="A220" s="1"/>
      <c r="B220" s="1"/>
      <c r="C220" s="1"/>
      <c r="D220" s="1"/>
      <c r="E220" s="1"/>
      <c r="F220" s="4"/>
      <c r="G220" s="4"/>
      <c r="H220" s="1"/>
      <c r="I220" s="1"/>
      <c r="J220" s="1"/>
      <c r="K220" s="1"/>
      <c r="L220" s="4"/>
      <c r="M220" s="4"/>
      <c r="N220" s="1"/>
      <c r="O220" s="4"/>
      <c r="P220" s="4"/>
      <c r="Q220" s="1"/>
      <c r="R220" s="159"/>
      <c r="S220" s="159"/>
      <c r="T220" s="160"/>
    </row>
    <row r="221" spans="1:20" ht="13.5" customHeight="1" x14ac:dyDescent="0.25">
      <c r="A221" s="1"/>
      <c r="B221" s="1"/>
      <c r="C221" s="1"/>
      <c r="D221" s="1"/>
      <c r="E221" s="1"/>
      <c r="F221" s="4"/>
      <c r="G221" s="4"/>
      <c r="H221" s="1"/>
      <c r="I221" s="1"/>
      <c r="J221" s="1"/>
      <c r="K221" s="1"/>
      <c r="L221" s="4"/>
      <c r="M221" s="4"/>
      <c r="N221" s="1"/>
      <c r="O221" s="4"/>
      <c r="P221" s="4"/>
      <c r="Q221" s="1"/>
      <c r="R221" s="159"/>
      <c r="S221" s="159"/>
      <c r="T221" s="160"/>
    </row>
    <row r="222" spans="1:20" ht="13.5" customHeight="1" x14ac:dyDescent="0.25">
      <c r="A222" s="1"/>
      <c r="B222" s="1"/>
      <c r="C222" s="1"/>
      <c r="D222" s="1"/>
      <c r="E222" s="1"/>
      <c r="F222" s="4"/>
      <c r="G222" s="4"/>
      <c r="H222" s="1"/>
      <c r="I222" s="1"/>
      <c r="J222" s="1"/>
      <c r="K222" s="1"/>
      <c r="L222" s="4"/>
      <c r="M222" s="4"/>
      <c r="N222" s="1"/>
      <c r="O222" s="4"/>
      <c r="P222" s="4"/>
      <c r="Q222" s="1"/>
      <c r="R222" s="159"/>
      <c r="S222" s="159"/>
      <c r="T222" s="160"/>
    </row>
    <row r="223" spans="1:20" ht="13.5" customHeight="1" x14ac:dyDescent="0.25">
      <c r="A223" s="1"/>
      <c r="B223" s="1"/>
      <c r="C223" s="1"/>
      <c r="D223" s="1"/>
      <c r="E223" s="1"/>
      <c r="F223" s="4"/>
      <c r="G223" s="4"/>
      <c r="H223" s="1"/>
      <c r="I223" s="1"/>
      <c r="J223" s="1"/>
      <c r="K223" s="1"/>
      <c r="L223" s="4"/>
      <c r="M223" s="4"/>
      <c r="N223" s="1"/>
      <c r="O223" s="4"/>
      <c r="P223" s="4"/>
      <c r="Q223" s="1"/>
      <c r="R223" s="159"/>
      <c r="S223" s="159"/>
      <c r="T223" s="160"/>
    </row>
    <row r="224" spans="1:20" ht="13.5" customHeight="1" x14ac:dyDescent="0.25">
      <c r="A224" s="1"/>
      <c r="B224" s="1"/>
      <c r="C224" s="1"/>
      <c r="D224" s="1"/>
      <c r="E224" s="1"/>
      <c r="F224" s="4"/>
      <c r="G224" s="4"/>
      <c r="H224" s="1"/>
      <c r="I224" s="1"/>
      <c r="J224" s="1"/>
      <c r="K224" s="1"/>
      <c r="L224" s="4"/>
      <c r="M224" s="4"/>
      <c r="N224" s="1"/>
      <c r="O224" s="4"/>
      <c r="P224" s="4"/>
      <c r="Q224" s="1"/>
      <c r="R224" s="159"/>
      <c r="S224" s="159"/>
      <c r="T224" s="160"/>
    </row>
    <row r="225" spans="1:20" ht="13.5" customHeight="1" x14ac:dyDescent="0.25">
      <c r="A225" s="1"/>
      <c r="B225" s="1"/>
      <c r="C225" s="1"/>
      <c r="D225" s="1"/>
      <c r="E225" s="1"/>
      <c r="F225" s="4"/>
      <c r="G225" s="4"/>
      <c r="H225" s="1"/>
      <c r="I225" s="1"/>
      <c r="J225" s="1"/>
      <c r="K225" s="1"/>
      <c r="L225" s="4"/>
      <c r="M225" s="4"/>
      <c r="N225" s="1"/>
      <c r="O225" s="4"/>
      <c r="P225" s="4"/>
      <c r="Q225" s="1"/>
      <c r="R225" s="159"/>
      <c r="S225" s="159"/>
      <c r="T225" s="160"/>
    </row>
    <row r="226" spans="1:20" ht="13.5" customHeight="1" x14ac:dyDescent="0.25">
      <c r="A226" s="1"/>
      <c r="B226" s="1"/>
      <c r="C226" s="1"/>
      <c r="D226" s="1"/>
      <c r="E226" s="1"/>
      <c r="F226" s="4"/>
      <c r="G226" s="4"/>
      <c r="H226" s="1"/>
      <c r="I226" s="1"/>
      <c r="J226" s="1"/>
      <c r="K226" s="1"/>
      <c r="L226" s="4"/>
      <c r="M226" s="4"/>
      <c r="N226" s="1"/>
      <c r="O226" s="4"/>
      <c r="P226" s="4"/>
      <c r="Q226" s="1"/>
      <c r="R226" s="159"/>
      <c r="S226" s="159"/>
      <c r="T226" s="160"/>
    </row>
    <row r="227" spans="1:20" ht="13.5" customHeight="1" x14ac:dyDescent="0.25">
      <c r="A227" s="1"/>
      <c r="B227" s="1"/>
      <c r="C227" s="1"/>
      <c r="D227" s="1"/>
      <c r="E227" s="1"/>
      <c r="F227" s="4"/>
      <c r="G227" s="4"/>
      <c r="H227" s="1"/>
      <c r="I227" s="1"/>
      <c r="J227" s="1"/>
      <c r="K227" s="1"/>
      <c r="L227" s="4"/>
      <c r="M227" s="4"/>
      <c r="N227" s="1"/>
      <c r="O227" s="4"/>
      <c r="P227" s="4"/>
      <c r="Q227" s="1"/>
      <c r="R227" s="159"/>
      <c r="S227" s="159"/>
      <c r="T227" s="160"/>
    </row>
    <row r="228" spans="1:20" ht="13.5" customHeight="1" x14ac:dyDescent="0.25">
      <c r="A228" s="1"/>
      <c r="B228" s="1"/>
      <c r="C228" s="1"/>
      <c r="D228" s="1"/>
      <c r="E228" s="1"/>
      <c r="F228" s="4"/>
      <c r="G228" s="4"/>
      <c r="H228" s="1"/>
      <c r="I228" s="1"/>
      <c r="J228" s="1"/>
      <c r="K228" s="1"/>
      <c r="L228" s="4"/>
      <c r="M228" s="4"/>
      <c r="N228" s="1"/>
      <c r="O228" s="4"/>
      <c r="P228" s="4"/>
      <c r="Q228" s="1"/>
      <c r="R228" s="159"/>
      <c r="S228" s="159"/>
      <c r="T228" s="160"/>
    </row>
    <row r="229" spans="1:20" ht="13.5" customHeight="1" x14ac:dyDescent="0.25">
      <c r="A229" s="1"/>
      <c r="B229" s="1"/>
      <c r="C229" s="1"/>
      <c r="D229" s="1"/>
      <c r="E229" s="1"/>
      <c r="F229" s="4"/>
      <c r="G229" s="4"/>
      <c r="H229" s="1"/>
      <c r="I229" s="1"/>
      <c r="J229" s="1"/>
      <c r="K229" s="1"/>
      <c r="L229" s="4"/>
      <c r="M229" s="4"/>
      <c r="N229" s="1"/>
      <c r="O229" s="4"/>
      <c r="P229" s="4"/>
      <c r="Q229" s="1"/>
      <c r="R229" s="159"/>
      <c r="S229" s="159"/>
      <c r="T229" s="160"/>
    </row>
    <row r="230" spans="1:20" ht="13.5" customHeight="1" x14ac:dyDescent="0.25">
      <c r="A230" s="1"/>
      <c r="B230" s="1"/>
      <c r="C230" s="1"/>
      <c r="D230" s="1"/>
      <c r="E230" s="1"/>
      <c r="F230" s="4"/>
      <c r="G230" s="4"/>
      <c r="H230" s="1"/>
      <c r="I230" s="1"/>
      <c r="J230" s="1"/>
      <c r="K230" s="1"/>
      <c r="L230" s="4"/>
      <c r="M230" s="4"/>
      <c r="N230" s="1"/>
      <c r="O230" s="4"/>
      <c r="P230" s="4"/>
      <c r="Q230" s="1"/>
      <c r="R230" s="159"/>
      <c r="S230" s="159"/>
      <c r="T230" s="160"/>
    </row>
    <row r="231" spans="1:20" ht="13.5" customHeight="1" x14ac:dyDescent="0.25">
      <c r="A231" s="1"/>
      <c r="B231" s="1"/>
      <c r="C231" s="1"/>
      <c r="D231" s="1"/>
      <c r="E231" s="1"/>
      <c r="F231" s="4"/>
      <c r="G231" s="4"/>
      <c r="H231" s="1"/>
      <c r="I231" s="1"/>
      <c r="J231" s="1"/>
      <c r="K231" s="1"/>
      <c r="L231" s="4"/>
      <c r="M231" s="4"/>
      <c r="N231" s="1"/>
      <c r="O231" s="4"/>
      <c r="P231" s="4"/>
      <c r="Q231" s="1"/>
      <c r="R231" s="159"/>
      <c r="S231" s="159"/>
      <c r="T231" s="160"/>
    </row>
    <row r="232" spans="1:20" ht="13.5" customHeight="1" x14ac:dyDescent="0.25">
      <c r="A232" s="1"/>
      <c r="B232" s="1"/>
      <c r="C232" s="1"/>
      <c r="D232" s="1"/>
      <c r="E232" s="1"/>
      <c r="F232" s="4"/>
      <c r="G232" s="4"/>
      <c r="H232" s="1"/>
      <c r="I232" s="1"/>
      <c r="J232" s="1"/>
      <c r="K232" s="1"/>
      <c r="L232" s="4"/>
      <c r="M232" s="4"/>
      <c r="N232" s="1"/>
      <c r="O232" s="4"/>
      <c r="P232" s="4"/>
      <c r="Q232" s="1"/>
      <c r="R232" s="159"/>
      <c r="S232" s="159"/>
      <c r="T232" s="160"/>
    </row>
    <row r="233" spans="1:20" ht="13.5" customHeight="1" x14ac:dyDescent="0.25">
      <c r="A233" s="1"/>
      <c r="B233" s="1"/>
      <c r="C233" s="1"/>
      <c r="D233" s="1"/>
      <c r="E233" s="1"/>
      <c r="F233" s="4"/>
      <c r="G233" s="4"/>
      <c r="H233" s="1"/>
      <c r="I233" s="1"/>
      <c r="J233" s="1"/>
      <c r="K233" s="1"/>
      <c r="L233" s="4"/>
      <c r="M233" s="4"/>
      <c r="N233" s="1"/>
      <c r="O233" s="4"/>
      <c r="P233" s="4"/>
      <c r="Q233" s="1"/>
      <c r="R233" s="159"/>
      <c r="S233" s="159"/>
      <c r="T233" s="160"/>
    </row>
    <row r="234" spans="1:20" ht="13.5" customHeight="1" x14ac:dyDescent="0.25">
      <c r="A234" s="1"/>
      <c r="B234" s="1"/>
      <c r="C234" s="1"/>
      <c r="D234" s="1"/>
      <c r="E234" s="1"/>
      <c r="F234" s="4"/>
      <c r="G234" s="4"/>
      <c r="H234" s="1"/>
      <c r="I234" s="1"/>
      <c r="J234" s="1"/>
      <c r="K234" s="1"/>
      <c r="L234" s="4"/>
      <c r="M234" s="4"/>
      <c r="N234" s="1"/>
      <c r="O234" s="4"/>
      <c r="P234" s="4"/>
      <c r="Q234" s="1"/>
      <c r="R234" s="159"/>
      <c r="S234" s="159"/>
      <c r="T234" s="160"/>
    </row>
    <row r="235" spans="1:20" ht="13.5" customHeight="1" x14ac:dyDescent="0.25">
      <c r="A235" s="1"/>
      <c r="B235" s="1"/>
      <c r="C235" s="1"/>
      <c r="D235" s="1"/>
      <c r="E235" s="1"/>
      <c r="F235" s="4"/>
      <c r="G235" s="4"/>
      <c r="H235" s="1"/>
      <c r="I235" s="1"/>
      <c r="J235" s="1"/>
      <c r="K235" s="1"/>
      <c r="L235" s="4"/>
      <c r="M235" s="4"/>
      <c r="N235" s="1"/>
      <c r="O235" s="4"/>
      <c r="P235" s="4"/>
      <c r="Q235" s="1"/>
      <c r="R235" s="159"/>
      <c r="S235" s="159"/>
      <c r="T235" s="160"/>
    </row>
    <row r="236" spans="1:20" ht="13.5" customHeight="1" x14ac:dyDescent="0.25">
      <c r="A236" s="1"/>
      <c r="B236" s="1"/>
      <c r="C236" s="1"/>
      <c r="D236" s="1"/>
      <c r="E236" s="1"/>
      <c r="F236" s="4"/>
      <c r="G236" s="4"/>
      <c r="H236" s="1"/>
      <c r="I236" s="1"/>
      <c r="J236" s="1"/>
      <c r="K236" s="1"/>
      <c r="L236" s="4"/>
      <c r="M236" s="4"/>
      <c r="N236" s="1"/>
      <c r="O236" s="4"/>
      <c r="P236" s="4"/>
      <c r="Q236" s="1"/>
      <c r="R236" s="159"/>
      <c r="S236" s="159"/>
      <c r="T236" s="160"/>
    </row>
    <row r="237" spans="1:20" ht="13.5" customHeight="1" x14ac:dyDescent="0.25">
      <c r="A237" s="1"/>
      <c r="B237" s="1"/>
      <c r="C237" s="1"/>
      <c r="D237" s="1"/>
      <c r="E237" s="1"/>
      <c r="F237" s="4"/>
      <c r="G237" s="4"/>
      <c r="H237" s="1"/>
      <c r="I237" s="1"/>
      <c r="J237" s="1"/>
      <c r="K237" s="1"/>
      <c r="L237" s="4"/>
      <c r="M237" s="4"/>
      <c r="N237" s="1"/>
      <c r="O237" s="4"/>
      <c r="P237" s="4"/>
      <c r="Q237" s="1"/>
      <c r="R237" s="159"/>
      <c r="S237" s="159"/>
      <c r="T237" s="160"/>
    </row>
    <row r="238" spans="1:20" ht="13.5" customHeight="1" x14ac:dyDescent="0.25">
      <c r="A238" s="1"/>
      <c r="B238" s="1"/>
      <c r="C238" s="1"/>
      <c r="D238" s="1"/>
      <c r="E238" s="1"/>
      <c r="F238" s="4"/>
      <c r="G238" s="4"/>
      <c r="H238" s="1"/>
      <c r="I238" s="1"/>
      <c r="J238" s="1"/>
      <c r="K238" s="1"/>
      <c r="L238" s="4"/>
      <c r="M238" s="4"/>
      <c r="N238" s="1"/>
      <c r="O238" s="4"/>
      <c r="P238" s="4"/>
      <c r="Q238" s="1"/>
      <c r="R238" s="159"/>
      <c r="S238" s="159"/>
      <c r="T238" s="160"/>
    </row>
    <row r="239" spans="1:20" ht="13.5" customHeight="1" x14ac:dyDescent="0.25">
      <c r="A239" s="1"/>
      <c r="B239" s="1"/>
      <c r="C239" s="1"/>
      <c r="D239" s="1"/>
      <c r="E239" s="1"/>
      <c r="F239" s="4"/>
      <c r="G239" s="4"/>
      <c r="H239" s="1"/>
      <c r="I239" s="1"/>
      <c r="J239" s="1"/>
      <c r="K239" s="1"/>
      <c r="L239" s="4"/>
      <c r="M239" s="4"/>
      <c r="N239" s="1"/>
      <c r="O239" s="4"/>
      <c r="P239" s="4"/>
      <c r="Q239" s="1"/>
      <c r="R239" s="159"/>
      <c r="S239" s="159"/>
      <c r="T239" s="160"/>
    </row>
    <row r="240" spans="1:20" ht="13.5" customHeight="1" x14ac:dyDescent="0.25">
      <c r="A240" s="1"/>
      <c r="B240" s="1"/>
      <c r="C240" s="1"/>
      <c r="D240" s="1"/>
      <c r="E240" s="1"/>
      <c r="F240" s="4"/>
      <c r="G240" s="4"/>
      <c r="H240" s="1"/>
      <c r="I240" s="1"/>
      <c r="J240" s="1"/>
      <c r="K240" s="1"/>
      <c r="L240" s="4"/>
      <c r="M240" s="4"/>
      <c r="N240" s="1"/>
      <c r="O240" s="4"/>
      <c r="P240" s="4"/>
      <c r="Q240" s="1"/>
      <c r="R240" s="159"/>
      <c r="S240" s="159"/>
      <c r="T240" s="160"/>
    </row>
    <row r="241" spans="1:20" ht="13.5" customHeight="1" x14ac:dyDescent="0.25">
      <c r="A241" s="1"/>
      <c r="B241" s="1"/>
      <c r="C241" s="1"/>
      <c r="D241" s="1"/>
      <c r="E241" s="1"/>
      <c r="F241" s="4"/>
      <c r="G241" s="4"/>
      <c r="H241" s="1"/>
      <c r="I241" s="1"/>
      <c r="J241" s="1"/>
      <c r="K241" s="1"/>
      <c r="L241" s="4"/>
      <c r="M241" s="4"/>
      <c r="N241" s="1"/>
      <c r="O241" s="4"/>
      <c r="P241" s="4"/>
      <c r="Q241" s="1"/>
      <c r="R241" s="159"/>
      <c r="S241" s="159"/>
      <c r="T241" s="160"/>
    </row>
    <row r="242" spans="1:20" ht="13.5" customHeight="1" x14ac:dyDescent="0.25">
      <c r="A242" s="1"/>
      <c r="B242" s="1"/>
      <c r="C242" s="1"/>
      <c r="D242" s="1"/>
      <c r="E242" s="1"/>
      <c r="F242" s="4"/>
      <c r="G242" s="4"/>
      <c r="H242" s="1"/>
      <c r="I242" s="1"/>
      <c r="J242" s="1"/>
      <c r="K242" s="1"/>
      <c r="L242" s="4"/>
      <c r="M242" s="4"/>
      <c r="N242" s="1"/>
      <c r="O242" s="4"/>
      <c r="P242" s="4"/>
      <c r="Q242" s="1"/>
      <c r="R242" s="159"/>
      <c r="S242" s="159"/>
      <c r="T242" s="160"/>
    </row>
    <row r="243" spans="1:20" ht="13.5" customHeight="1" x14ac:dyDescent="0.25">
      <c r="A243" s="1"/>
      <c r="B243" s="1"/>
      <c r="C243" s="1"/>
      <c r="D243" s="1"/>
      <c r="E243" s="1"/>
      <c r="F243" s="4"/>
      <c r="G243" s="4"/>
      <c r="H243" s="1"/>
      <c r="I243" s="1"/>
      <c r="J243" s="1"/>
      <c r="K243" s="1"/>
      <c r="L243" s="4"/>
      <c r="M243" s="4"/>
      <c r="N243" s="1"/>
      <c r="O243" s="4"/>
      <c r="P243" s="4"/>
      <c r="Q243" s="1"/>
      <c r="R243" s="159"/>
      <c r="S243" s="159"/>
      <c r="T243" s="160"/>
    </row>
    <row r="244" spans="1:20" ht="13.5" customHeight="1" x14ac:dyDescent="0.25">
      <c r="A244" s="1"/>
      <c r="B244" s="1"/>
      <c r="C244" s="1"/>
      <c r="D244" s="1"/>
      <c r="E244" s="1"/>
      <c r="F244" s="4"/>
      <c r="G244" s="4"/>
      <c r="H244" s="1"/>
      <c r="I244" s="1"/>
      <c r="J244" s="1"/>
      <c r="K244" s="1"/>
      <c r="L244" s="4"/>
      <c r="M244" s="4"/>
      <c r="N244" s="1"/>
      <c r="O244" s="4"/>
      <c r="P244" s="4"/>
      <c r="Q244" s="1"/>
      <c r="R244" s="159"/>
      <c r="S244" s="159"/>
      <c r="T244" s="160"/>
    </row>
    <row r="245" spans="1:20" ht="13.5" customHeight="1" x14ac:dyDescent="0.25">
      <c r="A245" s="1"/>
      <c r="B245" s="1"/>
      <c r="C245" s="1"/>
      <c r="D245" s="1"/>
      <c r="E245" s="1"/>
      <c r="F245" s="4"/>
      <c r="G245" s="4"/>
      <c r="H245" s="1"/>
      <c r="I245" s="1"/>
      <c r="J245" s="1"/>
      <c r="K245" s="1"/>
      <c r="L245" s="4"/>
      <c r="M245" s="4"/>
      <c r="N245" s="1"/>
      <c r="O245" s="4"/>
      <c r="P245" s="4"/>
      <c r="Q245" s="1"/>
      <c r="R245" s="159"/>
      <c r="S245" s="159"/>
      <c r="T245" s="160"/>
    </row>
    <row r="246" spans="1:20" ht="13.5" customHeight="1" x14ac:dyDescent="0.25">
      <c r="A246" s="1"/>
      <c r="B246" s="1"/>
      <c r="C246" s="1"/>
      <c r="D246" s="1"/>
      <c r="E246" s="1"/>
      <c r="F246" s="4"/>
      <c r="G246" s="4"/>
      <c r="H246" s="1"/>
      <c r="I246" s="1"/>
      <c r="J246" s="1"/>
      <c r="K246" s="1"/>
      <c r="L246" s="4"/>
      <c r="M246" s="4"/>
      <c r="N246" s="1"/>
      <c r="O246" s="4"/>
      <c r="P246" s="4"/>
      <c r="Q246" s="1"/>
      <c r="R246" s="159"/>
      <c r="S246" s="159"/>
      <c r="T246" s="160"/>
    </row>
    <row r="247" spans="1:20" ht="13.5" customHeight="1" x14ac:dyDescent="0.25">
      <c r="A247" s="1"/>
      <c r="B247" s="1"/>
      <c r="C247" s="1"/>
      <c r="D247" s="1"/>
      <c r="E247" s="1"/>
      <c r="F247" s="4"/>
      <c r="G247" s="4"/>
      <c r="H247" s="1"/>
      <c r="I247" s="1"/>
      <c r="J247" s="1"/>
      <c r="K247" s="1"/>
      <c r="L247" s="4"/>
      <c r="M247" s="4"/>
      <c r="N247" s="1"/>
      <c r="O247" s="4"/>
      <c r="P247" s="4"/>
      <c r="Q247" s="1"/>
      <c r="R247" s="159"/>
      <c r="S247" s="159"/>
      <c r="T247" s="160"/>
    </row>
    <row r="248" spans="1:20" ht="13.5" customHeight="1" x14ac:dyDescent="0.25">
      <c r="A248" s="1"/>
      <c r="B248" s="1"/>
      <c r="C248" s="1"/>
      <c r="D248" s="1"/>
      <c r="E248" s="1"/>
      <c r="F248" s="4"/>
      <c r="G248" s="4"/>
      <c r="H248" s="1"/>
      <c r="I248" s="1"/>
      <c r="J248" s="1"/>
      <c r="K248" s="1"/>
      <c r="L248" s="4"/>
      <c r="M248" s="4"/>
      <c r="N248" s="1"/>
      <c r="O248" s="4"/>
      <c r="P248" s="4"/>
      <c r="Q248" s="1"/>
      <c r="R248" s="159"/>
      <c r="S248" s="159"/>
      <c r="T248" s="160"/>
    </row>
    <row r="249" spans="1:20" ht="13.5" customHeight="1" x14ac:dyDescent="0.25">
      <c r="A249" s="1"/>
      <c r="B249" s="1"/>
      <c r="C249" s="1"/>
      <c r="D249" s="1"/>
      <c r="E249" s="1"/>
      <c r="F249" s="4"/>
      <c r="G249" s="4"/>
      <c r="H249" s="1"/>
      <c r="I249" s="1"/>
      <c r="J249" s="1"/>
      <c r="K249" s="1"/>
      <c r="L249" s="4"/>
      <c r="M249" s="4"/>
      <c r="N249" s="1"/>
      <c r="O249" s="4"/>
      <c r="P249" s="4"/>
      <c r="Q249" s="1"/>
      <c r="R249" s="159"/>
      <c r="S249" s="159"/>
      <c r="T249" s="160"/>
    </row>
    <row r="250" spans="1:20" ht="13.5" customHeight="1" x14ac:dyDescent="0.25">
      <c r="A250" s="1"/>
      <c r="B250" s="1"/>
      <c r="C250" s="1"/>
      <c r="D250" s="1"/>
      <c r="E250" s="1"/>
      <c r="F250" s="4"/>
      <c r="G250" s="4"/>
      <c r="H250" s="1"/>
      <c r="I250" s="1"/>
      <c r="J250" s="1"/>
      <c r="K250" s="1"/>
      <c r="L250" s="4"/>
      <c r="M250" s="4"/>
      <c r="N250" s="1"/>
      <c r="O250" s="4"/>
      <c r="P250" s="4"/>
      <c r="Q250" s="1"/>
      <c r="R250" s="159"/>
      <c r="S250" s="159"/>
      <c r="T250" s="160"/>
    </row>
    <row r="251" spans="1:20" ht="13.5" customHeight="1" x14ac:dyDescent="0.25">
      <c r="A251" s="1"/>
      <c r="B251" s="1"/>
      <c r="C251" s="1"/>
      <c r="D251" s="1"/>
      <c r="E251" s="1"/>
      <c r="F251" s="4"/>
      <c r="G251" s="4"/>
      <c r="H251" s="1"/>
      <c r="I251" s="1"/>
      <c r="J251" s="1"/>
      <c r="K251" s="1"/>
      <c r="L251" s="4"/>
      <c r="M251" s="4"/>
      <c r="N251" s="1"/>
      <c r="O251" s="4"/>
      <c r="P251" s="4"/>
      <c r="Q251" s="1"/>
      <c r="R251" s="159"/>
      <c r="S251" s="159"/>
      <c r="T251" s="160"/>
    </row>
    <row r="252" spans="1:20" ht="13.5" customHeight="1" x14ac:dyDescent="0.25">
      <c r="A252" s="1"/>
      <c r="B252" s="1"/>
      <c r="C252" s="1"/>
      <c r="D252" s="1"/>
      <c r="E252" s="1"/>
      <c r="F252" s="4"/>
      <c r="G252" s="4"/>
      <c r="H252" s="1"/>
      <c r="I252" s="1"/>
      <c r="J252" s="1"/>
      <c r="K252" s="1"/>
      <c r="L252" s="4"/>
      <c r="M252" s="4"/>
      <c r="N252" s="1"/>
      <c r="O252" s="4"/>
      <c r="P252" s="4"/>
      <c r="Q252" s="1"/>
      <c r="R252" s="159"/>
      <c r="S252" s="159"/>
      <c r="T252" s="160"/>
    </row>
    <row r="253" spans="1:20" ht="13.5" customHeight="1" x14ac:dyDescent="0.25">
      <c r="A253" s="1"/>
      <c r="B253" s="1"/>
      <c r="C253" s="1"/>
      <c r="D253" s="1"/>
      <c r="E253" s="1"/>
      <c r="F253" s="4"/>
      <c r="G253" s="4"/>
      <c r="H253" s="1"/>
      <c r="I253" s="1"/>
      <c r="J253" s="1"/>
      <c r="K253" s="1"/>
      <c r="L253" s="4"/>
      <c r="M253" s="4"/>
      <c r="N253" s="1"/>
      <c r="O253" s="4"/>
      <c r="P253" s="4"/>
      <c r="Q253" s="1"/>
      <c r="R253" s="159"/>
      <c r="S253" s="159"/>
      <c r="T253" s="160"/>
    </row>
    <row r="254" spans="1:20" ht="13.5" customHeight="1" x14ac:dyDescent="0.25">
      <c r="A254" s="1"/>
      <c r="B254" s="1"/>
      <c r="C254" s="1"/>
      <c r="D254" s="1"/>
      <c r="E254" s="1"/>
      <c r="F254" s="4"/>
      <c r="G254" s="4"/>
      <c r="H254" s="1"/>
      <c r="I254" s="1"/>
      <c r="J254" s="1"/>
      <c r="K254" s="1"/>
      <c r="L254" s="4"/>
      <c r="M254" s="4"/>
      <c r="N254" s="1"/>
      <c r="O254" s="4"/>
      <c r="P254" s="4"/>
      <c r="Q254" s="1"/>
      <c r="R254" s="159"/>
      <c r="S254" s="159"/>
      <c r="T254" s="160"/>
    </row>
    <row r="255" spans="1:20" ht="13.5" customHeight="1" x14ac:dyDescent="0.25">
      <c r="A255" s="1"/>
      <c r="B255" s="1"/>
      <c r="C255" s="1"/>
      <c r="D255" s="1"/>
      <c r="E255" s="1"/>
      <c r="F255" s="4"/>
      <c r="G255" s="4"/>
      <c r="H255" s="1"/>
      <c r="I255" s="1"/>
      <c r="J255" s="1"/>
      <c r="K255" s="1"/>
      <c r="L255" s="4"/>
      <c r="M255" s="4"/>
      <c r="N255" s="1"/>
      <c r="O255" s="4"/>
      <c r="P255" s="4"/>
      <c r="Q255" s="1"/>
      <c r="R255" s="159"/>
      <c r="S255" s="159"/>
      <c r="T255" s="160"/>
    </row>
    <row r="256" spans="1:20" ht="13.5" customHeight="1" x14ac:dyDescent="0.25">
      <c r="A256" s="1"/>
      <c r="B256" s="1"/>
      <c r="C256" s="1"/>
      <c r="D256" s="1"/>
      <c r="E256" s="1"/>
      <c r="F256" s="4"/>
      <c r="G256" s="4"/>
      <c r="H256" s="1"/>
      <c r="I256" s="1"/>
      <c r="J256" s="1"/>
      <c r="K256" s="1"/>
      <c r="L256" s="4"/>
      <c r="M256" s="4"/>
      <c r="N256" s="1"/>
      <c r="O256" s="4"/>
      <c r="P256" s="4"/>
      <c r="Q256" s="1"/>
      <c r="R256" s="159"/>
      <c r="S256" s="159"/>
      <c r="T256" s="160"/>
    </row>
    <row r="257" spans="1:20" ht="13.5" customHeight="1" x14ac:dyDescent="0.25">
      <c r="A257" s="1"/>
      <c r="B257" s="1"/>
      <c r="C257" s="1"/>
      <c r="D257" s="1"/>
      <c r="E257" s="1"/>
      <c r="F257" s="4"/>
      <c r="G257" s="4"/>
      <c r="H257" s="1"/>
      <c r="I257" s="1"/>
      <c r="J257" s="1"/>
      <c r="K257" s="1"/>
      <c r="L257" s="4"/>
      <c r="M257" s="4"/>
      <c r="N257" s="1"/>
      <c r="O257" s="4"/>
      <c r="P257" s="4"/>
      <c r="Q257" s="1"/>
      <c r="R257" s="159"/>
      <c r="S257" s="159"/>
      <c r="T257" s="160"/>
    </row>
    <row r="258" spans="1:20" ht="13.5" customHeight="1" x14ac:dyDescent="0.25">
      <c r="A258" s="1"/>
      <c r="B258" s="1"/>
      <c r="C258" s="1"/>
      <c r="D258" s="1"/>
      <c r="E258" s="1"/>
      <c r="F258" s="4"/>
      <c r="G258" s="4"/>
      <c r="H258" s="1"/>
      <c r="I258" s="1"/>
      <c r="J258" s="1"/>
      <c r="K258" s="1"/>
      <c r="L258" s="4"/>
      <c r="M258" s="4"/>
      <c r="N258" s="1"/>
      <c r="O258" s="4"/>
      <c r="P258" s="4"/>
      <c r="Q258" s="1"/>
      <c r="R258" s="159"/>
      <c r="S258" s="159"/>
      <c r="T258" s="160"/>
    </row>
    <row r="259" spans="1:20" ht="13.5" customHeight="1" x14ac:dyDescent="0.25">
      <c r="A259" s="1"/>
      <c r="B259" s="1"/>
      <c r="C259" s="1"/>
      <c r="D259" s="1"/>
      <c r="E259" s="1"/>
      <c r="F259" s="4"/>
      <c r="G259" s="4"/>
      <c r="H259" s="1"/>
      <c r="I259" s="1"/>
      <c r="J259" s="1"/>
      <c r="K259" s="1"/>
      <c r="L259" s="4"/>
      <c r="M259" s="4"/>
      <c r="N259" s="1"/>
      <c r="O259" s="4"/>
      <c r="P259" s="4"/>
      <c r="Q259" s="1"/>
      <c r="R259" s="159"/>
      <c r="S259" s="159"/>
      <c r="T259" s="160"/>
    </row>
    <row r="260" spans="1:20" ht="13.5" customHeight="1" x14ac:dyDescent="0.25">
      <c r="A260" s="1"/>
      <c r="B260" s="1"/>
      <c r="C260" s="1"/>
      <c r="D260" s="1"/>
      <c r="E260" s="1"/>
      <c r="F260" s="4"/>
      <c r="G260" s="4"/>
      <c r="H260" s="1"/>
      <c r="I260" s="1"/>
      <c r="J260" s="1"/>
      <c r="K260" s="1"/>
      <c r="L260" s="4"/>
      <c r="M260" s="4"/>
      <c r="N260" s="1"/>
      <c r="O260" s="4"/>
      <c r="P260" s="4"/>
      <c r="Q260" s="1"/>
      <c r="R260" s="159"/>
      <c r="S260" s="159"/>
      <c r="T260" s="160"/>
    </row>
    <row r="261" spans="1:20" ht="13.5" customHeight="1" x14ac:dyDescent="0.25">
      <c r="A261" s="1"/>
      <c r="B261" s="1"/>
      <c r="C261" s="1"/>
      <c r="D261" s="1"/>
      <c r="E261" s="1"/>
      <c r="F261" s="4"/>
      <c r="G261" s="4"/>
      <c r="H261" s="1"/>
      <c r="I261" s="1"/>
      <c r="J261" s="1"/>
      <c r="K261" s="1"/>
      <c r="L261" s="4"/>
      <c r="M261" s="4"/>
      <c r="N261" s="1"/>
      <c r="O261" s="4"/>
      <c r="P261" s="4"/>
      <c r="Q261" s="1"/>
      <c r="R261" s="159"/>
      <c r="S261" s="159"/>
      <c r="T261" s="160"/>
    </row>
    <row r="262" spans="1:20" ht="13.5" customHeight="1" x14ac:dyDescent="0.25">
      <c r="A262" s="1"/>
      <c r="B262" s="1"/>
      <c r="C262" s="1"/>
      <c r="D262" s="1"/>
      <c r="E262" s="1"/>
      <c r="F262" s="4"/>
      <c r="G262" s="4"/>
      <c r="H262" s="1"/>
      <c r="I262" s="1"/>
      <c r="J262" s="1"/>
      <c r="K262" s="1"/>
      <c r="L262" s="4"/>
      <c r="M262" s="4"/>
      <c r="N262" s="1"/>
      <c r="O262" s="4"/>
      <c r="P262" s="4"/>
      <c r="Q262" s="1"/>
      <c r="R262" s="159"/>
      <c r="S262" s="159"/>
      <c r="T262" s="160"/>
    </row>
    <row r="263" spans="1:20" ht="13.5" customHeight="1" x14ac:dyDescent="0.25">
      <c r="A263" s="1"/>
      <c r="B263" s="1"/>
      <c r="C263" s="1"/>
      <c r="D263" s="1"/>
      <c r="E263" s="1"/>
      <c r="F263" s="4"/>
      <c r="G263" s="4"/>
      <c r="H263" s="1"/>
      <c r="I263" s="1"/>
      <c r="J263" s="1"/>
      <c r="K263" s="1"/>
      <c r="L263" s="4"/>
      <c r="M263" s="4"/>
      <c r="N263" s="1"/>
      <c r="O263" s="4"/>
      <c r="P263" s="4"/>
      <c r="Q263" s="1"/>
      <c r="R263" s="159"/>
      <c r="S263" s="159"/>
      <c r="T263" s="160"/>
    </row>
    <row r="264" spans="1:20" ht="13.5" customHeight="1" x14ac:dyDescent="0.25">
      <c r="A264" s="1"/>
      <c r="B264" s="1"/>
      <c r="C264" s="1"/>
      <c r="D264" s="1"/>
      <c r="E264" s="1"/>
      <c r="F264" s="4"/>
      <c r="G264" s="4"/>
      <c r="H264" s="1"/>
      <c r="I264" s="1"/>
      <c r="J264" s="1"/>
      <c r="K264" s="1"/>
      <c r="L264" s="4"/>
      <c r="M264" s="4"/>
      <c r="N264" s="1"/>
      <c r="O264" s="4"/>
      <c r="P264" s="4"/>
      <c r="Q264" s="1"/>
      <c r="R264" s="159"/>
      <c r="S264" s="159"/>
      <c r="T264" s="160"/>
    </row>
    <row r="265" spans="1:20" ht="13.5" customHeight="1" x14ac:dyDescent="0.25">
      <c r="A265" s="1"/>
      <c r="B265" s="1"/>
      <c r="C265" s="1"/>
      <c r="D265" s="1"/>
      <c r="E265" s="1"/>
      <c r="F265" s="4"/>
      <c r="G265" s="4"/>
      <c r="H265" s="1"/>
      <c r="I265" s="1"/>
      <c r="J265" s="1"/>
      <c r="K265" s="1"/>
      <c r="L265" s="4"/>
      <c r="M265" s="4"/>
      <c r="N265" s="1"/>
      <c r="O265" s="4"/>
      <c r="P265" s="4"/>
      <c r="Q265" s="1"/>
      <c r="R265" s="159"/>
      <c r="S265" s="159"/>
      <c r="T265" s="160"/>
    </row>
    <row r="266" spans="1:20" ht="13.5" customHeight="1" x14ac:dyDescent="0.25">
      <c r="A266" s="1"/>
      <c r="B266" s="1"/>
      <c r="C266" s="1"/>
      <c r="D266" s="1"/>
      <c r="E266" s="1"/>
      <c r="F266" s="4"/>
      <c r="G266" s="4"/>
      <c r="H266" s="1"/>
      <c r="I266" s="1"/>
      <c r="J266" s="1"/>
      <c r="K266" s="1"/>
      <c r="L266" s="4"/>
      <c r="M266" s="4"/>
      <c r="N266" s="1"/>
      <c r="O266" s="4"/>
      <c r="P266" s="4"/>
      <c r="Q266" s="1"/>
      <c r="R266" s="159"/>
      <c r="S266" s="159"/>
      <c r="T266" s="160"/>
    </row>
    <row r="267" spans="1:20" ht="13.5" customHeight="1" x14ac:dyDescent="0.25">
      <c r="A267" s="1"/>
      <c r="B267" s="1"/>
      <c r="C267" s="1"/>
      <c r="D267" s="1"/>
      <c r="E267" s="1"/>
      <c r="F267" s="4"/>
      <c r="G267" s="4"/>
      <c r="H267" s="1"/>
      <c r="I267" s="1"/>
      <c r="J267" s="1"/>
      <c r="K267" s="1"/>
      <c r="L267" s="4"/>
      <c r="M267" s="4"/>
      <c r="N267" s="1"/>
      <c r="O267" s="4"/>
      <c r="P267" s="4"/>
      <c r="Q267" s="1"/>
      <c r="R267" s="159"/>
      <c r="S267" s="159"/>
      <c r="T267" s="160"/>
    </row>
    <row r="268" spans="1:20" ht="13.5" customHeight="1" x14ac:dyDescent="0.25">
      <c r="A268" s="1"/>
      <c r="B268" s="1"/>
      <c r="C268" s="1"/>
      <c r="D268" s="1"/>
      <c r="E268" s="1"/>
      <c r="F268" s="4"/>
      <c r="G268" s="4"/>
      <c r="H268" s="1"/>
      <c r="I268" s="1"/>
      <c r="J268" s="1"/>
      <c r="K268" s="1"/>
      <c r="L268" s="4"/>
      <c r="M268" s="4"/>
      <c r="N268" s="1"/>
      <c r="O268" s="4"/>
      <c r="P268" s="4"/>
      <c r="Q268" s="1"/>
      <c r="R268" s="159"/>
      <c r="S268" s="159"/>
      <c r="T268" s="160"/>
    </row>
    <row r="269" spans="1:20" ht="13.5" customHeight="1" x14ac:dyDescent="0.25">
      <c r="A269" s="1"/>
      <c r="B269" s="1"/>
      <c r="C269" s="1"/>
      <c r="D269" s="1"/>
      <c r="E269" s="1"/>
      <c r="F269" s="4"/>
      <c r="G269" s="4"/>
      <c r="H269" s="1"/>
      <c r="I269" s="1"/>
      <c r="J269" s="1"/>
      <c r="K269" s="1"/>
      <c r="L269" s="4"/>
      <c r="M269" s="4"/>
      <c r="N269" s="1"/>
      <c r="O269" s="4"/>
      <c r="P269" s="4"/>
      <c r="Q269" s="1"/>
      <c r="R269" s="159"/>
      <c r="S269" s="159"/>
      <c r="T269" s="160"/>
    </row>
    <row r="270" spans="1:20" ht="13.5" customHeight="1" x14ac:dyDescent="0.25">
      <c r="A270" s="1"/>
      <c r="B270" s="1"/>
      <c r="C270" s="1"/>
      <c r="D270" s="1"/>
      <c r="E270" s="1"/>
      <c r="F270" s="4"/>
      <c r="G270" s="4"/>
      <c r="H270" s="1"/>
      <c r="I270" s="1"/>
      <c r="J270" s="1"/>
      <c r="K270" s="1"/>
      <c r="L270" s="4"/>
      <c r="M270" s="4"/>
      <c r="N270" s="1"/>
      <c r="O270" s="4"/>
      <c r="P270" s="4"/>
      <c r="Q270" s="1"/>
      <c r="R270" s="159"/>
      <c r="S270" s="159"/>
      <c r="T270" s="160"/>
    </row>
    <row r="271" spans="1:20" ht="13.5" customHeight="1" x14ac:dyDescent="0.25">
      <c r="A271" s="1"/>
      <c r="B271" s="1"/>
      <c r="C271" s="1"/>
      <c r="D271" s="1"/>
      <c r="E271" s="1"/>
      <c r="F271" s="4"/>
      <c r="G271" s="4"/>
      <c r="H271" s="1"/>
      <c r="I271" s="1"/>
      <c r="J271" s="1"/>
      <c r="K271" s="1"/>
      <c r="L271" s="4"/>
      <c r="M271" s="4"/>
      <c r="N271" s="1"/>
      <c r="O271" s="4"/>
      <c r="P271" s="4"/>
      <c r="Q271" s="1"/>
      <c r="R271" s="159"/>
      <c r="S271" s="159"/>
      <c r="T271" s="160"/>
    </row>
    <row r="272" spans="1:20" ht="13.5" customHeight="1" x14ac:dyDescent="0.25">
      <c r="A272" s="1"/>
      <c r="B272" s="1"/>
      <c r="C272" s="1"/>
      <c r="D272" s="1"/>
      <c r="E272" s="1"/>
      <c r="F272" s="4"/>
      <c r="G272" s="4"/>
      <c r="H272" s="1"/>
      <c r="I272" s="1"/>
      <c r="J272" s="1"/>
      <c r="K272" s="1"/>
      <c r="L272" s="4"/>
      <c r="M272" s="4"/>
      <c r="N272" s="1"/>
      <c r="O272" s="4"/>
      <c r="P272" s="4"/>
      <c r="Q272" s="1"/>
      <c r="R272" s="159"/>
      <c r="S272" s="159"/>
      <c r="T272" s="160"/>
    </row>
    <row r="273" spans="1:20" ht="13.5" customHeight="1" x14ac:dyDescent="0.25">
      <c r="A273" s="1"/>
      <c r="B273" s="1"/>
      <c r="C273" s="1"/>
      <c r="D273" s="1"/>
      <c r="E273" s="1"/>
      <c r="F273" s="4"/>
      <c r="G273" s="4"/>
      <c r="H273" s="1"/>
      <c r="I273" s="1"/>
      <c r="J273" s="1"/>
      <c r="K273" s="1"/>
      <c r="L273" s="4"/>
      <c r="M273" s="4"/>
      <c r="N273" s="1"/>
      <c r="O273" s="4"/>
      <c r="P273" s="4"/>
      <c r="Q273" s="1"/>
      <c r="R273" s="159"/>
      <c r="S273" s="159"/>
      <c r="T273" s="160"/>
    </row>
    <row r="274" spans="1:20" ht="13.5" customHeight="1" x14ac:dyDescent="0.25">
      <c r="A274" s="1"/>
      <c r="B274" s="1"/>
      <c r="C274" s="1"/>
      <c r="D274" s="1"/>
      <c r="E274" s="1"/>
      <c r="F274" s="4"/>
      <c r="G274" s="4"/>
      <c r="H274" s="1"/>
      <c r="I274" s="1"/>
      <c r="J274" s="1"/>
      <c r="K274" s="1"/>
      <c r="L274" s="4"/>
      <c r="M274" s="4"/>
      <c r="N274" s="1"/>
      <c r="O274" s="4"/>
      <c r="P274" s="4"/>
      <c r="Q274" s="1"/>
      <c r="R274" s="159"/>
      <c r="S274" s="159"/>
      <c r="T274" s="160"/>
    </row>
    <row r="275" spans="1:20" ht="13.5" customHeight="1" x14ac:dyDescent="0.25">
      <c r="A275" s="1"/>
      <c r="B275" s="1"/>
      <c r="C275" s="1"/>
      <c r="D275" s="1"/>
      <c r="E275" s="1"/>
      <c r="F275" s="4"/>
      <c r="G275" s="4"/>
      <c r="H275" s="1"/>
      <c r="I275" s="1"/>
      <c r="J275" s="1"/>
      <c r="K275" s="1"/>
      <c r="L275" s="4"/>
      <c r="M275" s="4"/>
      <c r="N275" s="1"/>
      <c r="O275" s="4"/>
      <c r="P275" s="4"/>
      <c r="Q275" s="1"/>
      <c r="R275" s="159"/>
      <c r="S275" s="159"/>
      <c r="T275" s="160"/>
    </row>
    <row r="276" spans="1:20" ht="13.5" customHeight="1" x14ac:dyDescent="0.25">
      <c r="A276" s="1"/>
      <c r="B276" s="1"/>
      <c r="C276" s="1"/>
      <c r="D276" s="1"/>
      <c r="E276" s="1"/>
      <c r="F276" s="4"/>
      <c r="G276" s="4"/>
      <c r="H276" s="1"/>
      <c r="I276" s="1"/>
      <c r="J276" s="1"/>
      <c r="K276" s="1"/>
      <c r="L276" s="4"/>
      <c r="M276" s="4"/>
      <c r="N276" s="1"/>
      <c r="O276" s="4"/>
      <c r="P276" s="4"/>
      <c r="Q276" s="1"/>
      <c r="R276" s="159"/>
      <c r="S276" s="159"/>
      <c r="T276" s="160"/>
    </row>
    <row r="277" spans="1:20" ht="13.5" customHeight="1" x14ac:dyDescent="0.25">
      <c r="A277" s="1"/>
      <c r="B277" s="1"/>
      <c r="C277" s="1"/>
      <c r="D277" s="1"/>
      <c r="E277" s="1"/>
      <c r="F277" s="4"/>
      <c r="G277" s="4"/>
      <c r="H277" s="1"/>
      <c r="I277" s="1"/>
      <c r="J277" s="1"/>
      <c r="K277" s="1"/>
      <c r="L277" s="4"/>
      <c r="M277" s="4"/>
      <c r="N277" s="1"/>
      <c r="O277" s="4"/>
      <c r="P277" s="4"/>
      <c r="Q277" s="1"/>
      <c r="R277" s="159"/>
      <c r="S277" s="159"/>
      <c r="T277" s="160"/>
    </row>
    <row r="278" spans="1:20" ht="13.5" customHeight="1" x14ac:dyDescent="0.25">
      <c r="A278" s="1"/>
      <c r="B278" s="1"/>
      <c r="C278" s="1"/>
      <c r="D278" s="1"/>
      <c r="E278" s="1"/>
      <c r="F278" s="4"/>
      <c r="G278" s="4"/>
      <c r="H278" s="1"/>
      <c r="I278" s="1"/>
      <c r="J278" s="1"/>
      <c r="K278" s="1"/>
      <c r="L278" s="4"/>
      <c r="M278" s="4"/>
      <c r="N278" s="1"/>
      <c r="O278" s="4"/>
      <c r="P278" s="4"/>
      <c r="Q278" s="1"/>
      <c r="R278" s="159"/>
      <c r="S278" s="159"/>
      <c r="T278" s="160"/>
    </row>
    <row r="279" spans="1:20" ht="13.5" customHeight="1" x14ac:dyDescent="0.25">
      <c r="A279" s="1"/>
      <c r="B279" s="1"/>
      <c r="C279" s="1"/>
      <c r="D279" s="1"/>
      <c r="E279" s="1"/>
      <c r="F279" s="4"/>
      <c r="G279" s="4"/>
      <c r="H279" s="1"/>
      <c r="I279" s="1"/>
      <c r="J279" s="1"/>
      <c r="K279" s="1"/>
      <c r="L279" s="4"/>
      <c r="M279" s="4"/>
      <c r="N279" s="1"/>
      <c r="O279" s="4"/>
      <c r="P279" s="4"/>
      <c r="Q279" s="1"/>
      <c r="R279" s="159"/>
      <c r="S279" s="159"/>
      <c r="T279" s="160"/>
    </row>
    <row r="280" spans="1:20" ht="13.5" customHeight="1" x14ac:dyDescent="0.25">
      <c r="A280" s="1"/>
      <c r="B280" s="1"/>
      <c r="C280" s="1"/>
      <c r="D280" s="1"/>
      <c r="E280" s="1"/>
      <c r="F280" s="4"/>
      <c r="G280" s="4"/>
      <c r="H280" s="1"/>
      <c r="I280" s="1"/>
      <c r="J280" s="1"/>
      <c r="K280" s="1"/>
      <c r="L280" s="4"/>
      <c r="M280" s="4"/>
      <c r="N280" s="1"/>
      <c r="O280" s="4"/>
      <c r="P280" s="4"/>
      <c r="Q280" s="1"/>
      <c r="R280" s="159"/>
      <c r="S280" s="159"/>
      <c r="T280" s="160"/>
    </row>
    <row r="281" spans="1:20" ht="13.5" customHeight="1" x14ac:dyDescent="0.25">
      <c r="A281" s="1"/>
      <c r="B281" s="1"/>
      <c r="C281" s="1"/>
      <c r="D281" s="1"/>
      <c r="E281" s="1"/>
      <c r="F281" s="4"/>
      <c r="G281" s="4"/>
      <c r="H281" s="1"/>
      <c r="I281" s="1"/>
      <c r="J281" s="1"/>
      <c r="K281" s="1"/>
      <c r="L281" s="4"/>
      <c r="M281" s="4"/>
      <c r="N281" s="1"/>
      <c r="O281" s="4"/>
      <c r="P281" s="4"/>
      <c r="Q281" s="1"/>
      <c r="R281" s="159"/>
      <c r="S281" s="159"/>
      <c r="T281" s="160"/>
    </row>
    <row r="282" spans="1:20" ht="13.5" customHeight="1" x14ac:dyDescent="0.25">
      <c r="A282" s="1"/>
      <c r="B282" s="1"/>
      <c r="C282" s="1"/>
      <c r="D282" s="1"/>
      <c r="E282" s="1"/>
      <c r="F282" s="4"/>
      <c r="G282" s="4"/>
      <c r="H282" s="1"/>
      <c r="I282" s="1"/>
      <c r="J282" s="1"/>
      <c r="K282" s="1"/>
      <c r="L282" s="4"/>
      <c r="M282" s="4"/>
      <c r="N282" s="1"/>
      <c r="O282" s="4"/>
      <c r="P282" s="4"/>
      <c r="Q282" s="1"/>
      <c r="R282" s="159"/>
      <c r="S282" s="159"/>
      <c r="T282" s="160"/>
    </row>
    <row r="283" spans="1:20" ht="13.5" customHeight="1" x14ac:dyDescent="0.25">
      <c r="A283" s="1"/>
      <c r="B283" s="1"/>
      <c r="C283" s="1"/>
      <c r="D283" s="1"/>
      <c r="E283" s="1"/>
      <c r="F283" s="4"/>
      <c r="G283" s="4"/>
      <c r="H283" s="1"/>
      <c r="I283" s="1"/>
      <c r="J283" s="1"/>
      <c r="K283" s="1"/>
      <c r="L283" s="4"/>
      <c r="M283" s="4"/>
      <c r="N283" s="1"/>
      <c r="O283" s="4"/>
      <c r="P283" s="4"/>
      <c r="Q283" s="1"/>
      <c r="R283" s="159"/>
      <c r="S283" s="159"/>
      <c r="T283" s="160"/>
    </row>
    <row r="284" spans="1:20" ht="13.5" customHeight="1" x14ac:dyDescent="0.25">
      <c r="A284" s="1"/>
      <c r="B284" s="1"/>
      <c r="C284" s="1"/>
      <c r="D284" s="1"/>
      <c r="E284" s="1"/>
      <c r="F284" s="4"/>
      <c r="G284" s="4"/>
      <c r="H284" s="1"/>
      <c r="I284" s="1"/>
      <c r="J284" s="1"/>
      <c r="K284" s="1"/>
      <c r="L284" s="4"/>
      <c r="M284" s="4"/>
      <c r="N284" s="1"/>
      <c r="O284" s="4"/>
      <c r="P284" s="4"/>
      <c r="Q284" s="1"/>
      <c r="R284" s="159"/>
      <c r="S284" s="159"/>
      <c r="T284" s="160"/>
    </row>
    <row r="285" spans="1:20" ht="13.5" customHeight="1" x14ac:dyDescent="0.25">
      <c r="A285" s="1"/>
      <c r="B285" s="1"/>
      <c r="C285" s="1"/>
      <c r="D285" s="1"/>
      <c r="E285" s="1"/>
      <c r="F285" s="4"/>
      <c r="G285" s="4"/>
      <c r="H285" s="1"/>
      <c r="I285" s="1"/>
      <c r="J285" s="1"/>
      <c r="K285" s="1"/>
      <c r="L285" s="4"/>
      <c r="M285" s="4"/>
      <c r="N285" s="1"/>
      <c r="O285" s="4"/>
      <c r="P285" s="4"/>
      <c r="Q285" s="1"/>
      <c r="R285" s="159"/>
      <c r="S285" s="159"/>
      <c r="T285" s="160"/>
    </row>
    <row r="286" spans="1:20" ht="13.5" customHeight="1" x14ac:dyDescent="0.25">
      <c r="A286" s="1"/>
      <c r="B286" s="1"/>
      <c r="C286" s="1"/>
      <c r="D286" s="1"/>
      <c r="E286" s="1"/>
      <c r="F286" s="4"/>
      <c r="G286" s="4"/>
      <c r="H286" s="1"/>
      <c r="I286" s="1"/>
      <c r="J286" s="1"/>
      <c r="K286" s="1"/>
      <c r="L286" s="4"/>
      <c r="M286" s="4"/>
      <c r="N286" s="1"/>
      <c r="O286" s="4"/>
      <c r="P286" s="4"/>
      <c r="Q286" s="1"/>
      <c r="R286" s="159"/>
      <c r="S286" s="159"/>
      <c r="T286" s="160"/>
    </row>
    <row r="287" spans="1:20" ht="13.5" customHeight="1" x14ac:dyDescent="0.25">
      <c r="A287" s="1"/>
      <c r="B287" s="1"/>
      <c r="C287" s="1"/>
      <c r="D287" s="1"/>
      <c r="E287" s="1"/>
      <c r="F287" s="4"/>
      <c r="G287" s="4"/>
      <c r="H287" s="1"/>
      <c r="I287" s="1"/>
      <c r="J287" s="1"/>
      <c r="K287" s="1"/>
      <c r="L287" s="4"/>
      <c r="M287" s="4"/>
      <c r="N287" s="1"/>
      <c r="O287" s="4"/>
      <c r="P287" s="4"/>
      <c r="Q287" s="1"/>
      <c r="R287" s="159"/>
      <c r="S287" s="159"/>
      <c r="T287" s="160"/>
    </row>
    <row r="288" spans="1:20" ht="13.5" customHeight="1" x14ac:dyDescent="0.25">
      <c r="A288" s="1"/>
      <c r="B288" s="1"/>
      <c r="C288" s="1"/>
      <c r="D288" s="1"/>
      <c r="E288" s="1"/>
      <c r="F288" s="4"/>
      <c r="G288" s="4"/>
      <c r="H288" s="1"/>
      <c r="I288" s="1"/>
      <c r="J288" s="1"/>
      <c r="K288" s="1"/>
      <c r="L288" s="4"/>
      <c r="M288" s="4"/>
      <c r="N288" s="1"/>
      <c r="O288" s="4"/>
      <c r="P288" s="4"/>
      <c r="Q288" s="1"/>
      <c r="R288" s="159"/>
      <c r="S288" s="159"/>
      <c r="T288" s="160"/>
    </row>
    <row r="289" spans="1:20" ht="13.5" customHeight="1" x14ac:dyDescent="0.25">
      <c r="A289" s="1"/>
      <c r="B289" s="1"/>
      <c r="C289" s="1"/>
      <c r="D289" s="1"/>
      <c r="E289" s="1"/>
      <c r="F289" s="4"/>
      <c r="G289" s="4"/>
      <c r="H289" s="1"/>
      <c r="I289" s="1"/>
      <c r="J289" s="1"/>
      <c r="K289" s="1"/>
      <c r="L289" s="4"/>
      <c r="M289" s="4"/>
      <c r="N289" s="1"/>
      <c r="O289" s="4"/>
      <c r="P289" s="4"/>
      <c r="Q289" s="1"/>
      <c r="R289" s="159"/>
      <c r="S289" s="159"/>
      <c r="T289" s="160"/>
    </row>
    <row r="290" spans="1:20" ht="13.5" customHeight="1" x14ac:dyDescent="0.25">
      <c r="A290" s="1"/>
      <c r="B290" s="1"/>
      <c r="C290" s="1"/>
      <c r="D290" s="1"/>
      <c r="E290" s="1"/>
      <c r="F290" s="4"/>
      <c r="G290" s="4"/>
      <c r="H290" s="1"/>
      <c r="I290" s="1"/>
      <c r="J290" s="1"/>
      <c r="K290" s="1"/>
      <c r="L290" s="4"/>
      <c r="M290" s="4"/>
      <c r="N290" s="1"/>
      <c r="O290" s="4"/>
      <c r="P290" s="4"/>
      <c r="Q290" s="1"/>
      <c r="R290" s="159"/>
      <c r="S290" s="159"/>
      <c r="T290" s="160"/>
    </row>
    <row r="291" spans="1:20" ht="13.5" customHeight="1" x14ac:dyDescent="0.25">
      <c r="A291" s="1"/>
      <c r="B291" s="1"/>
      <c r="C291" s="1"/>
      <c r="D291" s="1"/>
      <c r="E291" s="1"/>
      <c r="F291" s="4"/>
      <c r="G291" s="4"/>
      <c r="H291" s="1"/>
      <c r="I291" s="1"/>
      <c r="J291" s="1"/>
      <c r="K291" s="1"/>
      <c r="L291" s="4"/>
      <c r="M291" s="4"/>
      <c r="N291" s="1"/>
      <c r="O291" s="4"/>
      <c r="P291" s="4"/>
      <c r="Q291" s="1"/>
      <c r="R291" s="159"/>
      <c r="S291" s="159"/>
      <c r="T291" s="160"/>
    </row>
    <row r="292" spans="1:20" ht="13.5" customHeight="1" x14ac:dyDescent="0.25">
      <c r="A292" s="1"/>
      <c r="B292" s="1"/>
      <c r="C292" s="1"/>
      <c r="D292" s="1"/>
      <c r="E292" s="1"/>
      <c r="F292" s="4"/>
      <c r="G292" s="4"/>
      <c r="H292" s="1"/>
      <c r="I292" s="1"/>
      <c r="J292" s="1"/>
      <c r="K292" s="1"/>
      <c r="L292" s="4"/>
      <c r="M292" s="4"/>
      <c r="N292" s="1"/>
      <c r="O292" s="4"/>
      <c r="P292" s="4"/>
      <c r="Q292" s="1"/>
      <c r="R292" s="159"/>
      <c r="S292" s="159"/>
      <c r="T292" s="160"/>
    </row>
    <row r="293" spans="1:20" ht="13.5" customHeight="1" x14ac:dyDescent="0.25">
      <c r="A293" s="1"/>
      <c r="B293" s="1"/>
      <c r="C293" s="1"/>
      <c r="D293" s="1"/>
      <c r="E293" s="1"/>
      <c r="F293" s="4"/>
      <c r="G293" s="4"/>
      <c r="H293" s="1"/>
      <c r="I293" s="1"/>
      <c r="J293" s="1"/>
      <c r="K293" s="1"/>
      <c r="L293" s="4"/>
      <c r="M293" s="4"/>
      <c r="N293" s="1"/>
      <c r="O293" s="4"/>
      <c r="P293" s="4"/>
      <c r="Q293" s="1"/>
      <c r="R293" s="159"/>
      <c r="S293" s="159"/>
      <c r="T293" s="160"/>
    </row>
    <row r="294" spans="1:20" ht="13.5" customHeight="1" x14ac:dyDescent="0.25">
      <c r="A294" s="1"/>
      <c r="B294" s="1"/>
      <c r="C294" s="1"/>
      <c r="D294" s="1"/>
      <c r="E294" s="1"/>
      <c r="F294" s="4"/>
      <c r="G294" s="4"/>
      <c r="H294" s="1"/>
      <c r="I294" s="1"/>
      <c r="J294" s="1"/>
      <c r="K294" s="1"/>
      <c r="L294" s="4"/>
      <c r="M294" s="4"/>
      <c r="N294" s="1"/>
      <c r="O294" s="4"/>
      <c r="P294" s="4"/>
      <c r="Q294" s="1"/>
      <c r="R294" s="159"/>
      <c r="S294" s="159"/>
      <c r="T294" s="160"/>
    </row>
    <row r="295" spans="1:20" ht="13.5" customHeight="1" x14ac:dyDescent="0.25">
      <c r="A295" s="1"/>
      <c r="B295" s="1"/>
      <c r="C295" s="1"/>
      <c r="D295" s="1"/>
      <c r="E295" s="1"/>
      <c r="F295" s="4"/>
      <c r="G295" s="4"/>
      <c r="H295" s="1"/>
      <c r="I295" s="1"/>
      <c r="J295" s="1"/>
      <c r="K295" s="1"/>
      <c r="L295" s="4"/>
      <c r="M295" s="4"/>
      <c r="N295" s="1"/>
      <c r="O295" s="4"/>
      <c r="P295" s="4"/>
      <c r="Q295" s="1"/>
      <c r="R295" s="159"/>
      <c r="S295" s="159"/>
      <c r="T295" s="160"/>
    </row>
    <row r="296" spans="1:20" ht="13.5" customHeight="1" x14ac:dyDescent="0.25">
      <c r="A296" s="1"/>
      <c r="B296" s="1"/>
      <c r="C296" s="1"/>
      <c r="D296" s="1"/>
      <c r="E296" s="1"/>
      <c r="F296" s="4"/>
      <c r="G296" s="4"/>
      <c r="H296" s="1"/>
      <c r="I296" s="1"/>
      <c r="J296" s="1"/>
      <c r="K296" s="1"/>
      <c r="L296" s="4"/>
      <c r="M296" s="4"/>
      <c r="N296" s="1"/>
      <c r="O296" s="4"/>
      <c r="P296" s="4"/>
      <c r="Q296" s="1"/>
      <c r="R296" s="159"/>
      <c r="S296" s="159"/>
      <c r="T296" s="160"/>
    </row>
    <row r="297" spans="1:20" ht="13.5" customHeight="1" x14ac:dyDescent="0.25">
      <c r="A297" s="1"/>
      <c r="B297" s="1"/>
      <c r="C297" s="1"/>
      <c r="D297" s="1"/>
      <c r="E297" s="1"/>
      <c r="F297" s="4"/>
      <c r="G297" s="4"/>
      <c r="H297" s="1"/>
      <c r="I297" s="1"/>
      <c r="J297" s="1"/>
      <c r="K297" s="1"/>
      <c r="L297" s="4"/>
      <c r="M297" s="4"/>
      <c r="N297" s="1"/>
      <c r="O297" s="4"/>
      <c r="P297" s="4"/>
      <c r="Q297" s="1"/>
      <c r="R297" s="159"/>
      <c r="S297" s="159"/>
      <c r="T297" s="160"/>
    </row>
    <row r="298" spans="1:20" ht="13.5" customHeight="1" x14ac:dyDescent="0.25">
      <c r="A298" s="1"/>
      <c r="B298" s="1"/>
      <c r="C298" s="1"/>
      <c r="D298" s="1"/>
      <c r="E298" s="1"/>
      <c r="F298" s="4"/>
      <c r="G298" s="4"/>
      <c r="H298" s="1"/>
      <c r="I298" s="1"/>
      <c r="J298" s="1"/>
      <c r="K298" s="1"/>
      <c r="L298" s="4"/>
      <c r="M298" s="4"/>
      <c r="N298" s="1"/>
      <c r="O298" s="4"/>
      <c r="P298" s="4"/>
      <c r="Q298" s="1"/>
      <c r="R298" s="159"/>
      <c r="S298" s="159"/>
      <c r="T298" s="160"/>
    </row>
    <row r="299" spans="1:20" ht="13.5" customHeight="1" x14ac:dyDescent="0.25">
      <c r="A299" s="1"/>
      <c r="B299" s="1"/>
      <c r="C299" s="1"/>
      <c r="D299" s="1"/>
      <c r="E299" s="1"/>
      <c r="F299" s="4"/>
      <c r="G299" s="4"/>
      <c r="H299" s="1"/>
      <c r="I299" s="1"/>
      <c r="J299" s="1"/>
      <c r="K299" s="1"/>
      <c r="L299" s="4"/>
      <c r="M299" s="4"/>
      <c r="N299" s="1"/>
      <c r="O299" s="4"/>
      <c r="P299" s="4"/>
      <c r="Q299" s="1"/>
      <c r="R299" s="159"/>
      <c r="S299" s="159"/>
      <c r="T299" s="160"/>
    </row>
    <row r="300" spans="1:20" ht="13.5" customHeight="1" x14ac:dyDescent="0.25">
      <c r="A300" s="1"/>
      <c r="B300" s="1"/>
      <c r="C300" s="1"/>
      <c r="D300" s="1"/>
      <c r="E300" s="1"/>
      <c r="F300" s="4"/>
      <c r="G300" s="4"/>
      <c r="H300" s="1"/>
      <c r="I300" s="1"/>
      <c r="J300" s="1"/>
      <c r="K300" s="1"/>
      <c r="L300" s="4"/>
      <c r="M300" s="4"/>
      <c r="N300" s="1"/>
      <c r="O300" s="4"/>
      <c r="P300" s="4"/>
      <c r="Q300" s="1"/>
      <c r="R300" s="159"/>
      <c r="S300" s="159"/>
      <c r="T300" s="160"/>
    </row>
    <row r="301" spans="1:20" ht="13.5" customHeight="1" x14ac:dyDescent="0.25">
      <c r="A301" s="1"/>
      <c r="B301" s="1"/>
      <c r="C301" s="1"/>
      <c r="D301" s="1"/>
      <c r="E301" s="1"/>
      <c r="F301" s="4"/>
      <c r="G301" s="4"/>
      <c r="H301" s="1"/>
      <c r="I301" s="1"/>
      <c r="J301" s="1"/>
      <c r="K301" s="1"/>
      <c r="L301" s="4"/>
      <c r="M301" s="4"/>
      <c r="N301" s="1"/>
      <c r="O301" s="4"/>
      <c r="P301" s="4"/>
      <c r="Q301" s="1"/>
      <c r="R301" s="159"/>
      <c r="S301" s="159"/>
      <c r="T301" s="160"/>
    </row>
    <row r="302" spans="1:20" ht="13.5" customHeight="1" x14ac:dyDescent="0.25">
      <c r="A302" s="1"/>
      <c r="B302" s="1"/>
      <c r="C302" s="1"/>
      <c r="D302" s="1"/>
      <c r="E302" s="1"/>
      <c r="F302" s="4"/>
      <c r="G302" s="4"/>
      <c r="H302" s="1"/>
      <c r="I302" s="1"/>
      <c r="J302" s="1"/>
      <c r="K302" s="1"/>
      <c r="L302" s="4"/>
      <c r="M302" s="4"/>
      <c r="N302" s="1"/>
      <c r="O302" s="4"/>
      <c r="P302" s="4"/>
      <c r="Q302" s="1"/>
      <c r="R302" s="159"/>
      <c r="S302" s="159"/>
      <c r="T302" s="160"/>
    </row>
    <row r="303" spans="1:20" ht="13.5" customHeight="1" x14ac:dyDescent="0.25">
      <c r="A303" s="1"/>
      <c r="B303" s="1"/>
      <c r="C303" s="1"/>
      <c r="D303" s="1"/>
      <c r="E303" s="1"/>
      <c r="F303" s="4"/>
      <c r="G303" s="4"/>
      <c r="H303" s="1"/>
      <c r="I303" s="1"/>
      <c r="J303" s="1"/>
      <c r="K303" s="1"/>
      <c r="L303" s="4"/>
      <c r="M303" s="4"/>
      <c r="N303" s="1"/>
      <c r="O303" s="4"/>
      <c r="P303" s="4"/>
      <c r="Q303" s="1"/>
      <c r="R303" s="159"/>
      <c r="S303" s="159"/>
      <c r="T303" s="160"/>
    </row>
    <row r="304" spans="1:20" ht="13.5" customHeight="1" x14ac:dyDescent="0.25">
      <c r="A304" s="1"/>
      <c r="B304" s="1"/>
      <c r="C304" s="1"/>
      <c r="D304" s="1"/>
      <c r="E304" s="1"/>
      <c r="F304" s="4"/>
      <c r="G304" s="4"/>
      <c r="H304" s="1"/>
      <c r="I304" s="1"/>
      <c r="J304" s="1"/>
      <c r="K304" s="1"/>
      <c r="L304" s="4"/>
      <c r="M304" s="4"/>
      <c r="N304" s="1"/>
      <c r="O304" s="4"/>
      <c r="P304" s="4"/>
      <c r="Q304" s="1"/>
      <c r="R304" s="159"/>
      <c r="S304" s="159"/>
      <c r="T304" s="160"/>
    </row>
    <row r="305" spans="1:20" ht="13.5" customHeight="1" x14ac:dyDescent="0.25">
      <c r="A305" s="1"/>
      <c r="B305" s="1"/>
      <c r="C305" s="1"/>
      <c r="D305" s="1"/>
      <c r="E305" s="1"/>
      <c r="F305" s="4"/>
      <c r="G305" s="4"/>
      <c r="H305" s="1"/>
      <c r="I305" s="1"/>
      <c r="J305" s="1"/>
      <c r="K305" s="1"/>
      <c r="L305" s="4"/>
      <c r="M305" s="4"/>
      <c r="N305" s="1"/>
      <c r="O305" s="4"/>
      <c r="P305" s="4"/>
      <c r="Q305" s="1"/>
      <c r="R305" s="159"/>
      <c r="S305" s="159"/>
      <c r="T305" s="160"/>
    </row>
    <row r="306" spans="1:20" ht="13.5" customHeight="1" x14ac:dyDescent="0.25">
      <c r="A306" s="1"/>
      <c r="B306" s="1"/>
      <c r="C306" s="1"/>
      <c r="D306" s="1"/>
      <c r="E306" s="1"/>
      <c r="F306" s="4"/>
      <c r="G306" s="4"/>
      <c r="H306" s="1"/>
      <c r="I306" s="1"/>
      <c r="J306" s="1"/>
      <c r="K306" s="1"/>
      <c r="L306" s="4"/>
      <c r="M306" s="4"/>
      <c r="N306" s="1"/>
      <c r="O306" s="4"/>
      <c r="P306" s="4"/>
      <c r="Q306" s="1"/>
      <c r="R306" s="159"/>
      <c r="S306" s="159"/>
      <c r="T306" s="160"/>
    </row>
    <row r="307" spans="1:20" ht="13.5" customHeight="1" x14ac:dyDescent="0.25">
      <c r="A307" s="1"/>
      <c r="B307" s="1"/>
      <c r="C307" s="1"/>
      <c r="D307" s="1"/>
      <c r="E307" s="1"/>
      <c r="F307" s="4"/>
      <c r="G307" s="4"/>
      <c r="H307" s="1"/>
      <c r="I307" s="1"/>
      <c r="J307" s="1"/>
      <c r="K307" s="1"/>
      <c r="L307" s="4"/>
      <c r="M307" s="4"/>
      <c r="N307" s="1"/>
      <c r="O307" s="4"/>
      <c r="P307" s="4"/>
      <c r="Q307" s="1"/>
      <c r="R307" s="159"/>
      <c r="S307" s="159"/>
      <c r="T307" s="160"/>
    </row>
    <row r="308" spans="1:20" ht="13.5" customHeight="1" x14ac:dyDescent="0.25">
      <c r="A308" s="1"/>
      <c r="B308" s="1"/>
      <c r="C308" s="1"/>
      <c r="D308" s="1"/>
      <c r="E308" s="1"/>
      <c r="F308" s="4"/>
      <c r="G308" s="4"/>
      <c r="H308" s="1"/>
      <c r="I308" s="1"/>
      <c r="J308" s="1"/>
      <c r="K308" s="1"/>
      <c r="L308" s="4"/>
      <c r="M308" s="4"/>
      <c r="N308" s="1"/>
      <c r="O308" s="4"/>
      <c r="P308" s="4"/>
      <c r="Q308" s="1"/>
      <c r="R308" s="159"/>
      <c r="S308" s="159"/>
      <c r="T308" s="160"/>
    </row>
    <row r="309" spans="1:20" ht="13.5" customHeight="1" x14ac:dyDescent="0.25">
      <c r="A309" s="1"/>
      <c r="B309" s="1"/>
      <c r="C309" s="1"/>
      <c r="D309" s="1"/>
      <c r="E309" s="1"/>
      <c r="F309" s="4"/>
      <c r="G309" s="4"/>
      <c r="H309" s="1"/>
      <c r="I309" s="1"/>
      <c r="J309" s="1"/>
      <c r="K309" s="1"/>
      <c r="L309" s="4"/>
      <c r="M309" s="4"/>
      <c r="N309" s="1"/>
      <c r="O309" s="4"/>
      <c r="P309" s="4"/>
      <c r="Q309" s="1"/>
      <c r="R309" s="159"/>
      <c r="S309" s="159"/>
      <c r="T309" s="160"/>
    </row>
    <row r="310" spans="1:20" ht="13.5" customHeight="1" x14ac:dyDescent="0.25">
      <c r="A310" s="1"/>
      <c r="B310" s="1"/>
      <c r="C310" s="1"/>
      <c r="D310" s="1"/>
      <c r="E310" s="1"/>
      <c r="F310" s="4"/>
      <c r="G310" s="4"/>
      <c r="H310" s="1"/>
      <c r="I310" s="1"/>
      <c r="J310" s="1"/>
      <c r="K310" s="1"/>
      <c r="L310" s="4"/>
      <c r="M310" s="4"/>
      <c r="N310" s="1"/>
      <c r="O310" s="4"/>
      <c r="P310" s="4"/>
      <c r="Q310" s="1"/>
      <c r="R310" s="159"/>
      <c r="S310" s="159"/>
      <c r="T310" s="160"/>
    </row>
    <row r="311" spans="1:20" ht="13.5" customHeight="1" x14ac:dyDescent="0.25">
      <c r="A311" s="1"/>
      <c r="B311" s="1"/>
      <c r="C311" s="1"/>
      <c r="D311" s="1"/>
      <c r="E311" s="1"/>
      <c r="F311" s="4"/>
      <c r="G311" s="4"/>
      <c r="H311" s="1"/>
      <c r="I311" s="1"/>
      <c r="J311" s="1"/>
      <c r="K311" s="1"/>
      <c r="L311" s="4"/>
      <c r="M311" s="4"/>
      <c r="N311" s="1"/>
      <c r="O311" s="4"/>
      <c r="P311" s="4"/>
      <c r="Q311" s="1"/>
      <c r="R311" s="159"/>
      <c r="S311" s="159"/>
      <c r="T311" s="160"/>
    </row>
    <row r="312" spans="1:20" ht="13.5" customHeight="1" x14ac:dyDescent="0.25">
      <c r="A312" s="1"/>
      <c r="B312" s="1"/>
      <c r="C312" s="1"/>
      <c r="D312" s="1"/>
      <c r="E312" s="1"/>
      <c r="F312" s="4"/>
      <c r="G312" s="4"/>
      <c r="H312" s="1"/>
      <c r="I312" s="1"/>
      <c r="J312" s="1"/>
      <c r="K312" s="1"/>
      <c r="L312" s="4"/>
      <c r="M312" s="4"/>
      <c r="N312" s="1"/>
      <c r="O312" s="4"/>
      <c r="P312" s="4"/>
      <c r="Q312" s="1"/>
      <c r="R312" s="159"/>
      <c r="S312" s="159"/>
      <c r="T312" s="160"/>
    </row>
    <row r="313" spans="1:20" ht="13.5" customHeight="1" x14ac:dyDescent="0.25">
      <c r="A313" s="1"/>
      <c r="B313" s="1"/>
      <c r="C313" s="1"/>
      <c r="D313" s="1"/>
      <c r="E313" s="1"/>
      <c r="F313" s="4"/>
      <c r="G313" s="4"/>
      <c r="H313" s="1"/>
      <c r="I313" s="1"/>
      <c r="J313" s="1"/>
      <c r="K313" s="1"/>
      <c r="L313" s="4"/>
      <c r="M313" s="4"/>
      <c r="N313" s="1"/>
      <c r="O313" s="4"/>
      <c r="P313" s="4"/>
      <c r="Q313" s="1"/>
      <c r="R313" s="159"/>
      <c r="S313" s="159"/>
      <c r="T313" s="160"/>
    </row>
    <row r="314" spans="1:20" ht="13.5" customHeight="1" x14ac:dyDescent="0.25">
      <c r="A314" s="1"/>
      <c r="B314" s="1"/>
      <c r="C314" s="1"/>
      <c r="D314" s="1"/>
      <c r="E314" s="1"/>
      <c r="F314" s="4"/>
      <c r="G314" s="4"/>
      <c r="H314" s="1"/>
      <c r="I314" s="1"/>
      <c r="J314" s="1"/>
      <c r="K314" s="1"/>
      <c r="L314" s="4"/>
      <c r="M314" s="4"/>
      <c r="N314" s="1"/>
      <c r="O314" s="4"/>
      <c r="P314" s="4"/>
      <c r="Q314" s="1"/>
      <c r="R314" s="159"/>
      <c r="S314" s="159"/>
      <c r="T314" s="160"/>
    </row>
    <row r="315" spans="1:20" ht="13.5" customHeight="1" x14ac:dyDescent="0.25">
      <c r="A315" s="1"/>
      <c r="B315" s="1"/>
      <c r="C315" s="1"/>
      <c r="D315" s="1"/>
      <c r="E315" s="1"/>
      <c r="F315" s="4"/>
      <c r="G315" s="4"/>
      <c r="H315" s="1"/>
      <c r="I315" s="1"/>
      <c r="J315" s="1"/>
      <c r="K315" s="1"/>
      <c r="L315" s="4"/>
      <c r="M315" s="4"/>
      <c r="N315" s="1"/>
      <c r="O315" s="4"/>
      <c r="P315" s="4"/>
      <c r="Q315" s="1"/>
      <c r="R315" s="159"/>
      <c r="S315" s="159"/>
      <c r="T315" s="160"/>
    </row>
    <row r="316" spans="1:20" ht="13.5" customHeight="1" x14ac:dyDescent="0.25">
      <c r="A316" s="1"/>
      <c r="B316" s="1"/>
      <c r="C316" s="1"/>
      <c r="D316" s="1"/>
      <c r="E316" s="1"/>
      <c r="F316" s="4"/>
      <c r="G316" s="4"/>
      <c r="H316" s="1"/>
      <c r="I316" s="1"/>
      <c r="J316" s="1"/>
      <c r="K316" s="1"/>
      <c r="L316" s="4"/>
      <c r="M316" s="4"/>
      <c r="N316" s="1"/>
      <c r="O316" s="4"/>
      <c r="P316" s="4"/>
      <c r="Q316" s="1"/>
      <c r="R316" s="159"/>
      <c r="S316" s="159"/>
      <c r="T316" s="160"/>
    </row>
    <row r="317" spans="1:20" ht="13.5" customHeight="1" x14ac:dyDescent="0.25">
      <c r="A317" s="1"/>
      <c r="B317" s="1"/>
      <c r="C317" s="1"/>
      <c r="D317" s="1"/>
      <c r="E317" s="1"/>
      <c r="F317" s="4"/>
      <c r="G317" s="4"/>
      <c r="H317" s="1"/>
      <c r="I317" s="1"/>
      <c r="J317" s="1"/>
      <c r="K317" s="1"/>
      <c r="L317" s="4"/>
      <c r="M317" s="4"/>
      <c r="N317" s="1"/>
      <c r="O317" s="4"/>
      <c r="P317" s="4"/>
      <c r="Q317" s="1"/>
      <c r="R317" s="159"/>
      <c r="S317" s="159"/>
      <c r="T317" s="160"/>
    </row>
    <row r="318" spans="1:20" ht="13.5" customHeight="1" x14ac:dyDescent="0.25">
      <c r="A318" s="1"/>
      <c r="B318" s="1"/>
      <c r="C318" s="1"/>
      <c r="D318" s="1"/>
      <c r="E318" s="1"/>
      <c r="F318" s="4"/>
      <c r="G318" s="4"/>
      <c r="H318" s="1"/>
      <c r="I318" s="1"/>
      <c r="J318" s="1"/>
      <c r="K318" s="1"/>
      <c r="L318" s="4"/>
      <c r="M318" s="4"/>
      <c r="N318" s="1"/>
      <c r="O318" s="4"/>
      <c r="P318" s="4"/>
      <c r="Q318" s="1"/>
      <c r="R318" s="159"/>
      <c r="S318" s="159"/>
      <c r="T318" s="160"/>
    </row>
    <row r="319" spans="1:20" ht="13.5" customHeight="1" x14ac:dyDescent="0.25">
      <c r="A319" s="1"/>
      <c r="B319" s="1"/>
      <c r="C319" s="1"/>
      <c r="D319" s="1"/>
      <c r="E319" s="1"/>
      <c r="F319" s="4"/>
      <c r="G319" s="4"/>
      <c r="H319" s="1"/>
      <c r="I319" s="1"/>
      <c r="J319" s="1"/>
      <c r="K319" s="1"/>
      <c r="L319" s="4"/>
      <c r="M319" s="4"/>
      <c r="N319" s="1"/>
      <c r="O319" s="4"/>
      <c r="P319" s="4"/>
      <c r="Q319" s="1"/>
      <c r="R319" s="159"/>
      <c r="S319" s="159"/>
      <c r="T319" s="160"/>
    </row>
    <row r="320" spans="1:20" ht="13.5" customHeight="1" x14ac:dyDescent="0.25">
      <c r="A320" s="1"/>
      <c r="B320" s="1"/>
      <c r="C320" s="1"/>
      <c r="D320" s="1"/>
      <c r="E320" s="1"/>
      <c r="F320" s="4"/>
      <c r="G320" s="4"/>
      <c r="H320" s="1"/>
      <c r="I320" s="1"/>
      <c r="J320" s="1"/>
      <c r="K320" s="1"/>
      <c r="L320" s="4"/>
      <c r="M320" s="4"/>
      <c r="N320" s="1"/>
      <c r="O320" s="4"/>
      <c r="P320" s="4"/>
      <c r="Q320" s="1"/>
      <c r="R320" s="159"/>
      <c r="S320" s="159"/>
      <c r="T320" s="160"/>
    </row>
    <row r="321" spans="1:20" ht="13.5" customHeight="1" x14ac:dyDescent="0.25">
      <c r="A321" s="1"/>
      <c r="B321" s="1"/>
      <c r="C321" s="1"/>
      <c r="D321" s="1"/>
      <c r="E321" s="1"/>
      <c r="F321" s="4"/>
      <c r="G321" s="4"/>
      <c r="H321" s="1"/>
      <c r="I321" s="1"/>
      <c r="J321" s="1"/>
      <c r="K321" s="1"/>
      <c r="L321" s="4"/>
      <c r="M321" s="4"/>
      <c r="N321" s="1"/>
      <c r="O321" s="4"/>
      <c r="P321" s="4"/>
      <c r="Q321" s="1"/>
      <c r="R321" s="159"/>
      <c r="S321" s="159"/>
      <c r="T321" s="160"/>
    </row>
    <row r="322" spans="1:20" ht="13.5" customHeight="1" x14ac:dyDescent="0.25">
      <c r="A322" s="1"/>
      <c r="B322" s="1"/>
      <c r="C322" s="1"/>
      <c r="D322" s="1"/>
      <c r="E322" s="1"/>
      <c r="F322" s="4"/>
      <c r="G322" s="4"/>
      <c r="H322" s="1"/>
      <c r="I322" s="1"/>
      <c r="J322" s="1"/>
      <c r="K322" s="1"/>
      <c r="L322" s="4"/>
      <c r="M322" s="4"/>
      <c r="N322" s="1"/>
      <c r="O322" s="4"/>
      <c r="P322" s="4"/>
      <c r="Q322" s="1"/>
      <c r="R322" s="159"/>
      <c r="S322" s="159"/>
      <c r="T322" s="160"/>
    </row>
    <row r="323" spans="1:20" ht="13.5" customHeight="1" x14ac:dyDescent="0.25">
      <c r="A323" s="1"/>
      <c r="B323" s="1"/>
      <c r="C323" s="1"/>
      <c r="D323" s="1"/>
      <c r="E323" s="1"/>
      <c r="F323" s="4"/>
      <c r="G323" s="4"/>
      <c r="H323" s="1"/>
      <c r="I323" s="1"/>
      <c r="J323" s="1"/>
      <c r="K323" s="1"/>
      <c r="L323" s="4"/>
      <c r="M323" s="4"/>
      <c r="N323" s="1"/>
      <c r="O323" s="4"/>
      <c r="P323" s="4"/>
      <c r="Q323" s="1"/>
      <c r="R323" s="159"/>
      <c r="S323" s="159"/>
      <c r="T323" s="160"/>
    </row>
    <row r="324" spans="1:20" ht="13.5" customHeight="1" x14ac:dyDescent="0.25">
      <c r="A324" s="1"/>
      <c r="B324" s="1"/>
      <c r="C324" s="1"/>
      <c r="D324" s="1"/>
      <c r="E324" s="1"/>
      <c r="F324" s="4"/>
      <c r="G324" s="4"/>
      <c r="H324" s="1"/>
      <c r="I324" s="1"/>
      <c r="J324" s="1"/>
      <c r="K324" s="1"/>
      <c r="L324" s="4"/>
      <c r="M324" s="4"/>
      <c r="N324" s="1"/>
      <c r="O324" s="4"/>
      <c r="P324" s="4"/>
      <c r="Q324" s="1"/>
      <c r="R324" s="159"/>
      <c r="S324" s="159"/>
      <c r="T324" s="160"/>
    </row>
    <row r="325" spans="1:20" ht="13.5" customHeight="1" x14ac:dyDescent="0.25">
      <c r="A325" s="1"/>
      <c r="B325" s="1"/>
      <c r="C325" s="1"/>
      <c r="D325" s="1"/>
      <c r="E325" s="1"/>
      <c r="F325" s="4"/>
      <c r="G325" s="4"/>
      <c r="H325" s="1"/>
      <c r="I325" s="1"/>
      <c r="J325" s="1"/>
      <c r="K325" s="1"/>
      <c r="L325" s="4"/>
      <c r="M325" s="4"/>
      <c r="N325" s="1"/>
      <c r="O325" s="4"/>
      <c r="P325" s="4"/>
      <c r="Q325" s="1"/>
      <c r="R325" s="159"/>
      <c r="S325" s="159"/>
      <c r="T325" s="160"/>
    </row>
    <row r="326" spans="1:20" ht="13.5" customHeight="1" x14ac:dyDescent="0.25">
      <c r="A326" s="1"/>
      <c r="B326" s="1"/>
      <c r="C326" s="1"/>
      <c r="D326" s="1"/>
      <c r="E326" s="1"/>
      <c r="F326" s="4"/>
      <c r="G326" s="4"/>
      <c r="H326" s="1"/>
      <c r="I326" s="1"/>
      <c r="J326" s="1"/>
      <c r="K326" s="1"/>
      <c r="L326" s="4"/>
      <c r="M326" s="4"/>
      <c r="N326" s="1"/>
      <c r="O326" s="4"/>
      <c r="P326" s="4"/>
      <c r="Q326" s="1"/>
      <c r="R326" s="159"/>
      <c r="S326" s="159"/>
      <c r="T326" s="160"/>
    </row>
    <row r="327" spans="1:20" ht="13.5" customHeight="1" x14ac:dyDescent="0.25">
      <c r="A327" s="1"/>
      <c r="B327" s="1"/>
      <c r="C327" s="1"/>
      <c r="D327" s="1"/>
      <c r="E327" s="1"/>
      <c r="F327" s="4"/>
      <c r="G327" s="4"/>
      <c r="H327" s="1"/>
      <c r="I327" s="1"/>
      <c r="J327" s="1"/>
      <c r="K327" s="1"/>
      <c r="L327" s="4"/>
      <c r="M327" s="4"/>
      <c r="N327" s="1"/>
      <c r="O327" s="4"/>
      <c r="P327" s="4"/>
      <c r="Q327" s="1"/>
      <c r="R327" s="159"/>
      <c r="S327" s="159"/>
      <c r="T327" s="160"/>
    </row>
    <row r="328" spans="1:20" ht="13.5" customHeight="1" x14ac:dyDescent="0.25">
      <c r="A328" s="1"/>
      <c r="B328" s="1"/>
      <c r="C328" s="1"/>
      <c r="D328" s="1"/>
      <c r="E328" s="1"/>
      <c r="F328" s="4"/>
      <c r="G328" s="4"/>
      <c r="H328" s="1"/>
      <c r="I328" s="1"/>
      <c r="J328" s="1"/>
      <c r="K328" s="1"/>
      <c r="L328" s="4"/>
      <c r="M328" s="4"/>
      <c r="N328" s="1"/>
      <c r="O328" s="4"/>
      <c r="P328" s="4"/>
      <c r="Q328" s="1"/>
      <c r="R328" s="159"/>
      <c r="S328" s="159"/>
      <c r="T328" s="160"/>
    </row>
    <row r="329" spans="1:20" ht="13.5" customHeight="1" x14ac:dyDescent="0.25">
      <c r="A329" s="1"/>
      <c r="B329" s="1"/>
      <c r="C329" s="1"/>
      <c r="D329" s="1"/>
      <c r="E329" s="1"/>
      <c r="F329" s="4"/>
      <c r="G329" s="4"/>
      <c r="H329" s="1"/>
      <c r="I329" s="1"/>
      <c r="J329" s="1"/>
      <c r="K329" s="1"/>
      <c r="L329" s="4"/>
      <c r="M329" s="4"/>
      <c r="N329" s="1"/>
      <c r="O329" s="4"/>
      <c r="P329" s="4"/>
      <c r="Q329" s="1"/>
      <c r="R329" s="159"/>
      <c r="S329" s="159"/>
      <c r="T329" s="160"/>
    </row>
    <row r="330" spans="1:20" ht="13.5" customHeight="1" x14ac:dyDescent="0.25">
      <c r="A330" s="1"/>
      <c r="B330" s="1"/>
      <c r="C330" s="1"/>
      <c r="D330" s="1"/>
      <c r="E330" s="1"/>
      <c r="F330" s="4"/>
      <c r="G330" s="4"/>
      <c r="H330" s="1"/>
      <c r="I330" s="1"/>
      <c r="J330" s="1"/>
      <c r="K330" s="1"/>
      <c r="L330" s="4"/>
      <c r="M330" s="4"/>
      <c r="N330" s="1"/>
      <c r="O330" s="4"/>
      <c r="P330" s="4"/>
      <c r="Q330" s="1"/>
      <c r="R330" s="159"/>
      <c r="S330" s="159"/>
      <c r="T330" s="160"/>
    </row>
    <row r="331" spans="1:20" ht="13.5" customHeight="1" x14ac:dyDescent="0.25">
      <c r="A331" s="1"/>
      <c r="B331" s="1"/>
      <c r="C331" s="1"/>
      <c r="D331" s="1"/>
      <c r="E331" s="1"/>
      <c r="F331" s="4"/>
      <c r="G331" s="4"/>
      <c r="H331" s="1"/>
      <c r="I331" s="1"/>
      <c r="J331" s="1"/>
      <c r="K331" s="1"/>
      <c r="L331" s="4"/>
      <c r="M331" s="4"/>
      <c r="N331" s="1"/>
      <c r="O331" s="4"/>
      <c r="P331" s="4"/>
      <c r="Q331" s="1"/>
      <c r="R331" s="159"/>
      <c r="S331" s="159"/>
      <c r="T331" s="160"/>
    </row>
    <row r="332" spans="1:20" ht="13.5" customHeight="1" x14ac:dyDescent="0.25">
      <c r="A332" s="1"/>
      <c r="B332" s="1"/>
      <c r="C332" s="1"/>
      <c r="D332" s="1"/>
      <c r="E332" s="1"/>
      <c r="F332" s="4"/>
      <c r="G332" s="4"/>
      <c r="H332" s="1"/>
      <c r="I332" s="1"/>
      <c r="J332" s="1"/>
      <c r="K332" s="1"/>
      <c r="L332" s="4"/>
      <c r="M332" s="4"/>
      <c r="N332" s="1"/>
      <c r="O332" s="4"/>
      <c r="P332" s="4"/>
      <c r="Q332" s="1"/>
      <c r="R332" s="159"/>
      <c r="S332" s="159"/>
      <c r="T332" s="160"/>
    </row>
    <row r="333" spans="1:20" ht="13.5" customHeight="1" x14ac:dyDescent="0.25">
      <c r="A333" s="1"/>
      <c r="B333" s="1"/>
      <c r="C333" s="1"/>
      <c r="D333" s="1"/>
      <c r="E333" s="1"/>
      <c r="F333" s="4"/>
      <c r="G333" s="4"/>
      <c r="H333" s="1"/>
      <c r="I333" s="1"/>
      <c r="J333" s="1"/>
      <c r="K333" s="1"/>
      <c r="L333" s="4"/>
      <c r="M333" s="4"/>
      <c r="N333" s="1"/>
      <c r="O333" s="4"/>
      <c r="P333" s="4"/>
      <c r="Q333" s="1"/>
      <c r="R333" s="159"/>
      <c r="S333" s="159"/>
      <c r="T333" s="160"/>
    </row>
    <row r="334" spans="1:20" ht="13.5" customHeight="1" x14ac:dyDescent="0.25">
      <c r="A334" s="1"/>
      <c r="B334" s="1"/>
      <c r="C334" s="1"/>
      <c r="D334" s="1"/>
      <c r="E334" s="1"/>
      <c r="F334" s="4"/>
      <c r="G334" s="4"/>
      <c r="H334" s="1"/>
      <c r="I334" s="1"/>
      <c r="J334" s="1"/>
      <c r="K334" s="1"/>
      <c r="L334" s="4"/>
      <c r="M334" s="4"/>
      <c r="N334" s="1"/>
      <c r="O334" s="4"/>
      <c r="P334" s="4"/>
      <c r="Q334" s="1"/>
      <c r="R334" s="159"/>
      <c r="S334" s="159"/>
      <c r="T334" s="160"/>
    </row>
    <row r="335" spans="1:20" ht="13.5" customHeight="1" x14ac:dyDescent="0.25">
      <c r="A335" s="1"/>
      <c r="B335" s="1"/>
      <c r="C335" s="1"/>
      <c r="D335" s="1"/>
      <c r="E335" s="1"/>
      <c r="F335" s="4"/>
      <c r="G335" s="4"/>
      <c r="H335" s="1"/>
      <c r="I335" s="1"/>
      <c r="J335" s="1"/>
      <c r="K335" s="1"/>
      <c r="L335" s="4"/>
      <c r="M335" s="4"/>
      <c r="N335" s="1"/>
      <c r="O335" s="4"/>
      <c r="P335" s="4"/>
      <c r="Q335" s="1"/>
      <c r="R335" s="159"/>
      <c r="S335" s="159"/>
      <c r="T335" s="160"/>
    </row>
    <row r="336" spans="1:20" ht="13.5" customHeight="1" x14ac:dyDescent="0.25">
      <c r="A336" s="1"/>
      <c r="B336" s="1"/>
      <c r="C336" s="1"/>
      <c r="D336" s="1"/>
      <c r="E336" s="1"/>
      <c r="F336" s="4"/>
      <c r="G336" s="4"/>
      <c r="H336" s="1"/>
      <c r="I336" s="1"/>
      <c r="J336" s="1"/>
      <c r="K336" s="1"/>
      <c r="L336" s="4"/>
      <c r="M336" s="4"/>
      <c r="N336" s="1"/>
      <c r="O336" s="4"/>
      <c r="P336" s="4"/>
      <c r="Q336" s="1"/>
      <c r="R336" s="159"/>
      <c r="S336" s="159"/>
      <c r="T336" s="160"/>
    </row>
    <row r="337" spans="1:20" ht="13.5" customHeight="1" x14ac:dyDescent="0.25">
      <c r="A337" s="1"/>
      <c r="B337" s="1"/>
      <c r="C337" s="1"/>
      <c r="D337" s="1"/>
      <c r="E337" s="1"/>
      <c r="F337" s="4"/>
      <c r="G337" s="4"/>
      <c r="H337" s="1"/>
      <c r="I337" s="1"/>
      <c r="J337" s="1"/>
      <c r="K337" s="1"/>
      <c r="L337" s="4"/>
      <c r="M337" s="4"/>
      <c r="N337" s="1"/>
      <c r="O337" s="4"/>
      <c r="P337" s="4"/>
      <c r="Q337" s="1"/>
      <c r="R337" s="159"/>
      <c r="S337" s="159"/>
      <c r="T337" s="160"/>
    </row>
    <row r="338" spans="1:20" ht="13.5" customHeight="1" x14ac:dyDescent="0.25">
      <c r="A338" s="1"/>
      <c r="B338" s="1"/>
      <c r="C338" s="1"/>
      <c r="D338" s="1"/>
      <c r="E338" s="1"/>
      <c r="F338" s="4"/>
      <c r="G338" s="4"/>
      <c r="H338" s="1"/>
      <c r="I338" s="1"/>
      <c r="J338" s="1"/>
      <c r="K338" s="1"/>
      <c r="L338" s="4"/>
      <c r="M338" s="4"/>
      <c r="N338" s="1"/>
      <c r="O338" s="4"/>
      <c r="P338" s="4"/>
      <c r="Q338" s="1"/>
      <c r="R338" s="159"/>
      <c r="S338" s="159"/>
      <c r="T338" s="160"/>
    </row>
    <row r="339" spans="1:20" ht="13.5" customHeight="1" x14ac:dyDescent="0.25">
      <c r="A339" s="1"/>
      <c r="B339" s="1"/>
      <c r="C339" s="1"/>
      <c r="D339" s="1"/>
      <c r="E339" s="1"/>
      <c r="F339" s="4"/>
      <c r="G339" s="4"/>
      <c r="H339" s="1"/>
      <c r="I339" s="1"/>
      <c r="J339" s="1"/>
      <c r="K339" s="1"/>
      <c r="L339" s="4"/>
      <c r="M339" s="4"/>
      <c r="N339" s="1"/>
      <c r="O339" s="4"/>
      <c r="P339" s="4"/>
      <c r="Q339" s="1"/>
      <c r="R339" s="159"/>
      <c r="S339" s="159"/>
      <c r="T339" s="160"/>
    </row>
    <row r="340" spans="1:20" ht="13.5" customHeight="1" x14ac:dyDescent="0.25">
      <c r="A340" s="1"/>
      <c r="B340" s="1"/>
      <c r="C340" s="1"/>
      <c r="D340" s="1"/>
      <c r="E340" s="1"/>
      <c r="F340" s="4"/>
      <c r="G340" s="4"/>
      <c r="H340" s="1"/>
      <c r="I340" s="1"/>
      <c r="J340" s="1"/>
      <c r="K340" s="1"/>
      <c r="L340" s="4"/>
      <c r="M340" s="4"/>
      <c r="N340" s="1"/>
      <c r="O340" s="4"/>
      <c r="P340" s="4"/>
      <c r="Q340" s="1"/>
      <c r="R340" s="159"/>
      <c r="S340" s="159"/>
      <c r="T340" s="160"/>
    </row>
    <row r="341" spans="1:20" ht="13.5" customHeight="1" x14ac:dyDescent="0.25">
      <c r="A341" s="1"/>
      <c r="B341" s="1"/>
      <c r="C341" s="1"/>
      <c r="D341" s="1"/>
      <c r="E341" s="1"/>
      <c r="F341" s="4"/>
      <c r="G341" s="4"/>
      <c r="H341" s="1"/>
      <c r="I341" s="1"/>
      <c r="J341" s="1"/>
      <c r="K341" s="1"/>
      <c r="L341" s="4"/>
      <c r="M341" s="4"/>
      <c r="N341" s="1"/>
      <c r="O341" s="4"/>
      <c r="P341" s="4"/>
      <c r="Q341" s="1"/>
      <c r="R341" s="159"/>
      <c r="S341" s="159"/>
      <c r="T341" s="160"/>
    </row>
    <row r="342" spans="1:20" ht="13.5" customHeight="1" x14ac:dyDescent="0.25">
      <c r="A342" s="1"/>
      <c r="B342" s="1"/>
      <c r="C342" s="1"/>
      <c r="D342" s="1"/>
      <c r="E342" s="1"/>
      <c r="F342" s="4"/>
      <c r="G342" s="4"/>
      <c r="H342" s="1"/>
      <c r="I342" s="1"/>
      <c r="J342" s="1"/>
      <c r="K342" s="1"/>
      <c r="L342" s="4"/>
      <c r="M342" s="4"/>
      <c r="N342" s="1"/>
      <c r="O342" s="4"/>
      <c r="P342" s="4"/>
      <c r="Q342" s="1"/>
      <c r="R342" s="159"/>
      <c r="S342" s="159"/>
      <c r="T342" s="160"/>
    </row>
    <row r="343" spans="1:20" ht="13.5" customHeight="1" x14ac:dyDescent="0.25">
      <c r="A343" s="1"/>
      <c r="B343" s="1"/>
      <c r="C343" s="1"/>
      <c r="D343" s="1"/>
      <c r="E343" s="1"/>
      <c r="F343" s="4"/>
      <c r="G343" s="4"/>
      <c r="H343" s="1"/>
      <c r="I343" s="1"/>
      <c r="J343" s="1"/>
      <c r="K343" s="1"/>
      <c r="L343" s="4"/>
      <c r="M343" s="4"/>
      <c r="N343" s="1"/>
      <c r="O343" s="4"/>
      <c r="P343" s="4"/>
      <c r="Q343" s="1"/>
      <c r="R343" s="159"/>
      <c r="S343" s="159"/>
      <c r="T343" s="160"/>
    </row>
    <row r="344" spans="1:20" ht="13.5" customHeight="1" x14ac:dyDescent="0.25">
      <c r="A344" s="1"/>
      <c r="B344" s="1"/>
      <c r="C344" s="1"/>
      <c r="D344" s="1"/>
      <c r="E344" s="1"/>
      <c r="F344" s="4"/>
      <c r="G344" s="4"/>
      <c r="H344" s="1"/>
      <c r="I344" s="1"/>
      <c r="J344" s="1"/>
      <c r="K344" s="1"/>
      <c r="L344" s="4"/>
      <c r="M344" s="4"/>
      <c r="N344" s="1"/>
      <c r="O344" s="4"/>
      <c r="P344" s="4"/>
      <c r="Q344" s="1"/>
      <c r="R344" s="159"/>
      <c r="S344" s="159"/>
      <c r="T344" s="160"/>
    </row>
    <row r="345" spans="1:20" ht="13.5" customHeight="1" x14ac:dyDescent="0.25">
      <c r="A345" s="1"/>
      <c r="B345" s="1"/>
      <c r="C345" s="1"/>
      <c r="D345" s="1"/>
      <c r="E345" s="1"/>
      <c r="F345" s="4"/>
      <c r="G345" s="4"/>
      <c r="H345" s="1"/>
      <c r="I345" s="1"/>
      <c r="J345" s="1"/>
      <c r="K345" s="1"/>
      <c r="L345" s="4"/>
      <c r="M345" s="4"/>
      <c r="N345" s="1"/>
      <c r="O345" s="4"/>
      <c r="P345" s="4"/>
      <c r="Q345" s="1"/>
      <c r="R345" s="159"/>
      <c r="S345" s="159"/>
      <c r="T345" s="160"/>
    </row>
    <row r="346" spans="1:20" ht="13.5" customHeight="1" x14ac:dyDescent="0.25">
      <c r="A346" s="1"/>
      <c r="B346" s="1"/>
      <c r="C346" s="1"/>
      <c r="D346" s="1"/>
      <c r="E346" s="1"/>
      <c r="F346" s="4"/>
      <c r="G346" s="4"/>
      <c r="H346" s="1"/>
      <c r="I346" s="1"/>
      <c r="J346" s="1"/>
      <c r="K346" s="1"/>
      <c r="L346" s="4"/>
      <c r="M346" s="4"/>
      <c r="N346" s="1"/>
      <c r="O346" s="4"/>
      <c r="P346" s="4"/>
      <c r="Q346" s="1"/>
      <c r="R346" s="159"/>
      <c r="S346" s="159"/>
      <c r="T346" s="160"/>
    </row>
    <row r="347" spans="1:20" ht="13.5" customHeight="1" x14ac:dyDescent="0.25">
      <c r="A347" s="1"/>
      <c r="B347" s="1"/>
      <c r="C347" s="1"/>
      <c r="D347" s="1"/>
      <c r="E347" s="1"/>
      <c r="F347" s="4"/>
      <c r="G347" s="4"/>
      <c r="H347" s="1"/>
      <c r="I347" s="1"/>
      <c r="J347" s="1"/>
      <c r="K347" s="1"/>
      <c r="L347" s="4"/>
      <c r="M347" s="4"/>
      <c r="N347" s="1"/>
      <c r="O347" s="4"/>
      <c r="P347" s="4"/>
      <c r="Q347" s="1"/>
      <c r="R347" s="159"/>
      <c r="S347" s="159"/>
      <c r="T347" s="160"/>
    </row>
    <row r="348" spans="1:20" ht="13.5" customHeight="1" x14ac:dyDescent="0.25">
      <c r="A348" s="1"/>
      <c r="B348" s="1"/>
      <c r="C348" s="1"/>
      <c r="D348" s="1"/>
      <c r="E348" s="1"/>
      <c r="F348" s="4"/>
      <c r="G348" s="4"/>
      <c r="H348" s="1"/>
      <c r="I348" s="1"/>
      <c r="J348" s="1"/>
      <c r="K348" s="1"/>
      <c r="L348" s="4"/>
      <c r="M348" s="4"/>
      <c r="N348" s="1"/>
      <c r="O348" s="4"/>
      <c r="P348" s="4"/>
      <c r="Q348" s="1"/>
      <c r="R348" s="159"/>
      <c r="S348" s="159"/>
      <c r="T348" s="160"/>
    </row>
    <row r="349" spans="1:20" ht="13.5" customHeight="1" x14ac:dyDescent="0.25">
      <c r="A349" s="1"/>
      <c r="B349" s="1"/>
      <c r="C349" s="1"/>
      <c r="D349" s="1"/>
      <c r="E349" s="1"/>
      <c r="F349" s="4"/>
      <c r="G349" s="4"/>
      <c r="H349" s="1"/>
      <c r="I349" s="1"/>
      <c r="J349" s="1"/>
      <c r="K349" s="1"/>
      <c r="L349" s="4"/>
      <c r="M349" s="4"/>
      <c r="N349" s="1"/>
      <c r="O349" s="4"/>
      <c r="P349" s="4"/>
      <c r="Q349" s="1"/>
      <c r="R349" s="159"/>
      <c r="S349" s="159"/>
      <c r="T349" s="160"/>
    </row>
    <row r="350" spans="1:20" ht="13.5" customHeight="1" x14ac:dyDescent="0.25">
      <c r="A350" s="1"/>
      <c r="B350" s="1"/>
      <c r="C350" s="1"/>
      <c r="D350" s="1"/>
      <c r="E350" s="1"/>
      <c r="F350" s="4"/>
      <c r="G350" s="4"/>
      <c r="H350" s="1"/>
      <c r="I350" s="1"/>
      <c r="J350" s="1"/>
      <c r="K350" s="1"/>
      <c r="L350" s="4"/>
      <c r="M350" s="4"/>
      <c r="N350" s="1"/>
      <c r="O350" s="4"/>
      <c r="P350" s="4"/>
      <c r="Q350" s="1"/>
      <c r="R350" s="159"/>
      <c r="S350" s="159"/>
      <c r="T350" s="160"/>
    </row>
    <row r="351" spans="1:20" ht="13.5" customHeight="1" x14ac:dyDescent="0.25">
      <c r="A351" s="1"/>
      <c r="B351" s="1"/>
      <c r="C351" s="1"/>
      <c r="D351" s="1"/>
      <c r="E351" s="1"/>
      <c r="F351" s="4"/>
      <c r="G351" s="4"/>
      <c r="H351" s="1"/>
      <c r="I351" s="1"/>
      <c r="J351" s="1"/>
      <c r="K351" s="1"/>
      <c r="L351" s="4"/>
      <c r="M351" s="4"/>
      <c r="N351" s="1"/>
      <c r="O351" s="4"/>
      <c r="P351" s="4"/>
      <c r="Q351" s="1"/>
      <c r="R351" s="159"/>
      <c r="S351" s="159"/>
      <c r="T351" s="160"/>
    </row>
    <row r="352" spans="1:20" ht="13.5" customHeight="1" x14ac:dyDescent="0.25">
      <c r="A352" s="1"/>
      <c r="B352" s="1"/>
      <c r="C352" s="1"/>
      <c r="D352" s="1"/>
      <c r="E352" s="1"/>
      <c r="F352" s="4"/>
      <c r="G352" s="4"/>
      <c r="H352" s="1"/>
      <c r="I352" s="1"/>
      <c r="J352" s="1"/>
      <c r="K352" s="1"/>
      <c r="L352" s="4"/>
      <c r="M352" s="4"/>
      <c r="N352" s="1"/>
      <c r="O352" s="4"/>
      <c r="P352" s="4"/>
      <c r="Q352" s="1"/>
      <c r="R352" s="159"/>
      <c r="S352" s="159"/>
      <c r="T352" s="160"/>
    </row>
    <row r="353" spans="1:20" ht="13.5" customHeight="1" x14ac:dyDescent="0.25">
      <c r="A353" s="1"/>
      <c r="B353" s="1"/>
      <c r="C353" s="1"/>
      <c r="D353" s="1"/>
      <c r="E353" s="1"/>
      <c r="F353" s="4"/>
      <c r="G353" s="4"/>
      <c r="H353" s="1"/>
      <c r="I353" s="1"/>
      <c r="J353" s="1"/>
      <c r="K353" s="1"/>
      <c r="L353" s="4"/>
      <c r="M353" s="4"/>
      <c r="N353" s="1"/>
      <c r="O353" s="4"/>
      <c r="P353" s="4"/>
      <c r="Q353" s="1"/>
      <c r="R353" s="159"/>
      <c r="S353" s="159"/>
      <c r="T353" s="160"/>
    </row>
    <row r="354" spans="1:20" ht="13.5" customHeight="1" x14ac:dyDescent="0.25">
      <c r="A354" s="1"/>
      <c r="B354" s="1"/>
      <c r="C354" s="1"/>
      <c r="D354" s="1"/>
      <c r="E354" s="1"/>
      <c r="F354" s="4"/>
      <c r="G354" s="4"/>
      <c r="H354" s="1"/>
      <c r="I354" s="1"/>
      <c r="J354" s="1"/>
      <c r="K354" s="1"/>
      <c r="L354" s="4"/>
      <c r="M354" s="4"/>
      <c r="N354" s="1"/>
      <c r="O354" s="4"/>
      <c r="P354" s="4"/>
      <c r="Q354" s="1"/>
      <c r="R354" s="159"/>
      <c r="S354" s="159"/>
      <c r="T354" s="160"/>
    </row>
    <row r="355" spans="1:20" ht="13.5" customHeight="1" x14ac:dyDescent="0.25">
      <c r="A355" s="1"/>
      <c r="B355" s="1"/>
      <c r="C355" s="1"/>
      <c r="D355" s="1"/>
      <c r="E355" s="1"/>
      <c r="F355" s="4"/>
      <c r="G355" s="4"/>
      <c r="H355" s="1"/>
      <c r="I355" s="1"/>
      <c r="J355" s="1"/>
      <c r="K355" s="1"/>
      <c r="L355" s="4"/>
      <c r="M355" s="4"/>
      <c r="N355" s="1"/>
      <c r="O355" s="4"/>
      <c r="P355" s="4"/>
      <c r="Q355" s="1"/>
      <c r="R355" s="159"/>
      <c r="S355" s="159"/>
      <c r="T355" s="160"/>
    </row>
    <row r="356" spans="1:20" ht="13.5" customHeight="1" x14ac:dyDescent="0.25">
      <c r="A356" s="1"/>
      <c r="B356" s="1"/>
      <c r="C356" s="1"/>
      <c r="D356" s="1"/>
      <c r="E356" s="1"/>
      <c r="F356" s="4"/>
      <c r="G356" s="4"/>
      <c r="H356" s="1"/>
      <c r="I356" s="1"/>
      <c r="J356" s="1"/>
      <c r="K356" s="1"/>
      <c r="L356" s="4"/>
      <c r="M356" s="4"/>
      <c r="N356" s="1"/>
      <c r="O356" s="4"/>
      <c r="P356" s="4"/>
      <c r="Q356" s="1"/>
      <c r="R356" s="159"/>
      <c r="S356" s="159"/>
      <c r="T356" s="160"/>
    </row>
    <row r="357" spans="1:20" ht="13.5" customHeight="1" x14ac:dyDescent="0.25">
      <c r="A357" s="1"/>
      <c r="B357" s="1"/>
      <c r="C357" s="1"/>
      <c r="D357" s="1"/>
      <c r="E357" s="1"/>
      <c r="F357" s="4"/>
      <c r="G357" s="4"/>
      <c r="H357" s="1"/>
      <c r="I357" s="1"/>
      <c r="J357" s="1"/>
      <c r="K357" s="1"/>
      <c r="L357" s="4"/>
      <c r="M357" s="4"/>
      <c r="N357" s="1"/>
      <c r="O357" s="4"/>
      <c r="P357" s="4"/>
      <c r="Q357" s="1"/>
      <c r="R357" s="159"/>
      <c r="S357" s="159"/>
      <c r="T357" s="160"/>
    </row>
    <row r="358" spans="1:20" ht="13.5" customHeight="1" x14ac:dyDescent="0.25">
      <c r="A358" s="1"/>
      <c r="B358" s="1"/>
      <c r="C358" s="1"/>
      <c r="D358" s="1"/>
      <c r="E358" s="1"/>
      <c r="F358" s="4"/>
      <c r="G358" s="4"/>
      <c r="H358" s="1"/>
      <c r="I358" s="1"/>
      <c r="J358" s="1"/>
      <c r="K358" s="1"/>
      <c r="L358" s="4"/>
      <c r="M358" s="4"/>
      <c r="N358" s="1"/>
      <c r="O358" s="4"/>
      <c r="P358" s="4"/>
      <c r="Q358" s="1"/>
      <c r="R358" s="159"/>
      <c r="S358" s="159"/>
      <c r="T358" s="160"/>
    </row>
    <row r="359" spans="1:20" ht="13.5" customHeight="1" x14ac:dyDescent="0.25">
      <c r="A359" s="1"/>
      <c r="B359" s="1"/>
      <c r="C359" s="1"/>
      <c r="D359" s="1"/>
      <c r="E359" s="1"/>
      <c r="F359" s="4"/>
      <c r="G359" s="4"/>
      <c r="H359" s="1"/>
      <c r="I359" s="1"/>
      <c r="J359" s="1"/>
      <c r="K359" s="1"/>
      <c r="L359" s="4"/>
      <c r="M359" s="4"/>
      <c r="N359" s="1"/>
      <c r="O359" s="4"/>
      <c r="P359" s="4"/>
      <c r="Q359" s="1"/>
      <c r="R359" s="159"/>
      <c r="S359" s="159"/>
      <c r="T359" s="160"/>
    </row>
    <row r="360" spans="1:20" ht="13.5" customHeight="1" x14ac:dyDescent="0.25">
      <c r="A360" s="1"/>
      <c r="B360" s="1"/>
      <c r="C360" s="1"/>
      <c r="D360" s="1"/>
      <c r="E360" s="1"/>
      <c r="F360" s="4"/>
      <c r="G360" s="4"/>
      <c r="H360" s="1"/>
      <c r="I360" s="1"/>
      <c r="J360" s="1"/>
      <c r="K360" s="1"/>
      <c r="L360" s="4"/>
      <c r="M360" s="4"/>
      <c r="N360" s="1"/>
      <c r="O360" s="4"/>
      <c r="P360" s="4"/>
      <c r="Q360" s="1"/>
      <c r="R360" s="159"/>
      <c r="S360" s="159"/>
      <c r="T360" s="160"/>
    </row>
    <row r="361" spans="1:20" ht="13.5" customHeight="1" x14ac:dyDescent="0.25">
      <c r="A361" s="1"/>
      <c r="B361" s="1"/>
      <c r="C361" s="1"/>
      <c r="D361" s="1"/>
      <c r="E361" s="1"/>
      <c r="F361" s="4"/>
      <c r="G361" s="4"/>
      <c r="H361" s="1"/>
      <c r="I361" s="1"/>
      <c r="J361" s="1"/>
      <c r="K361" s="1"/>
      <c r="L361" s="4"/>
      <c r="M361" s="4"/>
      <c r="N361" s="1"/>
      <c r="O361" s="4"/>
      <c r="P361" s="4"/>
      <c r="Q361" s="1"/>
      <c r="R361" s="159"/>
      <c r="S361" s="159"/>
      <c r="T361" s="160"/>
    </row>
    <row r="362" spans="1:20" ht="13.5" customHeight="1" x14ac:dyDescent="0.25">
      <c r="A362" s="1"/>
      <c r="B362" s="1"/>
      <c r="C362" s="1"/>
      <c r="D362" s="1"/>
      <c r="E362" s="1"/>
      <c r="F362" s="4"/>
      <c r="G362" s="4"/>
      <c r="H362" s="1"/>
      <c r="I362" s="1"/>
      <c r="J362" s="1"/>
      <c r="K362" s="1"/>
      <c r="L362" s="4"/>
      <c r="M362" s="4"/>
      <c r="N362" s="1"/>
      <c r="O362" s="4"/>
      <c r="P362" s="4"/>
      <c r="Q362" s="1"/>
      <c r="R362" s="159"/>
      <c r="S362" s="159"/>
      <c r="T362" s="160"/>
    </row>
    <row r="363" spans="1:20" ht="13.5" customHeight="1" x14ac:dyDescent="0.25">
      <c r="A363" s="1"/>
      <c r="B363" s="1"/>
      <c r="C363" s="1"/>
      <c r="D363" s="1"/>
      <c r="E363" s="1"/>
      <c r="F363" s="4"/>
      <c r="G363" s="4"/>
      <c r="H363" s="1"/>
      <c r="I363" s="1"/>
      <c r="J363" s="1"/>
      <c r="K363" s="1"/>
      <c r="L363" s="4"/>
      <c r="M363" s="4"/>
      <c r="N363" s="1"/>
      <c r="O363" s="4"/>
      <c r="P363" s="4"/>
      <c r="Q363" s="1"/>
      <c r="R363" s="159"/>
      <c r="S363" s="159"/>
      <c r="T363" s="160"/>
    </row>
    <row r="364" spans="1:20" ht="13.5" customHeight="1" x14ac:dyDescent="0.25">
      <c r="A364" s="1"/>
      <c r="B364" s="1"/>
      <c r="C364" s="1"/>
      <c r="D364" s="1"/>
      <c r="E364" s="1"/>
      <c r="F364" s="4"/>
      <c r="G364" s="4"/>
      <c r="H364" s="1"/>
      <c r="I364" s="1"/>
      <c r="J364" s="1"/>
      <c r="K364" s="1"/>
      <c r="L364" s="4"/>
      <c r="M364" s="4"/>
      <c r="N364" s="1"/>
      <c r="O364" s="4"/>
      <c r="P364" s="4"/>
      <c r="Q364" s="1"/>
      <c r="R364" s="159"/>
      <c r="S364" s="159"/>
      <c r="T364" s="160"/>
    </row>
    <row r="365" spans="1:20" ht="13.5" customHeight="1" x14ac:dyDescent="0.25">
      <c r="A365" s="1"/>
      <c r="B365" s="1"/>
      <c r="C365" s="1"/>
      <c r="D365" s="1"/>
      <c r="E365" s="1"/>
      <c r="F365" s="4"/>
      <c r="G365" s="4"/>
      <c r="H365" s="1"/>
      <c r="I365" s="1"/>
      <c r="J365" s="1"/>
      <c r="K365" s="1"/>
      <c r="L365" s="4"/>
      <c r="M365" s="4"/>
      <c r="N365" s="1"/>
      <c r="O365" s="4"/>
      <c r="P365" s="4"/>
      <c r="Q365" s="1"/>
      <c r="R365" s="159"/>
      <c r="S365" s="159"/>
      <c r="T365" s="160"/>
    </row>
    <row r="366" spans="1:20" ht="13.5" customHeight="1" x14ac:dyDescent="0.25">
      <c r="A366" s="1"/>
      <c r="B366" s="1"/>
      <c r="C366" s="1"/>
      <c r="D366" s="1"/>
      <c r="E366" s="1"/>
      <c r="F366" s="4"/>
      <c r="G366" s="4"/>
      <c r="H366" s="1"/>
      <c r="I366" s="1"/>
      <c r="J366" s="1"/>
      <c r="K366" s="1"/>
      <c r="L366" s="4"/>
      <c r="M366" s="4"/>
      <c r="N366" s="1"/>
      <c r="O366" s="4"/>
      <c r="P366" s="4"/>
      <c r="Q366" s="1"/>
      <c r="R366" s="159"/>
      <c r="S366" s="159"/>
      <c r="T366" s="160"/>
    </row>
    <row r="367" spans="1:20" ht="13.5" customHeight="1" x14ac:dyDescent="0.25">
      <c r="A367" s="1"/>
      <c r="B367" s="1"/>
      <c r="C367" s="1"/>
      <c r="D367" s="1"/>
      <c r="E367" s="1"/>
      <c r="F367" s="4"/>
      <c r="G367" s="4"/>
      <c r="H367" s="1"/>
      <c r="I367" s="1"/>
      <c r="J367" s="1"/>
      <c r="K367" s="1"/>
      <c r="L367" s="4"/>
      <c r="M367" s="4"/>
      <c r="N367" s="1"/>
      <c r="O367" s="4"/>
      <c r="P367" s="4"/>
      <c r="Q367" s="1"/>
      <c r="R367" s="159"/>
      <c r="S367" s="159"/>
      <c r="T367" s="160"/>
    </row>
    <row r="368" spans="1:20" ht="13.5" customHeight="1" x14ac:dyDescent="0.25">
      <c r="A368" s="1"/>
      <c r="B368" s="1"/>
      <c r="C368" s="1"/>
      <c r="D368" s="1"/>
      <c r="E368" s="1"/>
      <c r="F368" s="4"/>
      <c r="G368" s="4"/>
      <c r="H368" s="1"/>
      <c r="I368" s="1"/>
      <c r="J368" s="1"/>
      <c r="K368" s="1"/>
      <c r="L368" s="4"/>
      <c r="M368" s="4"/>
      <c r="N368" s="1"/>
      <c r="O368" s="4"/>
      <c r="P368" s="4"/>
      <c r="Q368" s="1"/>
      <c r="R368" s="159"/>
      <c r="S368" s="159"/>
      <c r="T368" s="160"/>
    </row>
    <row r="369" spans="1:20" ht="13.5" customHeight="1" x14ac:dyDescent="0.25">
      <c r="A369" s="1"/>
      <c r="B369" s="1"/>
      <c r="C369" s="1"/>
      <c r="D369" s="1"/>
      <c r="E369" s="1"/>
      <c r="F369" s="4"/>
      <c r="G369" s="4"/>
      <c r="H369" s="1"/>
      <c r="I369" s="1"/>
      <c r="J369" s="1"/>
      <c r="K369" s="1"/>
      <c r="L369" s="4"/>
      <c r="M369" s="4"/>
      <c r="N369" s="1"/>
      <c r="O369" s="4"/>
      <c r="P369" s="4"/>
      <c r="Q369" s="1"/>
      <c r="R369" s="159"/>
      <c r="S369" s="159"/>
      <c r="T369" s="160"/>
    </row>
    <row r="370" spans="1:20" ht="13.5" customHeight="1" x14ac:dyDescent="0.25">
      <c r="A370" s="1"/>
      <c r="B370" s="1"/>
      <c r="C370" s="1"/>
      <c r="D370" s="1"/>
      <c r="E370" s="1"/>
      <c r="F370" s="4"/>
      <c r="G370" s="4"/>
      <c r="H370" s="1"/>
      <c r="I370" s="1"/>
      <c r="J370" s="1"/>
      <c r="K370" s="1"/>
      <c r="L370" s="4"/>
      <c r="M370" s="4"/>
      <c r="N370" s="1"/>
      <c r="O370" s="4"/>
      <c r="P370" s="4"/>
      <c r="Q370" s="1"/>
      <c r="R370" s="159"/>
      <c r="S370" s="159"/>
      <c r="T370" s="160"/>
    </row>
    <row r="371" spans="1:20" ht="13.5" customHeight="1" x14ac:dyDescent="0.25">
      <c r="A371" s="1"/>
      <c r="B371" s="1"/>
      <c r="C371" s="1"/>
      <c r="D371" s="1"/>
      <c r="E371" s="1"/>
      <c r="F371" s="4"/>
      <c r="G371" s="4"/>
      <c r="H371" s="1"/>
      <c r="I371" s="1"/>
      <c r="J371" s="1"/>
      <c r="K371" s="1"/>
      <c r="L371" s="4"/>
      <c r="M371" s="4"/>
      <c r="N371" s="1"/>
      <c r="O371" s="4"/>
      <c r="P371" s="4"/>
      <c r="Q371" s="1"/>
      <c r="R371" s="159"/>
      <c r="S371" s="159"/>
      <c r="T371" s="160"/>
    </row>
    <row r="372" spans="1:20" ht="13.5" customHeight="1" x14ac:dyDescent="0.25">
      <c r="A372" s="1"/>
      <c r="B372" s="1"/>
      <c r="C372" s="1"/>
      <c r="D372" s="1"/>
      <c r="E372" s="1"/>
      <c r="F372" s="4"/>
      <c r="G372" s="4"/>
      <c r="H372" s="1"/>
      <c r="I372" s="1"/>
      <c r="J372" s="1"/>
      <c r="K372" s="1"/>
      <c r="L372" s="4"/>
      <c r="M372" s="4"/>
      <c r="N372" s="1"/>
      <c r="O372" s="4"/>
      <c r="P372" s="4"/>
      <c r="Q372" s="1"/>
      <c r="R372" s="159"/>
      <c r="S372" s="159"/>
      <c r="T372" s="160"/>
    </row>
    <row r="373" spans="1:20" ht="13.5" customHeight="1" x14ac:dyDescent="0.25">
      <c r="A373" s="1"/>
      <c r="B373" s="1"/>
      <c r="C373" s="1"/>
      <c r="D373" s="1"/>
      <c r="E373" s="1"/>
      <c r="F373" s="4"/>
      <c r="G373" s="4"/>
      <c r="H373" s="1"/>
      <c r="I373" s="1"/>
      <c r="J373" s="1"/>
      <c r="K373" s="1"/>
      <c r="L373" s="4"/>
      <c r="M373" s="4"/>
      <c r="N373" s="1"/>
      <c r="O373" s="4"/>
      <c r="P373" s="4"/>
      <c r="Q373" s="1"/>
      <c r="R373" s="159"/>
      <c r="S373" s="159"/>
      <c r="T373" s="160"/>
    </row>
    <row r="374" spans="1:20" ht="13.5" customHeight="1" x14ac:dyDescent="0.25">
      <c r="A374" s="1"/>
      <c r="B374" s="1"/>
      <c r="C374" s="1"/>
      <c r="D374" s="1"/>
      <c r="E374" s="1"/>
      <c r="F374" s="4"/>
      <c r="G374" s="4"/>
      <c r="H374" s="1"/>
      <c r="I374" s="1"/>
      <c r="J374" s="1"/>
      <c r="K374" s="1"/>
      <c r="L374" s="4"/>
      <c r="M374" s="4"/>
      <c r="N374" s="1"/>
      <c r="O374" s="4"/>
      <c r="P374" s="4"/>
      <c r="Q374" s="1"/>
      <c r="R374" s="159"/>
      <c r="S374" s="159"/>
      <c r="T374" s="160"/>
    </row>
    <row r="375" spans="1:20" ht="13.5" customHeight="1" x14ac:dyDescent="0.25">
      <c r="A375" s="1"/>
      <c r="B375" s="1"/>
      <c r="C375" s="1"/>
      <c r="D375" s="1"/>
      <c r="E375" s="1"/>
      <c r="F375" s="4"/>
      <c r="G375" s="4"/>
      <c r="H375" s="1"/>
      <c r="I375" s="1"/>
      <c r="J375" s="1"/>
      <c r="K375" s="1"/>
      <c r="L375" s="4"/>
      <c r="M375" s="4"/>
      <c r="N375" s="1"/>
      <c r="O375" s="4"/>
      <c r="P375" s="4"/>
      <c r="Q375" s="1"/>
      <c r="R375" s="159"/>
      <c r="S375" s="159"/>
      <c r="T375" s="160"/>
    </row>
    <row r="376" spans="1:20" ht="13.5" customHeight="1" x14ac:dyDescent="0.25">
      <c r="A376" s="1"/>
      <c r="B376" s="1"/>
      <c r="C376" s="1"/>
      <c r="D376" s="1"/>
      <c r="E376" s="1"/>
      <c r="F376" s="4"/>
      <c r="G376" s="4"/>
      <c r="H376" s="1"/>
      <c r="I376" s="1"/>
      <c r="J376" s="1"/>
      <c r="K376" s="1"/>
      <c r="L376" s="4"/>
      <c r="M376" s="4"/>
      <c r="N376" s="1"/>
      <c r="O376" s="4"/>
      <c r="P376" s="4"/>
      <c r="Q376" s="1"/>
      <c r="R376" s="159"/>
      <c r="S376" s="159"/>
      <c r="T376" s="160"/>
    </row>
    <row r="377" spans="1:20" ht="13.5" customHeight="1" x14ac:dyDescent="0.25">
      <c r="A377" s="1"/>
      <c r="B377" s="1"/>
      <c r="C377" s="1"/>
      <c r="D377" s="1"/>
      <c r="E377" s="1"/>
      <c r="F377" s="4"/>
      <c r="G377" s="4"/>
      <c r="H377" s="1"/>
      <c r="I377" s="1"/>
      <c r="J377" s="1"/>
      <c r="K377" s="1"/>
      <c r="L377" s="4"/>
      <c r="M377" s="4"/>
      <c r="N377" s="1"/>
      <c r="O377" s="4"/>
      <c r="P377" s="4"/>
      <c r="Q377" s="1"/>
      <c r="R377" s="159"/>
      <c r="S377" s="159"/>
      <c r="T377" s="160"/>
    </row>
    <row r="378" spans="1:20" ht="13.5" customHeight="1" x14ac:dyDescent="0.25">
      <c r="A378" s="1"/>
      <c r="B378" s="1"/>
      <c r="C378" s="1"/>
      <c r="D378" s="1"/>
      <c r="E378" s="1"/>
      <c r="F378" s="4"/>
      <c r="G378" s="4"/>
      <c r="H378" s="1"/>
      <c r="I378" s="1"/>
      <c r="J378" s="1"/>
      <c r="K378" s="1"/>
      <c r="L378" s="4"/>
      <c r="M378" s="4"/>
      <c r="N378" s="1"/>
      <c r="O378" s="4"/>
      <c r="P378" s="4"/>
      <c r="Q378" s="1"/>
      <c r="R378" s="159"/>
      <c r="S378" s="159"/>
      <c r="T378" s="160"/>
    </row>
    <row r="379" spans="1:20" ht="13.5" customHeight="1" x14ac:dyDescent="0.25">
      <c r="A379" s="1"/>
      <c r="B379" s="1"/>
      <c r="C379" s="1"/>
      <c r="D379" s="1"/>
      <c r="E379" s="1"/>
      <c r="F379" s="4"/>
      <c r="G379" s="4"/>
      <c r="H379" s="1"/>
      <c r="I379" s="1"/>
      <c r="J379" s="1"/>
      <c r="K379" s="1"/>
      <c r="L379" s="4"/>
      <c r="M379" s="4"/>
      <c r="N379" s="1"/>
      <c r="O379" s="4"/>
      <c r="P379" s="4"/>
      <c r="Q379" s="1"/>
      <c r="R379" s="159"/>
      <c r="S379" s="159"/>
      <c r="T379" s="160"/>
    </row>
    <row r="380" spans="1:20" ht="13.5" customHeight="1" x14ac:dyDescent="0.25">
      <c r="A380" s="1"/>
      <c r="B380" s="1"/>
      <c r="C380" s="1"/>
      <c r="D380" s="1"/>
      <c r="E380" s="1"/>
      <c r="F380" s="4"/>
      <c r="G380" s="4"/>
      <c r="H380" s="1"/>
      <c r="I380" s="1"/>
      <c r="J380" s="1"/>
      <c r="K380" s="1"/>
      <c r="L380" s="4"/>
      <c r="M380" s="4"/>
      <c r="N380" s="1"/>
      <c r="O380" s="4"/>
      <c r="P380" s="4"/>
      <c r="Q380" s="1"/>
      <c r="R380" s="159"/>
      <c r="S380" s="159"/>
      <c r="T380" s="160"/>
    </row>
    <row r="381" spans="1:20" ht="13.5" customHeight="1" x14ac:dyDescent="0.25">
      <c r="A381" s="1"/>
      <c r="B381" s="1"/>
      <c r="C381" s="1"/>
      <c r="D381" s="1"/>
      <c r="E381" s="1"/>
      <c r="F381" s="4"/>
      <c r="G381" s="4"/>
      <c r="H381" s="1"/>
      <c r="I381" s="1"/>
      <c r="J381" s="1"/>
      <c r="K381" s="1"/>
      <c r="L381" s="4"/>
      <c r="M381" s="4"/>
      <c r="N381" s="1"/>
      <c r="O381" s="4"/>
      <c r="P381" s="4"/>
      <c r="Q381" s="1"/>
      <c r="R381" s="159"/>
      <c r="S381" s="159"/>
      <c r="T381" s="160"/>
    </row>
    <row r="382" spans="1:20" ht="13.5" customHeight="1" x14ac:dyDescent="0.25">
      <c r="A382" s="1"/>
      <c r="B382" s="1"/>
      <c r="C382" s="1"/>
      <c r="D382" s="1"/>
      <c r="E382" s="1"/>
      <c r="F382" s="4"/>
      <c r="G382" s="4"/>
      <c r="H382" s="1"/>
      <c r="I382" s="1"/>
      <c r="J382" s="1"/>
      <c r="K382" s="1"/>
      <c r="L382" s="4"/>
      <c r="M382" s="4"/>
      <c r="N382" s="1"/>
      <c r="O382" s="4"/>
      <c r="P382" s="4"/>
      <c r="Q382" s="1"/>
      <c r="R382" s="159"/>
      <c r="S382" s="159"/>
      <c r="T382" s="160"/>
    </row>
    <row r="383" spans="1:20" ht="13.5" customHeight="1" x14ac:dyDescent="0.25">
      <c r="A383" s="1"/>
      <c r="B383" s="1"/>
      <c r="C383" s="1"/>
      <c r="D383" s="1"/>
      <c r="E383" s="1"/>
      <c r="F383" s="4"/>
      <c r="G383" s="4"/>
      <c r="H383" s="1"/>
      <c r="I383" s="1"/>
      <c r="J383" s="1"/>
      <c r="K383" s="1"/>
      <c r="L383" s="4"/>
      <c r="M383" s="4"/>
      <c r="N383" s="1"/>
      <c r="O383" s="4"/>
      <c r="P383" s="4"/>
      <c r="Q383" s="1"/>
      <c r="R383" s="159"/>
      <c r="S383" s="159"/>
      <c r="T383" s="160"/>
    </row>
    <row r="384" spans="1:20" ht="13.5" customHeight="1" x14ac:dyDescent="0.25">
      <c r="A384" s="1"/>
      <c r="B384" s="1"/>
      <c r="C384" s="1"/>
      <c r="D384" s="1"/>
      <c r="E384" s="1"/>
      <c r="F384" s="4"/>
      <c r="G384" s="4"/>
      <c r="H384" s="1"/>
      <c r="I384" s="1"/>
      <c r="J384" s="1"/>
      <c r="K384" s="1"/>
      <c r="L384" s="4"/>
      <c r="M384" s="4"/>
      <c r="N384" s="1"/>
      <c r="O384" s="4"/>
      <c r="P384" s="4"/>
      <c r="Q384" s="1"/>
      <c r="R384" s="159"/>
      <c r="S384" s="159"/>
      <c r="T384" s="160"/>
    </row>
    <row r="385" spans="1:20" ht="13.5" customHeight="1" x14ac:dyDescent="0.25">
      <c r="A385" s="1"/>
      <c r="B385" s="1"/>
      <c r="C385" s="1"/>
      <c r="D385" s="1"/>
      <c r="E385" s="1"/>
      <c r="F385" s="4"/>
      <c r="G385" s="4"/>
      <c r="H385" s="1"/>
      <c r="I385" s="1"/>
      <c r="J385" s="1"/>
      <c r="K385" s="1"/>
      <c r="L385" s="4"/>
      <c r="M385" s="4"/>
      <c r="N385" s="1"/>
      <c r="O385" s="4"/>
      <c r="P385" s="4"/>
      <c r="Q385" s="1"/>
      <c r="R385" s="159"/>
      <c r="S385" s="159"/>
      <c r="T385" s="160"/>
    </row>
    <row r="386" spans="1:20" ht="13.5" customHeight="1" x14ac:dyDescent="0.25">
      <c r="A386" s="1"/>
      <c r="B386" s="1"/>
      <c r="C386" s="1"/>
      <c r="D386" s="1"/>
      <c r="E386" s="1"/>
      <c r="F386" s="4"/>
      <c r="G386" s="4"/>
      <c r="H386" s="1"/>
      <c r="I386" s="1"/>
      <c r="J386" s="1"/>
      <c r="K386" s="1"/>
      <c r="L386" s="4"/>
      <c r="M386" s="4"/>
      <c r="N386" s="1"/>
      <c r="O386" s="4"/>
      <c r="P386" s="4"/>
      <c r="Q386" s="1"/>
      <c r="R386" s="159"/>
      <c r="S386" s="159"/>
      <c r="T386" s="160"/>
    </row>
    <row r="387" spans="1:20" ht="13.5" customHeight="1" x14ac:dyDescent="0.25">
      <c r="A387" s="1"/>
      <c r="B387" s="1"/>
      <c r="C387" s="1"/>
      <c r="D387" s="1"/>
      <c r="E387" s="1"/>
      <c r="F387" s="4"/>
      <c r="G387" s="4"/>
      <c r="H387" s="1"/>
      <c r="I387" s="1"/>
      <c r="J387" s="1"/>
      <c r="K387" s="1"/>
      <c r="L387" s="4"/>
      <c r="M387" s="4"/>
      <c r="N387" s="1"/>
      <c r="O387" s="4"/>
      <c r="P387" s="4"/>
      <c r="Q387" s="1"/>
      <c r="R387" s="159"/>
      <c r="S387" s="159"/>
      <c r="T387" s="160"/>
    </row>
    <row r="388" spans="1:20" ht="13.5" customHeight="1" x14ac:dyDescent="0.25">
      <c r="A388" s="1"/>
      <c r="B388" s="1"/>
      <c r="C388" s="1"/>
      <c r="D388" s="1"/>
      <c r="E388" s="1"/>
      <c r="F388" s="4"/>
      <c r="G388" s="4"/>
      <c r="H388" s="1"/>
      <c r="I388" s="1"/>
      <c r="J388" s="1"/>
      <c r="K388" s="1"/>
      <c r="L388" s="4"/>
      <c r="M388" s="4"/>
      <c r="N388" s="1"/>
      <c r="O388" s="4"/>
      <c r="P388" s="4"/>
      <c r="Q388" s="1"/>
      <c r="R388" s="159"/>
      <c r="S388" s="159"/>
      <c r="T388" s="160"/>
    </row>
    <row r="389" spans="1:20" ht="13.5" customHeight="1" x14ac:dyDescent="0.25">
      <c r="A389" s="1"/>
      <c r="B389" s="1"/>
      <c r="C389" s="1"/>
      <c r="D389" s="1"/>
      <c r="E389" s="1"/>
      <c r="F389" s="4"/>
      <c r="G389" s="4"/>
      <c r="H389" s="1"/>
      <c r="I389" s="1"/>
      <c r="J389" s="1"/>
      <c r="K389" s="1"/>
      <c r="L389" s="4"/>
      <c r="M389" s="4"/>
      <c r="N389" s="1"/>
      <c r="O389" s="4"/>
      <c r="P389" s="4"/>
      <c r="Q389" s="1"/>
      <c r="R389" s="159"/>
      <c r="S389" s="159"/>
      <c r="T389" s="160"/>
    </row>
    <row r="390" spans="1:20" ht="13.5" customHeight="1" x14ac:dyDescent="0.25">
      <c r="A390" s="1"/>
      <c r="B390" s="1"/>
      <c r="C390" s="1"/>
      <c r="D390" s="1"/>
      <c r="E390" s="1"/>
      <c r="F390" s="4"/>
      <c r="G390" s="4"/>
      <c r="H390" s="1"/>
      <c r="I390" s="1"/>
      <c r="J390" s="1"/>
      <c r="K390" s="1"/>
      <c r="L390" s="4"/>
      <c r="M390" s="4"/>
      <c r="N390" s="1"/>
      <c r="O390" s="4"/>
      <c r="P390" s="4"/>
      <c r="Q390" s="1"/>
      <c r="R390" s="159"/>
      <c r="S390" s="159"/>
      <c r="T390" s="160"/>
    </row>
    <row r="391" spans="1:20" ht="13.5" customHeight="1" x14ac:dyDescent="0.25">
      <c r="A391" s="1"/>
      <c r="B391" s="1"/>
      <c r="C391" s="1"/>
      <c r="D391" s="1"/>
      <c r="E391" s="1"/>
      <c r="F391" s="4"/>
      <c r="G391" s="4"/>
      <c r="H391" s="1"/>
      <c r="I391" s="1"/>
      <c r="J391" s="1"/>
      <c r="K391" s="1"/>
      <c r="L391" s="4"/>
      <c r="M391" s="4"/>
      <c r="N391" s="1"/>
      <c r="O391" s="4"/>
      <c r="P391" s="4"/>
      <c r="Q391" s="1"/>
      <c r="R391" s="159"/>
      <c r="S391" s="159"/>
      <c r="T391" s="160"/>
    </row>
    <row r="392" spans="1:20" ht="13.5" customHeight="1" x14ac:dyDescent="0.25">
      <c r="A392" s="1"/>
      <c r="B392" s="1"/>
      <c r="C392" s="1"/>
      <c r="D392" s="1"/>
      <c r="E392" s="1"/>
      <c r="F392" s="4"/>
      <c r="G392" s="4"/>
      <c r="H392" s="1"/>
      <c r="I392" s="1"/>
      <c r="J392" s="1"/>
      <c r="K392" s="1"/>
      <c r="L392" s="4"/>
      <c r="M392" s="4"/>
      <c r="N392" s="1"/>
      <c r="O392" s="4"/>
      <c r="P392" s="4"/>
      <c r="Q392" s="1"/>
      <c r="R392" s="159"/>
      <c r="S392" s="159"/>
      <c r="T392" s="160"/>
    </row>
    <row r="393" spans="1:20" ht="13.5" customHeight="1" x14ac:dyDescent="0.25">
      <c r="A393" s="1"/>
      <c r="B393" s="1"/>
      <c r="C393" s="1"/>
      <c r="D393" s="1"/>
      <c r="E393" s="1"/>
      <c r="F393" s="4"/>
      <c r="G393" s="4"/>
      <c r="H393" s="1"/>
      <c r="I393" s="1"/>
      <c r="J393" s="1"/>
      <c r="K393" s="1"/>
      <c r="L393" s="4"/>
      <c r="M393" s="4"/>
      <c r="N393" s="1"/>
      <c r="O393" s="4"/>
      <c r="P393" s="4"/>
      <c r="Q393" s="1"/>
      <c r="R393" s="159"/>
      <c r="S393" s="159"/>
      <c r="T393" s="160"/>
    </row>
    <row r="394" spans="1:20" ht="13.5" customHeight="1" x14ac:dyDescent="0.25">
      <c r="A394" s="1"/>
      <c r="B394" s="1"/>
      <c r="C394" s="1"/>
      <c r="D394" s="1"/>
      <c r="E394" s="1"/>
      <c r="F394" s="4"/>
      <c r="G394" s="4"/>
      <c r="H394" s="1"/>
      <c r="I394" s="1"/>
      <c r="J394" s="1"/>
      <c r="K394" s="1"/>
      <c r="L394" s="4"/>
      <c r="M394" s="4"/>
      <c r="N394" s="1"/>
      <c r="O394" s="4"/>
      <c r="P394" s="4"/>
      <c r="Q394" s="1"/>
      <c r="R394" s="159"/>
      <c r="S394" s="159"/>
      <c r="T394" s="160"/>
    </row>
    <row r="395" spans="1:20" ht="13.5" customHeight="1" x14ac:dyDescent="0.25">
      <c r="A395" s="1"/>
      <c r="B395" s="1"/>
      <c r="C395" s="1"/>
      <c r="D395" s="1"/>
      <c r="E395" s="1"/>
      <c r="F395" s="4"/>
      <c r="G395" s="4"/>
      <c r="H395" s="1"/>
      <c r="I395" s="1"/>
      <c r="J395" s="1"/>
      <c r="K395" s="1"/>
      <c r="L395" s="4"/>
      <c r="M395" s="4"/>
      <c r="N395" s="1"/>
      <c r="O395" s="4"/>
      <c r="P395" s="4"/>
      <c r="Q395" s="1"/>
      <c r="R395" s="159"/>
      <c r="S395" s="159"/>
      <c r="T395" s="160"/>
    </row>
    <row r="396" spans="1:20" ht="13.5" customHeight="1" x14ac:dyDescent="0.25">
      <c r="A396" s="1"/>
      <c r="B396" s="1"/>
      <c r="C396" s="1"/>
      <c r="D396" s="1"/>
      <c r="E396" s="1"/>
      <c r="F396" s="4"/>
      <c r="G396" s="4"/>
      <c r="H396" s="1"/>
      <c r="I396" s="1"/>
      <c r="J396" s="1"/>
      <c r="K396" s="1"/>
      <c r="L396" s="4"/>
      <c r="M396" s="4"/>
      <c r="N396" s="1"/>
      <c r="O396" s="4"/>
      <c r="P396" s="4"/>
      <c r="Q396" s="1"/>
      <c r="R396" s="159"/>
      <c r="S396" s="159"/>
      <c r="T396" s="160"/>
    </row>
    <row r="397" spans="1:20" ht="13.5" customHeight="1" x14ac:dyDescent="0.25">
      <c r="A397" s="1"/>
      <c r="B397" s="1"/>
      <c r="C397" s="1"/>
      <c r="D397" s="1"/>
      <c r="E397" s="1"/>
      <c r="F397" s="4"/>
      <c r="G397" s="4"/>
      <c r="H397" s="1"/>
      <c r="I397" s="1"/>
      <c r="J397" s="1"/>
      <c r="K397" s="1"/>
      <c r="L397" s="4"/>
      <c r="M397" s="4"/>
      <c r="N397" s="1"/>
      <c r="O397" s="4"/>
      <c r="P397" s="4"/>
      <c r="Q397" s="1"/>
      <c r="R397" s="159"/>
      <c r="S397" s="159"/>
      <c r="T397" s="160"/>
    </row>
    <row r="398" spans="1:20" ht="13.5" customHeight="1" x14ac:dyDescent="0.25">
      <c r="A398" s="1"/>
      <c r="B398" s="1"/>
      <c r="C398" s="1"/>
      <c r="D398" s="1"/>
      <c r="E398" s="1"/>
      <c r="F398" s="4"/>
      <c r="G398" s="4"/>
      <c r="H398" s="1"/>
      <c r="I398" s="1"/>
      <c r="J398" s="1"/>
      <c r="K398" s="1"/>
      <c r="L398" s="4"/>
      <c r="M398" s="4"/>
      <c r="N398" s="1"/>
      <c r="O398" s="4"/>
      <c r="P398" s="4"/>
      <c r="Q398" s="1"/>
      <c r="R398" s="159"/>
      <c r="S398" s="159"/>
      <c r="T398" s="160"/>
    </row>
    <row r="399" spans="1:20" ht="13.5" customHeight="1" x14ac:dyDescent="0.25">
      <c r="A399" s="1"/>
      <c r="B399" s="1"/>
      <c r="C399" s="1"/>
      <c r="D399" s="1"/>
      <c r="E399" s="1"/>
      <c r="F399" s="4"/>
      <c r="G399" s="4"/>
      <c r="H399" s="1"/>
      <c r="I399" s="1"/>
      <c r="J399" s="1"/>
      <c r="K399" s="1"/>
      <c r="L399" s="4"/>
      <c r="M399" s="4"/>
      <c r="N399" s="1"/>
      <c r="O399" s="4"/>
      <c r="P399" s="4"/>
      <c r="Q399" s="1"/>
      <c r="R399" s="159"/>
      <c r="S399" s="159"/>
      <c r="T399" s="160"/>
    </row>
    <row r="400" spans="1:20" ht="13.5" customHeight="1" x14ac:dyDescent="0.25">
      <c r="A400" s="1"/>
      <c r="B400" s="1"/>
      <c r="C400" s="1"/>
      <c r="D400" s="1"/>
      <c r="E400" s="1"/>
      <c r="F400" s="4"/>
      <c r="G400" s="4"/>
      <c r="H400" s="1"/>
      <c r="I400" s="1"/>
      <c r="J400" s="1"/>
      <c r="K400" s="1"/>
      <c r="L400" s="4"/>
      <c r="M400" s="4"/>
      <c r="N400" s="1"/>
      <c r="O400" s="4"/>
      <c r="P400" s="4"/>
      <c r="Q400" s="1"/>
      <c r="R400" s="159"/>
      <c r="S400" s="159"/>
      <c r="T400" s="160"/>
    </row>
    <row r="401" spans="1:20" ht="13.5" customHeight="1" x14ac:dyDescent="0.25">
      <c r="A401" s="1"/>
      <c r="B401" s="1"/>
      <c r="C401" s="1"/>
      <c r="D401" s="1"/>
      <c r="E401" s="1"/>
      <c r="F401" s="4"/>
      <c r="G401" s="4"/>
      <c r="H401" s="1"/>
      <c r="I401" s="1"/>
      <c r="J401" s="1"/>
      <c r="K401" s="1"/>
      <c r="L401" s="4"/>
      <c r="M401" s="4"/>
      <c r="N401" s="1"/>
      <c r="O401" s="4"/>
      <c r="P401" s="4"/>
      <c r="Q401" s="1"/>
      <c r="R401" s="159"/>
      <c r="S401" s="159"/>
      <c r="T401" s="160"/>
    </row>
    <row r="402" spans="1:20" ht="13.5" customHeight="1" x14ac:dyDescent="0.25">
      <c r="A402" s="1"/>
      <c r="B402" s="1"/>
      <c r="C402" s="1"/>
      <c r="D402" s="1"/>
      <c r="E402" s="1"/>
      <c r="F402" s="4"/>
      <c r="G402" s="4"/>
      <c r="H402" s="1"/>
      <c r="I402" s="1"/>
      <c r="J402" s="1"/>
      <c r="K402" s="1"/>
      <c r="L402" s="4"/>
      <c r="M402" s="4"/>
      <c r="N402" s="1"/>
      <c r="O402" s="4"/>
      <c r="P402" s="4"/>
      <c r="Q402" s="1"/>
      <c r="R402" s="159"/>
      <c r="S402" s="159"/>
      <c r="T402" s="160"/>
    </row>
    <row r="403" spans="1:20" ht="13.5" customHeight="1" x14ac:dyDescent="0.25">
      <c r="A403" s="1"/>
      <c r="B403" s="1"/>
      <c r="C403" s="1"/>
      <c r="D403" s="1"/>
      <c r="E403" s="1"/>
      <c r="F403" s="4"/>
      <c r="G403" s="4"/>
      <c r="H403" s="1"/>
      <c r="I403" s="1"/>
      <c r="J403" s="1"/>
      <c r="K403" s="1"/>
      <c r="L403" s="4"/>
      <c r="M403" s="4"/>
      <c r="N403" s="1"/>
      <c r="O403" s="4"/>
      <c r="P403" s="4"/>
      <c r="Q403" s="1"/>
      <c r="R403" s="159"/>
      <c r="S403" s="159"/>
      <c r="T403" s="160"/>
    </row>
    <row r="404" spans="1:20" ht="13.5" customHeight="1" x14ac:dyDescent="0.25">
      <c r="A404" s="1"/>
      <c r="B404" s="1"/>
      <c r="C404" s="1"/>
      <c r="D404" s="1"/>
      <c r="E404" s="1"/>
      <c r="F404" s="4"/>
      <c r="G404" s="4"/>
      <c r="H404" s="1"/>
      <c r="I404" s="1"/>
      <c r="J404" s="1"/>
      <c r="K404" s="1"/>
      <c r="L404" s="4"/>
      <c r="M404" s="4"/>
      <c r="N404" s="1"/>
      <c r="O404" s="4"/>
      <c r="P404" s="4"/>
      <c r="Q404" s="1"/>
      <c r="R404" s="159"/>
      <c r="S404" s="159"/>
      <c r="T404" s="160"/>
    </row>
    <row r="405" spans="1:20" ht="13.5" customHeight="1" x14ac:dyDescent="0.25">
      <c r="A405" s="1"/>
      <c r="B405" s="1"/>
      <c r="C405" s="1"/>
      <c r="D405" s="1"/>
      <c r="E405" s="1"/>
      <c r="F405" s="4"/>
      <c r="G405" s="4"/>
      <c r="H405" s="1"/>
      <c r="I405" s="1"/>
      <c r="J405" s="1"/>
      <c r="K405" s="1"/>
      <c r="L405" s="4"/>
      <c r="M405" s="4"/>
      <c r="N405" s="1"/>
      <c r="O405" s="4"/>
      <c r="P405" s="4"/>
      <c r="Q405" s="1"/>
      <c r="R405" s="159"/>
      <c r="S405" s="159"/>
      <c r="T405" s="160"/>
    </row>
    <row r="406" spans="1:20" ht="13.5" customHeight="1" x14ac:dyDescent="0.25">
      <c r="A406" s="1"/>
      <c r="B406" s="1"/>
      <c r="C406" s="1"/>
      <c r="D406" s="1"/>
      <c r="E406" s="1"/>
      <c r="F406" s="4"/>
      <c r="G406" s="4"/>
      <c r="H406" s="1"/>
      <c r="I406" s="1"/>
      <c r="J406" s="1"/>
      <c r="K406" s="1"/>
      <c r="L406" s="4"/>
      <c r="M406" s="4"/>
      <c r="N406" s="1"/>
      <c r="O406" s="4"/>
      <c r="P406" s="4"/>
      <c r="Q406" s="1"/>
      <c r="R406" s="159"/>
      <c r="S406" s="159"/>
      <c r="T406" s="160"/>
    </row>
    <row r="407" spans="1:20" ht="13.5" customHeight="1" x14ac:dyDescent="0.25">
      <c r="A407" s="1"/>
      <c r="B407" s="1"/>
      <c r="C407" s="1"/>
      <c r="D407" s="1"/>
      <c r="E407" s="1"/>
      <c r="F407" s="4"/>
      <c r="G407" s="4"/>
      <c r="H407" s="1"/>
      <c r="I407" s="1"/>
      <c r="J407" s="1"/>
      <c r="K407" s="1"/>
      <c r="L407" s="4"/>
      <c r="M407" s="4"/>
      <c r="N407" s="1"/>
      <c r="O407" s="4"/>
      <c r="P407" s="4"/>
      <c r="Q407" s="1"/>
      <c r="R407" s="159"/>
      <c r="S407" s="159"/>
      <c r="T407" s="160"/>
    </row>
    <row r="408" spans="1:20" ht="13.5" customHeight="1" x14ac:dyDescent="0.25">
      <c r="A408" s="1"/>
      <c r="B408" s="1"/>
      <c r="C408" s="1"/>
      <c r="D408" s="1"/>
      <c r="E408" s="1"/>
      <c r="F408" s="4"/>
      <c r="G408" s="4"/>
      <c r="H408" s="1"/>
      <c r="I408" s="1"/>
      <c r="J408" s="1"/>
      <c r="K408" s="1"/>
      <c r="L408" s="4"/>
      <c r="M408" s="4"/>
      <c r="N408" s="1"/>
      <c r="O408" s="4"/>
      <c r="P408" s="4"/>
      <c r="Q408" s="1"/>
      <c r="R408" s="159"/>
      <c r="S408" s="159"/>
      <c r="T408" s="160"/>
    </row>
    <row r="409" spans="1:20" ht="13.5" customHeight="1" x14ac:dyDescent="0.25">
      <c r="A409" s="1"/>
      <c r="B409" s="1"/>
      <c r="C409" s="1"/>
      <c r="D409" s="1"/>
      <c r="E409" s="1"/>
      <c r="F409" s="4"/>
      <c r="G409" s="4"/>
      <c r="H409" s="1"/>
      <c r="I409" s="1"/>
      <c r="J409" s="1"/>
      <c r="K409" s="1"/>
      <c r="L409" s="4"/>
      <c r="M409" s="4"/>
      <c r="N409" s="1"/>
      <c r="O409" s="4"/>
      <c r="P409" s="4"/>
      <c r="Q409" s="1"/>
      <c r="R409" s="159"/>
      <c r="S409" s="159"/>
      <c r="T409" s="160"/>
    </row>
    <row r="410" spans="1:20" ht="13.5" customHeight="1" x14ac:dyDescent="0.25">
      <c r="A410" s="1"/>
      <c r="B410" s="1"/>
      <c r="C410" s="1"/>
      <c r="D410" s="1"/>
      <c r="E410" s="1"/>
      <c r="F410" s="4"/>
      <c r="G410" s="4"/>
      <c r="H410" s="1"/>
      <c r="I410" s="1"/>
      <c r="J410" s="1"/>
      <c r="K410" s="1"/>
      <c r="L410" s="4"/>
      <c r="M410" s="4"/>
      <c r="N410" s="1"/>
      <c r="O410" s="4"/>
      <c r="P410" s="4"/>
      <c r="Q410" s="1"/>
      <c r="R410" s="159"/>
      <c r="S410" s="159"/>
      <c r="T410" s="160"/>
    </row>
    <row r="411" spans="1:20" ht="13.5" customHeight="1" x14ac:dyDescent="0.25">
      <c r="A411" s="1"/>
      <c r="B411" s="1"/>
      <c r="C411" s="1"/>
      <c r="D411" s="1"/>
      <c r="E411" s="1"/>
      <c r="F411" s="4"/>
      <c r="G411" s="4"/>
      <c r="H411" s="1"/>
      <c r="I411" s="1"/>
      <c r="J411" s="1"/>
      <c r="K411" s="1"/>
      <c r="L411" s="4"/>
      <c r="M411" s="4"/>
      <c r="N411" s="1"/>
      <c r="O411" s="4"/>
      <c r="P411" s="4"/>
      <c r="Q411" s="1"/>
      <c r="R411" s="159"/>
      <c r="S411" s="159"/>
      <c r="T411" s="160"/>
    </row>
    <row r="412" spans="1:20" ht="13.5" customHeight="1" x14ac:dyDescent="0.25">
      <c r="A412" s="1"/>
      <c r="B412" s="1"/>
      <c r="C412" s="1"/>
      <c r="D412" s="1"/>
      <c r="E412" s="1"/>
      <c r="F412" s="4"/>
      <c r="G412" s="4"/>
      <c r="H412" s="1"/>
      <c r="I412" s="1"/>
      <c r="J412" s="1"/>
      <c r="K412" s="1"/>
      <c r="L412" s="4"/>
      <c r="M412" s="4"/>
      <c r="N412" s="1"/>
      <c r="O412" s="4"/>
      <c r="P412" s="4"/>
      <c r="Q412" s="1"/>
      <c r="R412" s="159"/>
      <c r="S412" s="159"/>
      <c r="T412" s="160"/>
    </row>
    <row r="413" spans="1:20" ht="13.5" customHeight="1" x14ac:dyDescent="0.25">
      <c r="A413" s="1"/>
      <c r="B413" s="1"/>
      <c r="C413" s="1"/>
      <c r="D413" s="1"/>
      <c r="E413" s="1"/>
      <c r="F413" s="4"/>
      <c r="G413" s="4"/>
      <c r="H413" s="1"/>
      <c r="I413" s="1"/>
      <c r="J413" s="1"/>
      <c r="K413" s="1"/>
      <c r="L413" s="4"/>
      <c r="M413" s="4"/>
      <c r="N413" s="1"/>
      <c r="O413" s="4"/>
      <c r="P413" s="4"/>
      <c r="Q413" s="1"/>
      <c r="R413" s="159"/>
      <c r="S413" s="159"/>
      <c r="T413" s="160"/>
    </row>
    <row r="414" spans="1:20" ht="13.5" customHeight="1" x14ac:dyDescent="0.25">
      <c r="A414" s="1"/>
      <c r="B414" s="1"/>
      <c r="C414" s="1"/>
      <c r="D414" s="1"/>
      <c r="E414" s="1"/>
      <c r="F414" s="4"/>
      <c r="G414" s="4"/>
      <c r="H414" s="1"/>
      <c r="I414" s="1"/>
      <c r="J414" s="1"/>
      <c r="K414" s="1"/>
      <c r="L414" s="4"/>
      <c r="M414" s="4"/>
      <c r="N414" s="1"/>
      <c r="O414" s="4"/>
      <c r="P414" s="4"/>
      <c r="Q414" s="1"/>
      <c r="R414" s="159"/>
      <c r="S414" s="159"/>
      <c r="T414" s="160"/>
    </row>
    <row r="415" spans="1:20" ht="13.5" customHeight="1" x14ac:dyDescent="0.25">
      <c r="A415" s="1"/>
      <c r="B415" s="1"/>
      <c r="C415" s="1"/>
      <c r="D415" s="1"/>
      <c r="E415" s="1"/>
      <c r="F415" s="4"/>
      <c r="G415" s="4"/>
      <c r="H415" s="1"/>
      <c r="I415" s="1"/>
      <c r="J415" s="1"/>
      <c r="K415" s="1"/>
      <c r="L415" s="4"/>
      <c r="M415" s="4"/>
      <c r="N415" s="1"/>
      <c r="O415" s="4"/>
      <c r="P415" s="4"/>
      <c r="Q415" s="1"/>
      <c r="R415" s="159"/>
      <c r="S415" s="159"/>
      <c r="T415" s="160"/>
    </row>
    <row r="416" spans="1:20" ht="13.5" customHeight="1" x14ac:dyDescent="0.25">
      <c r="A416" s="1"/>
      <c r="B416" s="1"/>
      <c r="C416" s="1"/>
      <c r="D416" s="1"/>
      <c r="E416" s="1"/>
      <c r="F416" s="4"/>
      <c r="G416" s="4"/>
      <c r="H416" s="1"/>
      <c r="I416" s="1"/>
      <c r="J416" s="1"/>
      <c r="K416" s="1"/>
      <c r="L416" s="4"/>
      <c r="M416" s="4"/>
      <c r="N416" s="1"/>
      <c r="O416" s="4"/>
      <c r="P416" s="4"/>
      <c r="Q416" s="1"/>
      <c r="R416" s="159"/>
      <c r="S416" s="159"/>
      <c r="T416" s="160"/>
    </row>
    <row r="417" spans="1:20" ht="13.5" customHeight="1" x14ac:dyDescent="0.25">
      <c r="A417" s="1"/>
      <c r="B417" s="1"/>
      <c r="C417" s="1"/>
      <c r="D417" s="1"/>
      <c r="E417" s="1"/>
      <c r="F417" s="4"/>
      <c r="G417" s="4"/>
      <c r="H417" s="1"/>
      <c r="I417" s="1"/>
      <c r="J417" s="1"/>
      <c r="K417" s="1"/>
      <c r="L417" s="4"/>
      <c r="M417" s="4"/>
      <c r="N417" s="1"/>
      <c r="O417" s="4"/>
      <c r="P417" s="4"/>
      <c r="Q417" s="1"/>
      <c r="R417" s="159"/>
      <c r="S417" s="159"/>
      <c r="T417" s="160"/>
    </row>
    <row r="418" spans="1:20" ht="13.5" customHeight="1" x14ac:dyDescent="0.25">
      <c r="A418" s="1"/>
      <c r="B418" s="1"/>
      <c r="C418" s="1"/>
      <c r="D418" s="1"/>
      <c r="E418" s="1"/>
      <c r="F418" s="4"/>
      <c r="G418" s="4"/>
      <c r="H418" s="1"/>
      <c r="I418" s="1"/>
      <c r="J418" s="1"/>
      <c r="K418" s="1"/>
      <c r="L418" s="4"/>
      <c r="M418" s="4"/>
      <c r="N418" s="1"/>
      <c r="O418" s="4"/>
      <c r="P418" s="4"/>
      <c r="Q418" s="1"/>
      <c r="R418" s="159"/>
      <c r="S418" s="159"/>
      <c r="T418" s="160"/>
    </row>
    <row r="419" spans="1:20" ht="13.5" customHeight="1" x14ac:dyDescent="0.25">
      <c r="A419" s="1"/>
      <c r="B419" s="1"/>
      <c r="C419" s="1"/>
      <c r="D419" s="1"/>
      <c r="E419" s="1"/>
      <c r="F419" s="4"/>
      <c r="G419" s="4"/>
      <c r="H419" s="1"/>
      <c r="I419" s="1"/>
      <c r="J419" s="1"/>
      <c r="K419" s="1"/>
      <c r="L419" s="4"/>
      <c r="M419" s="4"/>
      <c r="N419" s="1"/>
      <c r="O419" s="4"/>
      <c r="P419" s="4"/>
      <c r="Q419" s="1"/>
      <c r="R419" s="159"/>
      <c r="S419" s="159"/>
      <c r="T419" s="160"/>
    </row>
    <row r="420" spans="1:20" ht="13.5" customHeight="1" x14ac:dyDescent="0.25">
      <c r="A420" s="1"/>
      <c r="B420" s="1"/>
      <c r="C420" s="1"/>
      <c r="D420" s="1"/>
      <c r="E420" s="1"/>
      <c r="F420" s="4"/>
      <c r="G420" s="4"/>
      <c r="H420" s="1"/>
      <c r="I420" s="1"/>
      <c r="J420" s="1"/>
      <c r="K420" s="1"/>
      <c r="L420" s="4"/>
      <c r="M420" s="4"/>
      <c r="N420" s="1"/>
      <c r="O420" s="4"/>
      <c r="P420" s="4"/>
      <c r="Q420" s="1"/>
      <c r="R420" s="159"/>
      <c r="S420" s="159"/>
      <c r="T420" s="160"/>
    </row>
    <row r="421" spans="1:20" ht="13.5" customHeight="1" x14ac:dyDescent="0.25">
      <c r="A421" s="1"/>
      <c r="B421" s="1"/>
      <c r="C421" s="1"/>
      <c r="D421" s="1"/>
      <c r="E421" s="1"/>
      <c r="F421" s="4"/>
      <c r="G421" s="4"/>
      <c r="H421" s="1"/>
      <c r="I421" s="1"/>
      <c r="J421" s="1"/>
      <c r="K421" s="1"/>
      <c r="L421" s="4"/>
      <c r="M421" s="4"/>
      <c r="N421" s="1"/>
      <c r="O421" s="4"/>
      <c r="P421" s="4"/>
      <c r="Q421" s="1"/>
      <c r="R421" s="159"/>
      <c r="S421" s="159"/>
      <c r="T421" s="160"/>
    </row>
    <row r="422" spans="1:20" ht="13.5" customHeight="1" x14ac:dyDescent="0.25">
      <c r="A422" s="1"/>
      <c r="B422" s="1"/>
      <c r="C422" s="1"/>
      <c r="D422" s="1"/>
      <c r="E422" s="1"/>
      <c r="F422" s="4"/>
      <c r="G422" s="4"/>
      <c r="H422" s="1"/>
      <c r="I422" s="1"/>
      <c r="J422" s="1"/>
      <c r="K422" s="1"/>
      <c r="L422" s="4"/>
      <c r="M422" s="4"/>
      <c r="N422" s="1"/>
      <c r="O422" s="4"/>
      <c r="P422" s="4"/>
      <c r="Q422" s="1"/>
      <c r="R422" s="159"/>
      <c r="S422" s="159"/>
      <c r="T422" s="160"/>
    </row>
    <row r="423" spans="1:20" ht="13.5" customHeight="1" x14ac:dyDescent="0.25">
      <c r="A423" s="1"/>
      <c r="B423" s="1"/>
      <c r="C423" s="1"/>
      <c r="D423" s="1"/>
      <c r="E423" s="1"/>
      <c r="F423" s="4"/>
      <c r="G423" s="4"/>
      <c r="H423" s="1"/>
      <c r="I423" s="1"/>
      <c r="J423" s="1"/>
      <c r="K423" s="1"/>
      <c r="L423" s="4"/>
      <c r="M423" s="4"/>
      <c r="N423" s="1"/>
      <c r="O423" s="4"/>
      <c r="P423" s="4"/>
      <c r="Q423" s="1"/>
      <c r="R423" s="159"/>
      <c r="S423" s="159"/>
      <c r="T423" s="160"/>
    </row>
    <row r="424" spans="1:20" ht="13.5" customHeight="1" x14ac:dyDescent="0.25">
      <c r="A424" s="1"/>
      <c r="B424" s="1"/>
      <c r="C424" s="1"/>
      <c r="D424" s="1"/>
      <c r="E424" s="1"/>
      <c r="F424" s="4"/>
      <c r="G424" s="4"/>
      <c r="H424" s="1"/>
      <c r="I424" s="1"/>
      <c r="J424" s="1"/>
      <c r="K424" s="1"/>
      <c r="L424" s="4"/>
      <c r="M424" s="4"/>
      <c r="N424" s="1"/>
      <c r="O424" s="4"/>
      <c r="P424" s="4"/>
      <c r="Q424" s="1"/>
      <c r="R424" s="159"/>
      <c r="S424" s="159"/>
      <c r="T424" s="160"/>
    </row>
    <row r="425" spans="1:20" ht="13.5" customHeight="1" x14ac:dyDescent="0.25">
      <c r="A425" s="1"/>
      <c r="B425" s="1"/>
      <c r="C425" s="1"/>
      <c r="D425" s="1"/>
      <c r="E425" s="1"/>
      <c r="F425" s="4"/>
      <c r="G425" s="4"/>
      <c r="H425" s="1"/>
      <c r="I425" s="1"/>
      <c r="J425" s="1"/>
      <c r="K425" s="1"/>
      <c r="L425" s="4"/>
      <c r="M425" s="4"/>
      <c r="N425" s="1"/>
      <c r="O425" s="4"/>
      <c r="P425" s="4"/>
      <c r="Q425" s="1"/>
      <c r="R425" s="159"/>
      <c r="S425" s="159"/>
      <c r="T425" s="160"/>
    </row>
    <row r="426" spans="1:20" ht="13.5" customHeight="1" x14ac:dyDescent="0.25">
      <c r="A426" s="1"/>
      <c r="B426" s="1"/>
      <c r="C426" s="1"/>
      <c r="D426" s="1"/>
      <c r="E426" s="1"/>
      <c r="F426" s="4"/>
      <c r="G426" s="4"/>
      <c r="H426" s="1"/>
      <c r="I426" s="1"/>
      <c r="J426" s="1"/>
      <c r="K426" s="1"/>
      <c r="L426" s="4"/>
      <c r="M426" s="4"/>
      <c r="N426" s="1"/>
      <c r="O426" s="4"/>
      <c r="P426" s="4"/>
      <c r="Q426" s="1"/>
      <c r="R426" s="159"/>
      <c r="S426" s="159"/>
      <c r="T426" s="160"/>
    </row>
    <row r="427" spans="1:20" ht="13.5" customHeight="1" x14ac:dyDescent="0.25">
      <c r="A427" s="1"/>
      <c r="B427" s="1"/>
      <c r="C427" s="1"/>
      <c r="D427" s="1"/>
      <c r="E427" s="1"/>
      <c r="F427" s="4"/>
      <c r="G427" s="4"/>
      <c r="H427" s="1"/>
      <c r="I427" s="1"/>
      <c r="J427" s="1"/>
      <c r="K427" s="1"/>
      <c r="L427" s="4"/>
      <c r="M427" s="4"/>
      <c r="N427" s="1"/>
      <c r="O427" s="4"/>
      <c r="P427" s="4"/>
      <c r="Q427" s="1"/>
      <c r="R427" s="159"/>
      <c r="S427" s="159"/>
      <c r="T427" s="160"/>
    </row>
    <row r="428" spans="1:20" ht="13.5" customHeight="1" x14ac:dyDescent="0.25">
      <c r="A428" s="1"/>
      <c r="B428" s="1"/>
      <c r="C428" s="1"/>
      <c r="D428" s="1"/>
      <c r="E428" s="1"/>
      <c r="F428" s="4"/>
      <c r="G428" s="4"/>
      <c r="H428" s="1"/>
      <c r="I428" s="1"/>
      <c r="J428" s="1"/>
      <c r="K428" s="1"/>
      <c r="L428" s="4"/>
      <c r="M428" s="4"/>
      <c r="N428" s="1"/>
      <c r="O428" s="4"/>
      <c r="P428" s="4"/>
      <c r="Q428" s="1"/>
      <c r="R428" s="159"/>
      <c r="S428" s="159"/>
      <c r="T428" s="160"/>
    </row>
    <row r="429" spans="1:20" ht="13.5" customHeight="1" x14ac:dyDescent="0.25">
      <c r="A429" s="1"/>
      <c r="B429" s="1"/>
      <c r="C429" s="1"/>
      <c r="D429" s="1"/>
      <c r="E429" s="1"/>
      <c r="F429" s="4"/>
      <c r="G429" s="4"/>
      <c r="H429" s="1"/>
      <c r="I429" s="1"/>
      <c r="J429" s="1"/>
      <c r="K429" s="1"/>
      <c r="L429" s="4"/>
      <c r="M429" s="4"/>
      <c r="N429" s="1"/>
      <c r="O429" s="4"/>
      <c r="P429" s="4"/>
      <c r="Q429" s="1"/>
      <c r="R429" s="159"/>
      <c r="S429" s="159"/>
      <c r="T429" s="160"/>
    </row>
    <row r="430" spans="1:20" ht="13.5" customHeight="1" x14ac:dyDescent="0.25">
      <c r="A430" s="1"/>
      <c r="B430" s="1"/>
      <c r="C430" s="1"/>
      <c r="D430" s="1"/>
      <c r="E430" s="1"/>
      <c r="F430" s="4"/>
      <c r="G430" s="4"/>
      <c r="H430" s="1"/>
      <c r="I430" s="1"/>
      <c r="J430" s="1"/>
      <c r="K430" s="1"/>
      <c r="L430" s="4"/>
      <c r="M430" s="4"/>
      <c r="N430" s="1"/>
      <c r="O430" s="4"/>
      <c r="P430" s="4"/>
      <c r="Q430" s="1"/>
      <c r="R430" s="159"/>
      <c r="S430" s="159"/>
      <c r="T430" s="160"/>
    </row>
    <row r="431" spans="1:20" ht="13.5" customHeight="1" x14ac:dyDescent="0.25">
      <c r="A431" s="1"/>
      <c r="B431" s="1"/>
      <c r="C431" s="1"/>
      <c r="D431" s="1"/>
      <c r="E431" s="1"/>
      <c r="F431" s="4"/>
      <c r="G431" s="4"/>
      <c r="H431" s="1"/>
      <c r="I431" s="1"/>
      <c r="J431" s="1"/>
      <c r="K431" s="1"/>
      <c r="L431" s="4"/>
      <c r="M431" s="4"/>
      <c r="N431" s="1"/>
      <c r="O431" s="4"/>
      <c r="P431" s="4"/>
      <c r="Q431" s="1"/>
      <c r="R431" s="159"/>
      <c r="S431" s="159"/>
      <c r="T431" s="160"/>
    </row>
    <row r="432" spans="1:20" ht="13.5" customHeight="1" x14ac:dyDescent="0.25">
      <c r="A432" s="1"/>
      <c r="B432" s="1"/>
      <c r="C432" s="1"/>
      <c r="D432" s="1"/>
      <c r="E432" s="1"/>
      <c r="F432" s="4"/>
      <c r="G432" s="4"/>
      <c r="H432" s="1"/>
      <c r="I432" s="1"/>
      <c r="J432" s="1"/>
      <c r="K432" s="1"/>
      <c r="L432" s="4"/>
      <c r="M432" s="4"/>
      <c r="N432" s="1"/>
      <c r="O432" s="4"/>
      <c r="P432" s="4"/>
      <c r="Q432" s="1"/>
      <c r="R432" s="159"/>
      <c r="S432" s="159"/>
      <c r="T432" s="160"/>
    </row>
    <row r="433" spans="1:20" ht="13.5" customHeight="1" x14ac:dyDescent="0.25">
      <c r="A433" s="1"/>
      <c r="B433" s="1"/>
      <c r="C433" s="1"/>
      <c r="D433" s="1"/>
      <c r="E433" s="1"/>
      <c r="F433" s="4"/>
      <c r="G433" s="4"/>
      <c r="H433" s="1"/>
      <c r="I433" s="1"/>
      <c r="J433" s="1"/>
      <c r="K433" s="1"/>
      <c r="L433" s="4"/>
      <c r="M433" s="4"/>
      <c r="N433" s="1"/>
      <c r="O433" s="4"/>
      <c r="P433" s="4"/>
      <c r="Q433" s="1"/>
      <c r="R433" s="159"/>
      <c r="S433" s="159"/>
      <c r="T433" s="160"/>
    </row>
    <row r="434" spans="1:20" ht="13.5" customHeight="1" x14ac:dyDescent="0.25">
      <c r="A434" s="1"/>
      <c r="B434" s="1"/>
      <c r="C434" s="1"/>
      <c r="D434" s="1"/>
      <c r="E434" s="1"/>
      <c r="F434" s="4"/>
      <c r="G434" s="4"/>
      <c r="H434" s="1"/>
      <c r="I434" s="1"/>
      <c r="J434" s="1"/>
      <c r="K434" s="1"/>
      <c r="L434" s="4"/>
      <c r="M434" s="4"/>
      <c r="N434" s="1"/>
      <c r="O434" s="4"/>
      <c r="P434" s="4"/>
      <c r="Q434" s="1"/>
      <c r="R434" s="159"/>
      <c r="S434" s="159"/>
      <c r="T434" s="160"/>
    </row>
    <row r="435" spans="1:20" ht="13.5" customHeight="1" x14ac:dyDescent="0.25">
      <c r="A435" s="1"/>
      <c r="B435" s="1"/>
      <c r="C435" s="1"/>
      <c r="D435" s="1"/>
      <c r="E435" s="1"/>
      <c r="F435" s="4"/>
      <c r="G435" s="4"/>
      <c r="H435" s="1"/>
      <c r="I435" s="1"/>
      <c r="J435" s="1"/>
      <c r="K435" s="1"/>
      <c r="L435" s="4"/>
      <c r="M435" s="4"/>
      <c r="N435" s="1"/>
      <c r="O435" s="4"/>
      <c r="P435" s="4"/>
      <c r="Q435" s="1"/>
      <c r="R435" s="159"/>
      <c r="S435" s="159"/>
      <c r="T435" s="160"/>
    </row>
    <row r="436" spans="1:20" ht="13.5" customHeight="1" x14ac:dyDescent="0.25">
      <c r="A436" s="1"/>
      <c r="B436" s="1"/>
      <c r="C436" s="1"/>
      <c r="D436" s="1"/>
      <c r="E436" s="1"/>
      <c r="F436" s="4"/>
      <c r="G436" s="4"/>
      <c r="H436" s="1"/>
      <c r="I436" s="1"/>
      <c r="J436" s="1"/>
      <c r="K436" s="1"/>
      <c r="L436" s="4"/>
      <c r="M436" s="4"/>
      <c r="N436" s="1"/>
      <c r="O436" s="4"/>
      <c r="P436" s="4"/>
      <c r="Q436" s="1"/>
      <c r="R436" s="159"/>
      <c r="S436" s="159"/>
      <c r="T436" s="160"/>
    </row>
    <row r="437" spans="1:20" ht="13.5" customHeight="1" x14ac:dyDescent="0.25">
      <c r="A437" s="1"/>
      <c r="B437" s="1"/>
      <c r="C437" s="1"/>
      <c r="D437" s="1"/>
      <c r="E437" s="1"/>
      <c r="F437" s="4"/>
      <c r="G437" s="4"/>
      <c r="H437" s="1"/>
      <c r="I437" s="1"/>
      <c r="J437" s="1"/>
      <c r="K437" s="1"/>
      <c r="L437" s="4"/>
      <c r="M437" s="4"/>
      <c r="N437" s="1"/>
      <c r="O437" s="4"/>
      <c r="P437" s="4"/>
      <c r="Q437" s="1"/>
      <c r="R437" s="159"/>
      <c r="S437" s="159"/>
      <c r="T437" s="160"/>
    </row>
    <row r="438" spans="1:20" ht="13.5" customHeight="1" x14ac:dyDescent="0.25">
      <c r="A438" s="1"/>
      <c r="B438" s="1"/>
      <c r="C438" s="1"/>
      <c r="D438" s="1"/>
      <c r="E438" s="1"/>
      <c r="F438" s="4"/>
      <c r="G438" s="4"/>
      <c r="H438" s="1"/>
      <c r="I438" s="1"/>
      <c r="J438" s="1"/>
      <c r="K438" s="1"/>
      <c r="L438" s="4"/>
      <c r="M438" s="4"/>
      <c r="N438" s="1"/>
      <c r="O438" s="4"/>
      <c r="P438" s="4"/>
      <c r="Q438" s="1"/>
      <c r="R438" s="159"/>
      <c r="S438" s="159"/>
      <c r="T438" s="160"/>
    </row>
    <row r="439" spans="1:20" ht="13.5" customHeight="1" x14ac:dyDescent="0.25">
      <c r="A439" s="1"/>
      <c r="B439" s="1"/>
      <c r="C439" s="1"/>
      <c r="D439" s="1"/>
      <c r="E439" s="1"/>
      <c r="F439" s="4"/>
      <c r="G439" s="4"/>
      <c r="H439" s="1"/>
      <c r="I439" s="1"/>
      <c r="J439" s="1"/>
      <c r="K439" s="1"/>
      <c r="L439" s="4"/>
      <c r="M439" s="4"/>
      <c r="N439" s="1"/>
      <c r="O439" s="4"/>
      <c r="P439" s="4"/>
      <c r="Q439" s="1"/>
      <c r="R439" s="159"/>
      <c r="S439" s="159"/>
      <c r="T439" s="160"/>
    </row>
    <row r="440" spans="1:20" ht="13.5" customHeight="1" x14ac:dyDescent="0.25">
      <c r="A440" s="1"/>
      <c r="B440" s="1"/>
      <c r="C440" s="1"/>
      <c r="D440" s="1"/>
      <c r="E440" s="1"/>
      <c r="F440" s="4"/>
      <c r="G440" s="4"/>
      <c r="H440" s="1"/>
      <c r="I440" s="1"/>
      <c r="J440" s="1"/>
      <c r="K440" s="1"/>
      <c r="L440" s="4"/>
      <c r="M440" s="4"/>
      <c r="N440" s="1"/>
      <c r="O440" s="4"/>
      <c r="P440" s="4"/>
      <c r="Q440" s="1"/>
      <c r="R440" s="159"/>
      <c r="S440" s="159"/>
      <c r="T440" s="160"/>
    </row>
    <row r="441" spans="1:20" ht="13.5" customHeight="1" x14ac:dyDescent="0.25">
      <c r="A441" s="1"/>
      <c r="B441" s="1"/>
      <c r="C441" s="1"/>
      <c r="D441" s="1"/>
      <c r="E441" s="1"/>
      <c r="F441" s="4"/>
      <c r="G441" s="4"/>
      <c r="H441" s="1"/>
      <c r="I441" s="1"/>
      <c r="J441" s="1"/>
      <c r="K441" s="1"/>
      <c r="L441" s="4"/>
      <c r="M441" s="4"/>
      <c r="N441" s="1"/>
      <c r="O441" s="4"/>
      <c r="P441" s="4"/>
      <c r="Q441" s="1"/>
      <c r="R441" s="159"/>
      <c r="S441" s="159"/>
      <c r="T441" s="160"/>
    </row>
    <row r="442" spans="1:20" ht="13.5" customHeight="1" x14ac:dyDescent="0.25">
      <c r="A442" s="1"/>
      <c r="B442" s="1"/>
      <c r="C442" s="1"/>
      <c r="D442" s="1"/>
      <c r="E442" s="1"/>
      <c r="F442" s="4"/>
      <c r="G442" s="4"/>
      <c r="H442" s="1"/>
      <c r="I442" s="1"/>
      <c r="J442" s="1"/>
      <c r="K442" s="1"/>
      <c r="L442" s="4"/>
      <c r="M442" s="4"/>
      <c r="N442" s="1"/>
      <c r="O442" s="4"/>
      <c r="P442" s="4"/>
      <c r="Q442" s="1"/>
      <c r="R442" s="159"/>
      <c r="S442" s="159"/>
      <c r="T442" s="160"/>
    </row>
    <row r="443" spans="1:20" ht="13.5" customHeight="1" x14ac:dyDescent="0.25">
      <c r="A443" s="1"/>
      <c r="B443" s="1"/>
      <c r="C443" s="1"/>
      <c r="D443" s="1"/>
      <c r="E443" s="1"/>
      <c r="F443" s="4"/>
      <c r="G443" s="4"/>
      <c r="H443" s="1"/>
      <c r="I443" s="1"/>
      <c r="J443" s="1"/>
      <c r="K443" s="1"/>
      <c r="L443" s="4"/>
      <c r="M443" s="4"/>
      <c r="N443" s="1"/>
      <c r="O443" s="4"/>
      <c r="P443" s="4"/>
      <c r="Q443" s="1"/>
      <c r="R443" s="159"/>
      <c r="S443" s="159"/>
      <c r="T443" s="160"/>
    </row>
    <row r="444" spans="1:20" ht="13.5" customHeight="1" x14ac:dyDescent="0.25">
      <c r="A444" s="1"/>
      <c r="B444" s="1"/>
      <c r="C444" s="1"/>
      <c r="D444" s="1"/>
      <c r="E444" s="1"/>
      <c r="F444" s="4"/>
      <c r="G444" s="4"/>
      <c r="H444" s="1"/>
      <c r="I444" s="1"/>
      <c r="J444" s="1"/>
      <c r="K444" s="1"/>
      <c r="L444" s="4"/>
      <c r="M444" s="4"/>
      <c r="N444" s="1"/>
      <c r="O444" s="4"/>
      <c r="P444" s="4"/>
      <c r="Q444" s="1"/>
      <c r="R444" s="159"/>
      <c r="S444" s="159"/>
      <c r="T444" s="160"/>
    </row>
    <row r="445" spans="1:20" ht="13.5" customHeight="1" x14ac:dyDescent="0.25">
      <c r="A445" s="1"/>
      <c r="B445" s="1"/>
      <c r="C445" s="1"/>
      <c r="D445" s="1"/>
      <c r="E445" s="1"/>
      <c r="F445" s="4"/>
      <c r="G445" s="4"/>
      <c r="H445" s="1"/>
      <c r="I445" s="1"/>
      <c r="J445" s="1"/>
      <c r="K445" s="1"/>
      <c r="L445" s="4"/>
      <c r="M445" s="4"/>
      <c r="N445" s="1"/>
      <c r="O445" s="4"/>
      <c r="P445" s="4"/>
      <c r="Q445" s="1"/>
      <c r="R445" s="159"/>
      <c r="S445" s="159"/>
      <c r="T445" s="160"/>
    </row>
    <row r="446" spans="1:20" ht="13.5" customHeight="1" x14ac:dyDescent="0.25">
      <c r="A446" s="1"/>
      <c r="B446" s="1"/>
      <c r="C446" s="1"/>
      <c r="D446" s="1"/>
      <c r="E446" s="1"/>
      <c r="F446" s="4"/>
      <c r="G446" s="4"/>
      <c r="H446" s="1"/>
      <c r="I446" s="1"/>
      <c r="J446" s="1"/>
      <c r="K446" s="1"/>
      <c r="L446" s="4"/>
      <c r="M446" s="4"/>
      <c r="N446" s="1"/>
      <c r="O446" s="4"/>
      <c r="P446" s="4"/>
      <c r="Q446" s="1"/>
      <c r="R446" s="159"/>
      <c r="S446" s="159"/>
      <c r="T446" s="160"/>
    </row>
    <row r="447" spans="1:20" ht="13.5" customHeight="1" x14ac:dyDescent="0.25">
      <c r="A447" s="1"/>
      <c r="B447" s="1"/>
      <c r="C447" s="1"/>
      <c r="D447" s="1"/>
      <c r="E447" s="1"/>
      <c r="F447" s="4"/>
      <c r="G447" s="4"/>
      <c r="H447" s="1"/>
      <c r="I447" s="1"/>
      <c r="J447" s="1"/>
      <c r="K447" s="1"/>
      <c r="L447" s="4"/>
      <c r="M447" s="4"/>
      <c r="N447" s="1"/>
      <c r="O447" s="4"/>
      <c r="P447" s="4"/>
      <c r="Q447" s="1"/>
      <c r="R447" s="159"/>
      <c r="S447" s="159"/>
      <c r="T447" s="160"/>
    </row>
    <row r="448" spans="1:20" ht="13.5" customHeight="1" x14ac:dyDescent="0.25">
      <c r="A448" s="1"/>
      <c r="B448" s="1"/>
      <c r="C448" s="1"/>
      <c r="D448" s="1"/>
      <c r="E448" s="1"/>
      <c r="F448" s="4"/>
      <c r="G448" s="4"/>
      <c r="H448" s="1"/>
      <c r="I448" s="1"/>
      <c r="J448" s="1"/>
      <c r="K448" s="1"/>
      <c r="L448" s="4"/>
      <c r="M448" s="4"/>
      <c r="N448" s="1"/>
      <c r="O448" s="4"/>
      <c r="P448" s="4"/>
      <c r="Q448" s="1"/>
      <c r="R448" s="159"/>
      <c r="S448" s="159"/>
      <c r="T448" s="160"/>
    </row>
    <row r="449" spans="1:20" ht="13.5" customHeight="1" x14ac:dyDescent="0.25">
      <c r="A449" s="1"/>
      <c r="B449" s="1"/>
      <c r="C449" s="1"/>
      <c r="D449" s="1"/>
      <c r="E449" s="1"/>
      <c r="F449" s="4"/>
      <c r="G449" s="4"/>
      <c r="H449" s="1"/>
      <c r="I449" s="1"/>
      <c r="J449" s="1"/>
      <c r="K449" s="1"/>
      <c r="L449" s="4"/>
      <c r="M449" s="4"/>
      <c r="N449" s="1"/>
      <c r="O449" s="4"/>
      <c r="P449" s="4"/>
      <c r="Q449" s="1"/>
      <c r="R449" s="159"/>
      <c r="S449" s="159"/>
      <c r="T449" s="160"/>
    </row>
    <row r="450" spans="1:20" ht="13.5" customHeight="1" x14ac:dyDescent="0.25">
      <c r="A450" s="1"/>
      <c r="B450" s="1"/>
      <c r="C450" s="1"/>
      <c r="D450" s="1"/>
      <c r="E450" s="1"/>
      <c r="F450" s="4"/>
      <c r="G450" s="4"/>
      <c r="H450" s="1"/>
      <c r="I450" s="1"/>
      <c r="J450" s="1"/>
      <c r="K450" s="1"/>
      <c r="L450" s="4"/>
      <c r="M450" s="4"/>
      <c r="N450" s="1"/>
      <c r="O450" s="4"/>
      <c r="P450" s="4"/>
      <c r="Q450" s="1"/>
      <c r="R450" s="159"/>
      <c r="S450" s="159"/>
      <c r="T450" s="160"/>
    </row>
    <row r="451" spans="1:20" ht="13.5" customHeight="1" x14ac:dyDescent="0.25">
      <c r="A451" s="1"/>
      <c r="B451" s="1"/>
      <c r="C451" s="1"/>
      <c r="D451" s="1"/>
      <c r="E451" s="1"/>
      <c r="F451" s="4"/>
      <c r="G451" s="4"/>
      <c r="H451" s="1"/>
      <c r="I451" s="1"/>
      <c r="J451" s="1"/>
      <c r="K451" s="1"/>
      <c r="L451" s="4"/>
      <c r="M451" s="4"/>
      <c r="N451" s="1"/>
      <c r="O451" s="4"/>
      <c r="P451" s="4"/>
      <c r="Q451" s="1"/>
      <c r="R451" s="159"/>
      <c r="S451" s="159"/>
      <c r="T451" s="160"/>
    </row>
    <row r="452" spans="1:20" ht="13.5" customHeight="1" x14ac:dyDescent="0.25">
      <c r="A452" s="1"/>
      <c r="B452" s="1"/>
      <c r="C452" s="1"/>
      <c r="D452" s="1"/>
      <c r="E452" s="1"/>
      <c r="F452" s="4"/>
      <c r="G452" s="4"/>
      <c r="H452" s="1"/>
      <c r="I452" s="1"/>
      <c r="J452" s="1"/>
      <c r="K452" s="1"/>
      <c r="L452" s="4"/>
      <c r="M452" s="4"/>
      <c r="N452" s="1"/>
      <c r="O452" s="4"/>
      <c r="P452" s="4"/>
      <c r="Q452" s="1"/>
      <c r="R452" s="159"/>
      <c r="S452" s="159"/>
      <c r="T452" s="160"/>
    </row>
    <row r="453" spans="1:20" ht="13.5" customHeight="1" x14ac:dyDescent="0.25">
      <c r="A453" s="1"/>
      <c r="B453" s="1"/>
      <c r="C453" s="1"/>
      <c r="D453" s="1"/>
      <c r="E453" s="1"/>
      <c r="F453" s="4"/>
      <c r="G453" s="4"/>
      <c r="H453" s="1"/>
      <c r="I453" s="1"/>
      <c r="J453" s="1"/>
      <c r="K453" s="1"/>
      <c r="L453" s="4"/>
      <c r="M453" s="4"/>
      <c r="N453" s="1"/>
      <c r="O453" s="4"/>
      <c r="P453" s="4"/>
      <c r="Q453" s="1"/>
      <c r="R453" s="159"/>
      <c r="S453" s="159"/>
      <c r="T453" s="160"/>
    </row>
    <row r="454" spans="1:20" ht="13.5" customHeight="1" x14ac:dyDescent="0.25">
      <c r="A454" s="1"/>
      <c r="B454" s="1"/>
      <c r="C454" s="1"/>
      <c r="D454" s="1"/>
      <c r="E454" s="1"/>
      <c r="F454" s="4"/>
      <c r="G454" s="4"/>
      <c r="H454" s="1"/>
      <c r="I454" s="1"/>
      <c r="J454" s="1"/>
      <c r="K454" s="1"/>
      <c r="L454" s="4"/>
      <c r="M454" s="4"/>
      <c r="N454" s="1"/>
      <c r="O454" s="4"/>
      <c r="P454" s="4"/>
      <c r="Q454" s="1"/>
      <c r="R454" s="159"/>
      <c r="S454" s="159"/>
      <c r="T454" s="160"/>
    </row>
    <row r="455" spans="1:20" ht="13.5" customHeight="1" x14ac:dyDescent="0.25">
      <c r="A455" s="1"/>
      <c r="B455" s="1"/>
      <c r="C455" s="1"/>
      <c r="D455" s="1"/>
      <c r="E455" s="1"/>
      <c r="F455" s="4"/>
      <c r="G455" s="4"/>
      <c r="H455" s="1"/>
      <c r="I455" s="1"/>
      <c r="J455" s="1"/>
      <c r="K455" s="1"/>
      <c r="L455" s="4"/>
      <c r="M455" s="4"/>
      <c r="N455" s="1"/>
      <c r="O455" s="4"/>
      <c r="P455" s="4"/>
      <c r="Q455" s="1"/>
      <c r="R455" s="159"/>
      <c r="S455" s="159"/>
      <c r="T455" s="160"/>
    </row>
    <row r="456" spans="1:20" ht="13.5" customHeight="1" x14ac:dyDescent="0.25">
      <c r="A456" s="1"/>
      <c r="B456" s="1"/>
      <c r="C456" s="1"/>
      <c r="D456" s="1"/>
      <c r="E456" s="1"/>
      <c r="F456" s="4"/>
      <c r="G456" s="4"/>
      <c r="H456" s="1"/>
      <c r="I456" s="1"/>
      <c r="J456" s="1"/>
      <c r="K456" s="1"/>
      <c r="L456" s="4"/>
      <c r="M456" s="4"/>
      <c r="N456" s="1"/>
      <c r="O456" s="4"/>
      <c r="P456" s="4"/>
      <c r="Q456" s="1"/>
      <c r="R456" s="159"/>
      <c r="S456" s="159"/>
      <c r="T456" s="160"/>
    </row>
    <row r="457" spans="1:20" ht="13.5" customHeight="1" x14ac:dyDescent="0.25">
      <c r="A457" s="1"/>
      <c r="B457" s="1"/>
      <c r="C457" s="1"/>
      <c r="D457" s="1"/>
      <c r="E457" s="1"/>
      <c r="F457" s="4"/>
      <c r="G457" s="4"/>
      <c r="H457" s="1"/>
      <c r="I457" s="1"/>
      <c r="J457" s="1"/>
      <c r="K457" s="1"/>
      <c r="L457" s="4"/>
      <c r="M457" s="4"/>
      <c r="N457" s="1"/>
      <c r="O457" s="4"/>
      <c r="P457" s="4"/>
      <c r="Q457" s="1"/>
      <c r="R457" s="159"/>
      <c r="S457" s="159"/>
      <c r="T457" s="160"/>
    </row>
    <row r="458" spans="1:20" ht="13.5" customHeight="1" x14ac:dyDescent="0.25">
      <c r="A458" s="1"/>
      <c r="B458" s="1"/>
      <c r="C458" s="1"/>
      <c r="D458" s="1"/>
      <c r="E458" s="1"/>
      <c r="F458" s="4"/>
      <c r="G458" s="4"/>
      <c r="H458" s="1"/>
      <c r="I458" s="1"/>
      <c r="J458" s="1"/>
      <c r="K458" s="1"/>
      <c r="L458" s="4"/>
      <c r="M458" s="4"/>
      <c r="N458" s="1"/>
      <c r="O458" s="4"/>
      <c r="P458" s="4"/>
      <c r="Q458" s="1"/>
      <c r="R458" s="159"/>
      <c r="S458" s="159"/>
      <c r="T458" s="160"/>
    </row>
    <row r="459" spans="1:20" ht="13.5" customHeight="1" x14ac:dyDescent="0.25">
      <c r="A459" s="1"/>
      <c r="B459" s="1"/>
      <c r="C459" s="1"/>
      <c r="D459" s="1"/>
      <c r="E459" s="1"/>
      <c r="F459" s="4"/>
      <c r="G459" s="4"/>
      <c r="H459" s="1"/>
      <c r="I459" s="1"/>
      <c r="J459" s="1"/>
      <c r="K459" s="1"/>
      <c r="L459" s="4"/>
      <c r="M459" s="4"/>
      <c r="N459" s="1"/>
      <c r="O459" s="4"/>
      <c r="P459" s="4"/>
      <c r="Q459" s="1"/>
      <c r="R459" s="159"/>
      <c r="S459" s="159"/>
      <c r="T459" s="160"/>
    </row>
    <row r="460" spans="1:20" ht="13.5" customHeight="1" x14ac:dyDescent="0.25">
      <c r="A460" s="1"/>
      <c r="B460" s="1"/>
      <c r="C460" s="1"/>
      <c r="D460" s="1"/>
      <c r="E460" s="1"/>
      <c r="F460" s="4"/>
      <c r="G460" s="4"/>
      <c r="H460" s="1"/>
      <c r="I460" s="1"/>
      <c r="J460" s="1"/>
      <c r="K460" s="1"/>
      <c r="L460" s="4"/>
      <c r="M460" s="4"/>
      <c r="N460" s="1"/>
      <c r="O460" s="4"/>
      <c r="P460" s="4"/>
      <c r="Q460" s="1"/>
      <c r="R460" s="159"/>
      <c r="S460" s="159"/>
      <c r="T460" s="160"/>
    </row>
    <row r="461" spans="1:20" ht="13.5" customHeight="1" x14ac:dyDescent="0.25">
      <c r="A461" s="1"/>
      <c r="B461" s="1"/>
      <c r="C461" s="1"/>
      <c r="D461" s="1"/>
      <c r="E461" s="1"/>
      <c r="F461" s="4"/>
      <c r="G461" s="4"/>
      <c r="H461" s="1"/>
      <c r="I461" s="1"/>
      <c r="J461" s="1"/>
      <c r="K461" s="1"/>
      <c r="L461" s="4"/>
      <c r="M461" s="4"/>
      <c r="N461" s="1"/>
      <c r="O461" s="4"/>
      <c r="P461" s="4"/>
      <c r="Q461" s="1"/>
      <c r="R461" s="159"/>
      <c r="S461" s="159"/>
      <c r="T461" s="160"/>
    </row>
    <row r="462" spans="1:20" ht="13.5" customHeight="1" x14ac:dyDescent="0.25">
      <c r="A462" s="1"/>
      <c r="B462" s="1"/>
      <c r="C462" s="1"/>
      <c r="D462" s="1"/>
      <c r="E462" s="1"/>
      <c r="F462" s="4"/>
      <c r="G462" s="4"/>
      <c r="H462" s="1"/>
      <c r="I462" s="1"/>
      <c r="J462" s="1"/>
      <c r="K462" s="1"/>
      <c r="L462" s="4"/>
      <c r="M462" s="4"/>
      <c r="N462" s="1"/>
      <c r="O462" s="4"/>
      <c r="P462" s="4"/>
      <c r="Q462" s="1"/>
      <c r="R462" s="159"/>
      <c r="S462" s="159"/>
      <c r="T462" s="160"/>
    </row>
    <row r="463" spans="1:20" ht="13.5" customHeight="1" x14ac:dyDescent="0.25">
      <c r="A463" s="1"/>
      <c r="B463" s="1"/>
      <c r="C463" s="1"/>
      <c r="D463" s="1"/>
      <c r="E463" s="1"/>
      <c r="F463" s="4"/>
      <c r="G463" s="4"/>
      <c r="H463" s="1"/>
      <c r="I463" s="1"/>
      <c r="J463" s="1"/>
      <c r="K463" s="1"/>
      <c r="L463" s="4"/>
      <c r="M463" s="4"/>
      <c r="N463" s="1"/>
      <c r="O463" s="4"/>
      <c r="P463" s="4"/>
      <c r="Q463" s="1"/>
      <c r="R463" s="159"/>
      <c r="S463" s="159"/>
      <c r="T463" s="160"/>
    </row>
    <row r="464" spans="1:20" ht="13.5" customHeight="1" x14ac:dyDescent="0.25">
      <c r="A464" s="1"/>
      <c r="B464" s="1"/>
      <c r="C464" s="1"/>
      <c r="D464" s="1"/>
      <c r="E464" s="1"/>
      <c r="F464" s="4"/>
      <c r="G464" s="4"/>
      <c r="H464" s="1"/>
      <c r="I464" s="1"/>
      <c r="J464" s="1"/>
      <c r="K464" s="1"/>
      <c r="L464" s="4"/>
      <c r="M464" s="4"/>
      <c r="N464" s="1"/>
      <c r="O464" s="4"/>
      <c r="P464" s="4"/>
      <c r="Q464" s="1"/>
      <c r="R464" s="159"/>
      <c r="S464" s="159"/>
      <c r="T464" s="160"/>
    </row>
    <row r="465" spans="1:20" ht="13.5" customHeight="1" x14ac:dyDescent="0.25">
      <c r="A465" s="1"/>
      <c r="B465" s="1"/>
      <c r="C465" s="1"/>
      <c r="D465" s="1"/>
      <c r="E465" s="1"/>
      <c r="F465" s="4"/>
      <c r="G465" s="4"/>
      <c r="H465" s="1"/>
      <c r="I465" s="1"/>
      <c r="J465" s="1"/>
      <c r="K465" s="1"/>
      <c r="L465" s="4"/>
      <c r="M465" s="4"/>
      <c r="N465" s="1"/>
      <c r="O465" s="4"/>
      <c r="P465" s="4"/>
      <c r="Q465" s="1"/>
      <c r="R465" s="159"/>
      <c r="S465" s="159"/>
      <c r="T465" s="160"/>
    </row>
    <row r="466" spans="1:20" ht="13.5" customHeight="1" x14ac:dyDescent="0.25">
      <c r="A466" s="1"/>
      <c r="B466" s="1"/>
      <c r="C466" s="1"/>
      <c r="D466" s="1"/>
      <c r="E466" s="1"/>
      <c r="F466" s="4"/>
      <c r="G466" s="4"/>
      <c r="H466" s="1"/>
      <c r="I466" s="1"/>
      <c r="J466" s="1"/>
      <c r="K466" s="1"/>
      <c r="L466" s="4"/>
      <c r="M466" s="4"/>
      <c r="N466" s="1"/>
      <c r="O466" s="4"/>
      <c r="P466" s="4"/>
      <c r="Q466" s="1"/>
      <c r="R466" s="159"/>
      <c r="S466" s="159"/>
      <c r="T466" s="160"/>
    </row>
    <row r="467" spans="1:20" ht="13.5" customHeight="1" x14ac:dyDescent="0.25">
      <c r="A467" s="1"/>
      <c r="B467" s="1"/>
      <c r="C467" s="1"/>
      <c r="D467" s="1"/>
      <c r="E467" s="1"/>
      <c r="F467" s="4"/>
      <c r="G467" s="4"/>
      <c r="H467" s="1"/>
      <c r="I467" s="1"/>
      <c r="J467" s="1"/>
      <c r="K467" s="1"/>
      <c r="L467" s="4"/>
      <c r="M467" s="4"/>
      <c r="N467" s="1"/>
      <c r="O467" s="4"/>
      <c r="P467" s="4"/>
      <c r="Q467" s="1"/>
      <c r="R467" s="159"/>
      <c r="S467" s="159"/>
      <c r="T467" s="160"/>
    </row>
    <row r="468" spans="1:20" ht="13.5" customHeight="1" x14ac:dyDescent="0.25">
      <c r="A468" s="1"/>
      <c r="B468" s="1"/>
      <c r="C468" s="1"/>
      <c r="D468" s="1"/>
      <c r="E468" s="1"/>
      <c r="F468" s="4"/>
      <c r="G468" s="4"/>
      <c r="H468" s="1"/>
      <c r="I468" s="1"/>
      <c r="J468" s="1"/>
      <c r="K468" s="1"/>
      <c r="L468" s="4"/>
      <c r="M468" s="4"/>
      <c r="N468" s="1"/>
      <c r="O468" s="4"/>
      <c r="P468" s="4"/>
      <c r="Q468" s="1"/>
      <c r="R468" s="159"/>
      <c r="S468" s="159"/>
      <c r="T468" s="160"/>
    </row>
    <row r="469" spans="1:20" ht="13.5" customHeight="1" x14ac:dyDescent="0.25">
      <c r="A469" s="1"/>
      <c r="B469" s="1"/>
      <c r="C469" s="1"/>
      <c r="D469" s="1"/>
      <c r="E469" s="1"/>
      <c r="F469" s="4"/>
      <c r="G469" s="4"/>
      <c r="H469" s="1"/>
      <c r="I469" s="1"/>
      <c r="J469" s="1"/>
      <c r="K469" s="1"/>
      <c r="L469" s="4"/>
      <c r="M469" s="4"/>
      <c r="N469" s="1"/>
      <c r="O469" s="4"/>
      <c r="P469" s="4"/>
      <c r="Q469" s="1"/>
      <c r="R469" s="159"/>
      <c r="S469" s="159"/>
      <c r="T469" s="160"/>
    </row>
    <row r="470" spans="1:20" ht="13.5" customHeight="1" x14ac:dyDescent="0.25">
      <c r="A470" s="1"/>
      <c r="B470" s="1"/>
      <c r="C470" s="1"/>
      <c r="D470" s="1"/>
      <c r="E470" s="1"/>
      <c r="F470" s="4"/>
      <c r="G470" s="4"/>
      <c r="H470" s="1"/>
      <c r="I470" s="1"/>
      <c r="J470" s="1"/>
      <c r="K470" s="1"/>
      <c r="L470" s="4"/>
      <c r="M470" s="4"/>
      <c r="N470" s="1"/>
      <c r="O470" s="4"/>
      <c r="P470" s="4"/>
      <c r="Q470" s="1"/>
      <c r="R470" s="159"/>
      <c r="S470" s="159"/>
      <c r="T470" s="160"/>
    </row>
    <row r="471" spans="1:20" ht="13.5" customHeight="1" x14ac:dyDescent="0.25">
      <c r="A471" s="1"/>
      <c r="B471" s="1"/>
      <c r="C471" s="1"/>
      <c r="D471" s="1"/>
      <c r="E471" s="1"/>
      <c r="F471" s="4"/>
      <c r="G471" s="4"/>
      <c r="H471" s="1"/>
      <c r="I471" s="1"/>
      <c r="J471" s="1"/>
      <c r="K471" s="1"/>
      <c r="L471" s="4"/>
      <c r="M471" s="4"/>
      <c r="N471" s="1"/>
      <c r="O471" s="4"/>
      <c r="P471" s="4"/>
      <c r="Q471" s="1"/>
      <c r="R471" s="159"/>
      <c r="S471" s="159"/>
      <c r="T471" s="160"/>
    </row>
    <row r="472" spans="1:20" ht="13.5" customHeight="1" x14ac:dyDescent="0.25">
      <c r="A472" s="1"/>
      <c r="B472" s="1"/>
      <c r="C472" s="1"/>
      <c r="D472" s="1"/>
      <c r="E472" s="1"/>
      <c r="F472" s="4"/>
      <c r="G472" s="4"/>
      <c r="H472" s="1"/>
      <c r="I472" s="1"/>
      <c r="J472" s="1"/>
      <c r="K472" s="1"/>
      <c r="L472" s="4"/>
      <c r="M472" s="4"/>
      <c r="N472" s="1"/>
      <c r="O472" s="4"/>
      <c r="P472" s="4"/>
      <c r="Q472" s="1"/>
      <c r="R472" s="159"/>
      <c r="S472" s="159"/>
      <c r="T472" s="160"/>
    </row>
    <row r="473" spans="1:20" ht="13.5" customHeight="1" x14ac:dyDescent="0.25">
      <c r="A473" s="1"/>
      <c r="B473" s="1"/>
      <c r="C473" s="1"/>
      <c r="D473" s="1"/>
      <c r="E473" s="1"/>
      <c r="F473" s="4"/>
      <c r="G473" s="4"/>
      <c r="H473" s="1"/>
      <c r="I473" s="1"/>
      <c r="J473" s="1"/>
      <c r="K473" s="1"/>
      <c r="L473" s="4"/>
      <c r="M473" s="4"/>
      <c r="N473" s="1"/>
      <c r="O473" s="4"/>
      <c r="P473" s="4"/>
      <c r="Q473" s="1"/>
      <c r="R473" s="159"/>
      <c r="S473" s="159"/>
      <c r="T473" s="160"/>
    </row>
    <row r="474" spans="1:20" ht="13.5" customHeight="1" x14ac:dyDescent="0.25">
      <c r="A474" s="1"/>
      <c r="B474" s="1"/>
      <c r="C474" s="1"/>
      <c r="D474" s="1"/>
      <c r="E474" s="1"/>
      <c r="F474" s="4"/>
      <c r="G474" s="4"/>
      <c r="H474" s="1"/>
      <c r="I474" s="1"/>
      <c r="J474" s="1"/>
      <c r="K474" s="1"/>
      <c r="L474" s="4"/>
      <c r="M474" s="4"/>
      <c r="N474" s="1"/>
      <c r="O474" s="4"/>
      <c r="P474" s="4"/>
      <c r="Q474" s="1"/>
      <c r="R474" s="159"/>
      <c r="S474" s="159"/>
      <c r="T474" s="160"/>
    </row>
    <row r="475" spans="1:20" ht="13.5" customHeight="1" x14ac:dyDescent="0.25">
      <c r="A475" s="1"/>
      <c r="B475" s="1"/>
      <c r="C475" s="1"/>
      <c r="D475" s="1"/>
      <c r="E475" s="1"/>
      <c r="F475" s="4"/>
      <c r="G475" s="4"/>
      <c r="H475" s="1"/>
      <c r="I475" s="1"/>
      <c r="J475" s="1"/>
      <c r="K475" s="1"/>
      <c r="L475" s="4"/>
      <c r="M475" s="4"/>
      <c r="N475" s="1"/>
      <c r="O475" s="4"/>
      <c r="P475" s="4"/>
      <c r="Q475" s="1"/>
      <c r="R475" s="159"/>
      <c r="S475" s="159"/>
      <c r="T475" s="160"/>
    </row>
    <row r="476" spans="1:20" ht="13.5" customHeight="1" x14ac:dyDescent="0.25">
      <c r="A476" s="1"/>
      <c r="B476" s="1"/>
      <c r="C476" s="1"/>
      <c r="D476" s="1"/>
      <c r="E476" s="1"/>
      <c r="F476" s="4"/>
      <c r="G476" s="4"/>
      <c r="H476" s="1"/>
      <c r="I476" s="1"/>
      <c r="J476" s="1"/>
      <c r="K476" s="1"/>
      <c r="L476" s="4"/>
      <c r="M476" s="4"/>
      <c r="N476" s="1"/>
      <c r="O476" s="4"/>
      <c r="P476" s="4"/>
      <c r="Q476" s="1"/>
      <c r="R476" s="159"/>
      <c r="S476" s="159"/>
      <c r="T476" s="160"/>
    </row>
    <row r="477" spans="1:20" ht="13.5" customHeight="1" x14ac:dyDescent="0.25">
      <c r="A477" s="1"/>
      <c r="B477" s="1"/>
      <c r="C477" s="1"/>
      <c r="D477" s="1"/>
      <c r="E477" s="1"/>
      <c r="F477" s="4"/>
      <c r="G477" s="4"/>
      <c r="H477" s="1"/>
      <c r="I477" s="1"/>
      <c r="J477" s="1"/>
      <c r="K477" s="1"/>
      <c r="L477" s="4"/>
      <c r="M477" s="4"/>
      <c r="N477" s="1"/>
      <c r="O477" s="4"/>
      <c r="P477" s="4"/>
      <c r="Q477" s="1"/>
      <c r="R477" s="159"/>
      <c r="S477" s="159"/>
      <c r="T477" s="160"/>
    </row>
    <row r="478" spans="1:20" ht="13.5" customHeight="1" x14ac:dyDescent="0.25">
      <c r="A478" s="1"/>
      <c r="B478" s="1"/>
      <c r="C478" s="1"/>
      <c r="D478" s="1"/>
      <c r="E478" s="1"/>
      <c r="F478" s="4"/>
      <c r="G478" s="4"/>
      <c r="H478" s="1"/>
      <c r="I478" s="1"/>
      <c r="J478" s="1"/>
      <c r="K478" s="1"/>
      <c r="L478" s="4"/>
      <c r="M478" s="4"/>
      <c r="N478" s="1"/>
      <c r="O478" s="4"/>
      <c r="P478" s="4"/>
      <c r="Q478" s="1"/>
      <c r="R478" s="159"/>
      <c r="S478" s="159"/>
      <c r="T478" s="160"/>
    </row>
    <row r="479" spans="1:20" ht="13.5" customHeight="1" x14ac:dyDescent="0.25">
      <c r="A479" s="1"/>
      <c r="B479" s="1"/>
      <c r="C479" s="1"/>
      <c r="D479" s="1"/>
      <c r="E479" s="1"/>
      <c r="F479" s="4"/>
      <c r="G479" s="4"/>
      <c r="H479" s="1"/>
      <c r="I479" s="1"/>
      <c r="J479" s="1"/>
      <c r="K479" s="1"/>
      <c r="L479" s="4"/>
      <c r="M479" s="4"/>
      <c r="N479" s="1"/>
      <c r="O479" s="4"/>
      <c r="P479" s="4"/>
      <c r="Q479" s="1"/>
      <c r="R479" s="159"/>
      <c r="S479" s="159"/>
      <c r="T479" s="160"/>
    </row>
    <row r="480" spans="1:20" ht="13.5" customHeight="1" x14ac:dyDescent="0.25">
      <c r="A480" s="1"/>
      <c r="B480" s="1"/>
      <c r="C480" s="1"/>
      <c r="D480" s="1"/>
      <c r="E480" s="1"/>
      <c r="F480" s="4"/>
      <c r="G480" s="4"/>
      <c r="H480" s="1"/>
      <c r="I480" s="1"/>
      <c r="J480" s="1"/>
      <c r="K480" s="1"/>
      <c r="L480" s="4"/>
      <c r="M480" s="4"/>
      <c r="N480" s="1"/>
      <c r="O480" s="4"/>
      <c r="P480" s="4"/>
      <c r="Q480" s="1"/>
      <c r="R480" s="159"/>
      <c r="S480" s="159"/>
      <c r="T480" s="160"/>
    </row>
    <row r="481" spans="1:20" ht="13.5" customHeight="1" x14ac:dyDescent="0.25">
      <c r="A481" s="1"/>
      <c r="B481" s="1"/>
      <c r="C481" s="1"/>
      <c r="D481" s="1"/>
      <c r="E481" s="1"/>
      <c r="F481" s="4"/>
      <c r="G481" s="4"/>
      <c r="H481" s="1"/>
      <c r="I481" s="1"/>
      <c r="J481" s="1"/>
      <c r="K481" s="1"/>
      <c r="L481" s="4"/>
      <c r="M481" s="4"/>
      <c r="N481" s="1"/>
      <c r="O481" s="4"/>
      <c r="P481" s="4"/>
      <c r="Q481" s="1"/>
      <c r="R481" s="159"/>
      <c r="S481" s="159"/>
      <c r="T481" s="160"/>
    </row>
    <row r="482" spans="1:20" ht="13.5" customHeight="1" x14ac:dyDescent="0.25">
      <c r="A482" s="1"/>
      <c r="B482" s="1"/>
      <c r="C482" s="1"/>
      <c r="D482" s="1"/>
      <c r="E482" s="1"/>
      <c r="F482" s="4"/>
      <c r="G482" s="4"/>
      <c r="H482" s="1"/>
      <c r="I482" s="1"/>
      <c r="J482" s="1"/>
      <c r="K482" s="1"/>
      <c r="L482" s="4"/>
      <c r="M482" s="4"/>
      <c r="N482" s="1"/>
      <c r="O482" s="4"/>
      <c r="P482" s="4"/>
      <c r="Q482" s="1"/>
      <c r="R482" s="159"/>
      <c r="S482" s="159"/>
      <c r="T482" s="160"/>
    </row>
    <row r="483" spans="1:20" ht="13.5" customHeight="1" x14ac:dyDescent="0.25">
      <c r="A483" s="1"/>
      <c r="B483" s="1"/>
      <c r="C483" s="1"/>
      <c r="D483" s="1"/>
      <c r="E483" s="1"/>
      <c r="F483" s="4"/>
      <c r="G483" s="4"/>
      <c r="H483" s="1"/>
      <c r="I483" s="1"/>
      <c r="J483" s="1"/>
      <c r="K483" s="1"/>
      <c r="L483" s="4"/>
      <c r="M483" s="4"/>
      <c r="N483" s="1"/>
      <c r="O483" s="4"/>
      <c r="P483" s="4"/>
      <c r="Q483" s="1"/>
      <c r="R483" s="159"/>
      <c r="S483" s="159"/>
      <c r="T483" s="160"/>
    </row>
    <row r="484" spans="1:20" ht="13.5" customHeight="1" x14ac:dyDescent="0.25">
      <c r="A484" s="1"/>
      <c r="B484" s="1"/>
      <c r="C484" s="1"/>
      <c r="D484" s="1"/>
      <c r="E484" s="1"/>
      <c r="F484" s="4"/>
      <c r="G484" s="4"/>
      <c r="H484" s="1"/>
      <c r="I484" s="1"/>
      <c r="J484" s="1"/>
      <c r="K484" s="1"/>
      <c r="L484" s="4"/>
      <c r="M484" s="4"/>
      <c r="N484" s="1"/>
      <c r="O484" s="4"/>
      <c r="P484" s="4"/>
      <c r="Q484" s="1"/>
      <c r="R484" s="159"/>
      <c r="S484" s="159"/>
      <c r="T484" s="160"/>
    </row>
    <row r="485" spans="1:20" ht="13.5" customHeight="1" x14ac:dyDescent="0.25">
      <c r="A485" s="1"/>
      <c r="B485" s="1"/>
      <c r="C485" s="1"/>
      <c r="D485" s="1"/>
      <c r="E485" s="1"/>
      <c r="F485" s="4"/>
      <c r="G485" s="4"/>
      <c r="H485" s="1"/>
      <c r="I485" s="1"/>
      <c r="J485" s="1"/>
      <c r="K485" s="1"/>
      <c r="L485" s="4"/>
      <c r="M485" s="4"/>
      <c r="N485" s="1"/>
      <c r="O485" s="4"/>
      <c r="P485" s="4"/>
      <c r="Q485" s="1"/>
      <c r="R485" s="159"/>
      <c r="S485" s="159"/>
      <c r="T485" s="160"/>
    </row>
    <row r="486" spans="1:20" ht="13.5" customHeight="1" x14ac:dyDescent="0.25">
      <c r="A486" s="1"/>
      <c r="B486" s="1"/>
      <c r="C486" s="1"/>
      <c r="D486" s="1"/>
      <c r="E486" s="1"/>
      <c r="F486" s="4"/>
      <c r="G486" s="4"/>
      <c r="H486" s="1"/>
      <c r="I486" s="1"/>
      <c r="J486" s="1"/>
      <c r="K486" s="1"/>
      <c r="L486" s="4"/>
      <c r="M486" s="4"/>
      <c r="N486" s="1"/>
      <c r="O486" s="4"/>
      <c r="P486" s="4"/>
      <c r="Q486" s="1"/>
      <c r="R486" s="159"/>
      <c r="S486" s="159"/>
      <c r="T486" s="160"/>
    </row>
    <row r="487" spans="1:20" ht="13.5" customHeight="1" x14ac:dyDescent="0.25">
      <c r="A487" s="1"/>
      <c r="B487" s="1"/>
      <c r="C487" s="1"/>
      <c r="D487" s="1"/>
      <c r="E487" s="1"/>
      <c r="F487" s="4"/>
      <c r="G487" s="4"/>
      <c r="H487" s="1"/>
      <c r="I487" s="1"/>
      <c r="J487" s="1"/>
      <c r="K487" s="1"/>
      <c r="L487" s="4"/>
      <c r="M487" s="4"/>
      <c r="N487" s="1"/>
      <c r="O487" s="4"/>
      <c r="P487" s="4"/>
      <c r="Q487" s="1"/>
      <c r="R487" s="159"/>
      <c r="S487" s="159"/>
      <c r="T487" s="160"/>
    </row>
    <row r="488" spans="1:20" ht="13.5" customHeight="1" x14ac:dyDescent="0.25">
      <c r="A488" s="1"/>
      <c r="B488" s="1"/>
      <c r="C488" s="1"/>
      <c r="D488" s="1"/>
      <c r="E488" s="1"/>
      <c r="F488" s="4"/>
      <c r="G488" s="4"/>
      <c r="H488" s="1"/>
      <c r="I488" s="1"/>
      <c r="J488" s="1"/>
      <c r="K488" s="1"/>
      <c r="L488" s="4"/>
      <c r="M488" s="4"/>
      <c r="N488" s="1"/>
      <c r="O488" s="4"/>
      <c r="P488" s="4"/>
      <c r="Q488" s="1"/>
      <c r="R488" s="159"/>
      <c r="S488" s="159"/>
      <c r="T488" s="160"/>
    </row>
    <row r="489" spans="1:20" ht="13.5" customHeight="1" x14ac:dyDescent="0.25">
      <c r="A489" s="1"/>
      <c r="B489" s="1"/>
      <c r="C489" s="1"/>
      <c r="D489" s="1"/>
      <c r="E489" s="1"/>
      <c r="F489" s="4"/>
      <c r="G489" s="4"/>
      <c r="H489" s="1"/>
      <c r="I489" s="1"/>
      <c r="J489" s="1"/>
      <c r="K489" s="1"/>
      <c r="L489" s="4"/>
      <c r="M489" s="4"/>
      <c r="N489" s="1"/>
      <c r="O489" s="4"/>
      <c r="P489" s="4"/>
      <c r="Q489" s="1"/>
      <c r="R489" s="159"/>
      <c r="S489" s="159"/>
      <c r="T489" s="160"/>
    </row>
    <row r="490" spans="1:20" ht="13.5" customHeight="1" x14ac:dyDescent="0.25">
      <c r="A490" s="1"/>
      <c r="B490" s="1"/>
      <c r="C490" s="1"/>
      <c r="D490" s="1"/>
      <c r="E490" s="1"/>
      <c r="F490" s="4"/>
      <c r="G490" s="4"/>
      <c r="H490" s="1"/>
      <c r="I490" s="1"/>
      <c r="J490" s="1"/>
      <c r="K490" s="1"/>
      <c r="L490" s="4"/>
      <c r="M490" s="4"/>
      <c r="N490" s="1"/>
      <c r="O490" s="4"/>
      <c r="P490" s="4"/>
      <c r="Q490" s="1"/>
      <c r="R490" s="159"/>
      <c r="S490" s="159"/>
      <c r="T490" s="160"/>
    </row>
    <row r="491" spans="1:20" ht="13.5" customHeight="1" x14ac:dyDescent="0.25">
      <c r="A491" s="1"/>
      <c r="B491" s="1"/>
      <c r="C491" s="1"/>
      <c r="D491" s="1"/>
      <c r="E491" s="1"/>
      <c r="F491" s="4"/>
      <c r="G491" s="4"/>
      <c r="H491" s="1"/>
      <c r="I491" s="1"/>
      <c r="J491" s="1"/>
      <c r="K491" s="1"/>
      <c r="L491" s="4"/>
      <c r="M491" s="4"/>
      <c r="N491" s="1"/>
      <c r="O491" s="4"/>
      <c r="P491" s="4"/>
      <c r="Q491" s="1"/>
      <c r="R491" s="159"/>
      <c r="S491" s="159"/>
      <c r="T491" s="160"/>
    </row>
    <row r="492" spans="1:20" ht="13.5" customHeight="1" x14ac:dyDescent="0.25">
      <c r="A492" s="1"/>
      <c r="B492" s="1"/>
      <c r="C492" s="1"/>
      <c r="D492" s="1"/>
      <c r="E492" s="1"/>
      <c r="F492" s="4"/>
      <c r="G492" s="4"/>
      <c r="H492" s="1"/>
      <c r="I492" s="1"/>
      <c r="J492" s="1"/>
      <c r="K492" s="1"/>
      <c r="L492" s="4"/>
      <c r="M492" s="4"/>
      <c r="N492" s="1"/>
      <c r="O492" s="4"/>
      <c r="P492" s="4"/>
      <c r="Q492" s="1"/>
      <c r="R492" s="159"/>
      <c r="S492" s="159"/>
      <c r="T492" s="160"/>
    </row>
    <row r="493" spans="1:20" ht="13.5" customHeight="1" x14ac:dyDescent="0.25">
      <c r="A493" s="1"/>
      <c r="B493" s="1"/>
      <c r="C493" s="1"/>
      <c r="D493" s="1"/>
      <c r="E493" s="1"/>
      <c r="F493" s="4"/>
      <c r="G493" s="4"/>
      <c r="H493" s="1"/>
      <c r="I493" s="1"/>
      <c r="J493" s="1"/>
      <c r="K493" s="1"/>
      <c r="L493" s="4"/>
      <c r="M493" s="4"/>
      <c r="N493" s="1"/>
      <c r="O493" s="4"/>
      <c r="P493" s="4"/>
      <c r="Q493" s="1"/>
      <c r="R493" s="159"/>
      <c r="S493" s="159"/>
      <c r="T493" s="160"/>
    </row>
    <row r="494" spans="1:20" ht="13.5" customHeight="1" x14ac:dyDescent="0.25">
      <c r="A494" s="1"/>
      <c r="B494" s="1"/>
      <c r="C494" s="1"/>
      <c r="D494" s="1"/>
      <c r="E494" s="1"/>
      <c r="F494" s="4"/>
      <c r="G494" s="4"/>
      <c r="H494" s="1"/>
      <c r="I494" s="1"/>
      <c r="J494" s="1"/>
      <c r="K494" s="1"/>
      <c r="L494" s="4"/>
      <c r="M494" s="4"/>
      <c r="N494" s="1"/>
      <c r="O494" s="4"/>
      <c r="P494" s="4"/>
      <c r="Q494" s="1"/>
      <c r="R494" s="159"/>
      <c r="S494" s="159"/>
      <c r="T494" s="160"/>
    </row>
    <row r="495" spans="1:20" ht="13.5" customHeight="1" x14ac:dyDescent="0.25">
      <c r="A495" s="1"/>
      <c r="B495" s="1"/>
      <c r="C495" s="1"/>
      <c r="D495" s="1"/>
      <c r="E495" s="1"/>
      <c r="F495" s="4"/>
      <c r="G495" s="4"/>
      <c r="H495" s="1"/>
      <c r="I495" s="1"/>
      <c r="J495" s="1"/>
      <c r="K495" s="1"/>
      <c r="L495" s="4"/>
      <c r="M495" s="4"/>
      <c r="N495" s="1"/>
      <c r="O495" s="4"/>
      <c r="P495" s="4"/>
      <c r="Q495" s="1"/>
      <c r="R495" s="159"/>
      <c r="S495" s="159"/>
      <c r="T495" s="160"/>
    </row>
    <row r="496" spans="1:20" ht="13.5" customHeight="1" x14ac:dyDescent="0.25">
      <c r="A496" s="1"/>
      <c r="B496" s="1"/>
      <c r="C496" s="1"/>
      <c r="D496" s="1"/>
      <c r="E496" s="1"/>
      <c r="F496" s="4"/>
      <c r="G496" s="4"/>
      <c r="H496" s="1"/>
      <c r="I496" s="1"/>
      <c r="J496" s="1"/>
      <c r="K496" s="1"/>
      <c r="L496" s="4"/>
      <c r="M496" s="4"/>
      <c r="N496" s="1"/>
      <c r="O496" s="4"/>
      <c r="P496" s="4"/>
      <c r="Q496" s="1"/>
      <c r="R496" s="159"/>
      <c r="S496" s="159"/>
      <c r="T496" s="160"/>
    </row>
    <row r="497" spans="1:20" ht="13.5" customHeight="1" x14ac:dyDescent="0.25">
      <c r="A497" s="1"/>
      <c r="B497" s="1"/>
      <c r="C497" s="1"/>
      <c r="D497" s="1"/>
      <c r="E497" s="1"/>
      <c r="F497" s="4"/>
      <c r="G497" s="4"/>
      <c r="H497" s="1"/>
      <c r="I497" s="1"/>
      <c r="J497" s="1"/>
      <c r="K497" s="1"/>
      <c r="L497" s="4"/>
      <c r="M497" s="4"/>
      <c r="N497" s="1"/>
      <c r="O497" s="4"/>
      <c r="P497" s="4"/>
      <c r="Q497" s="1"/>
      <c r="R497" s="159"/>
      <c r="S497" s="159"/>
      <c r="T497" s="160"/>
    </row>
    <row r="498" spans="1:20" ht="13.5" customHeight="1" x14ac:dyDescent="0.25">
      <c r="A498" s="1"/>
      <c r="B498" s="1"/>
      <c r="C498" s="1"/>
      <c r="D498" s="1"/>
      <c r="E498" s="1"/>
      <c r="F498" s="4"/>
      <c r="G498" s="4"/>
      <c r="H498" s="1"/>
      <c r="I498" s="1"/>
      <c r="J498" s="1"/>
      <c r="K498" s="1"/>
      <c r="L498" s="4"/>
      <c r="M498" s="4"/>
      <c r="N498" s="1"/>
      <c r="O498" s="4"/>
      <c r="P498" s="4"/>
      <c r="Q498" s="1"/>
      <c r="R498" s="159"/>
      <c r="S498" s="159"/>
      <c r="T498" s="160"/>
    </row>
    <row r="499" spans="1:20" ht="13.5" customHeight="1" x14ac:dyDescent="0.25">
      <c r="A499" s="1"/>
      <c r="B499" s="1"/>
      <c r="C499" s="1"/>
      <c r="D499" s="1"/>
      <c r="E499" s="1"/>
      <c r="F499" s="4"/>
      <c r="G499" s="4"/>
      <c r="H499" s="1"/>
      <c r="I499" s="1"/>
      <c r="J499" s="1"/>
      <c r="K499" s="1"/>
      <c r="L499" s="4"/>
      <c r="M499" s="4"/>
      <c r="N499" s="1"/>
      <c r="O499" s="4"/>
      <c r="P499" s="4"/>
      <c r="Q499" s="1"/>
      <c r="R499" s="159"/>
      <c r="S499" s="159"/>
      <c r="T499" s="160"/>
    </row>
    <row r="500" spans="1:20" ht="13.5" customHeight="1" x14ac:dyDescent="0.25">
      <c r="A500" s="1"/>
      <c r="B500" s="1"/>
      <c r="C500" s="1"/>
      <c r="D500" s="1"/>
      <c r="E500" s="1"/>
      <c r="F500" s="4"/>
      <c r="G500" s="4"/>
      <c r="H500" s="1"/>
      <c r="I500" s="1"/>
      <c r="J500" s="1"/>
      <c r="K500" s="1"/>
      <c r="L500" s="4"/>
      <c r="M500" s="4"/>
      <c r="N500" s="1"/>
      <c r="O500" s="4"/>
      <c r="P500" s="4"/>
      <c r="Q500" s="1"/>
      <c r="R500" s="159"/>
      <c r="S500" s="159"/>
      <c r="T500" s="160"/>
    </row>
    <row r="501" spans="1:20" ht="13.5" customHeight="1" x14ac:dyDescent="0.25">
      <c r="A501" s="1"/>
      <c r="B501" s="1"/>
      <c r="C501" s="1"/>
      <c r="D501" s="1"/>
      <c r="E501" s="1"/>
      <c r="F501" s="4"/>
      <c r="G501" s="4"/>
      <c r="H501" s="1"/>
      <c r="I501" s="1"/>
      <c r="J501" s="1"/>
      <c r="K501" s="1"/>
      <c r="L501" s="4"/>
      <c r="M501" s="4"/>
      <c r="N501" s="1"/>
      <c r="O501" s="4"/>
      <c r="P501" s="4"/>
      <c r="Q501" s="1"/>
      <c r="R501" s="159"/>
      <c r="S501" s="159"/>
      <c r="T501" s="160"/>
    </row>
    <row r="502" spans="1:20" ht="13.5" customHeight="1" x14ac:dyDescent="0.25">
      <c r="A502" s="1"/>
      <c r="B502" s="1"/>
      <c r="C502" s="1"/>
      <c r="D502" s="1"/>
      <c r="E502" s="1"/>
      <c r="F502" s="4"/>
      <c r="G502" s="4"/>
      <c r="H502" s="1"/>
      <c r="I502" s="1"/>
      <c r="J502" s="1"/>
      <c r="K502" s="1"/>
      <c r="L502" s="4"/>
      <c r="M502" s="4"/>
      <c r="N502" s="1"/>
      <c r="O502" s="4"/>
      <c r="P502" s="4"/>
      <c r="Q502" s="1"/>
      <c r="R502" s="159"/>
      <c r="S502" s="159"/>
      <c r="T502" s="160"/>
    </row>
    <row r="503" spans="1:20" ht="13.5" customHeight="1" x14ac:dyDescent="0.25">
      <c r="A503" s="1"/>
      <c r="B503" s="1"/>
      <c r="C503" s="1"/>
      <c r="D503" s="1"/>
      <c r="E503" s="1"/>
      <c r="F503" s="4"/>
      <c r="G503" s="4"/>
      <c r="H503" s="1"/>
      <c r="I503" s="1"/>
      <c r="J503" s="1"/>
      <c r="K503" s="1"/>
      <c r="L503" s="4"/>
      <c r="M503" s="4"/>
      <c r="N503" s="1"/>
      <c r="O503" s="4"/>
      <c r="P503" s="4"/>
      <c r="Q503" s="1"/>
      <c r="R503" s="159"/>
      <c r="S503" s="159"/>
      <c r="T503" s="160"/>
    </row>
    <row r="504" spans="1:20" ht="13.5" customHeight="1" x14ac:dyDescent="0.25">
      <c r="A504" s="1"/>
      <c r="B504" s="1"/>
      <c r="C504" s="1"/>
      <c r="D504" s="1"/>
      <c r="E504" s="1"/>
      <c r="F504" s="4"/>
      <c r="G504" s="4"/>
      <c r="H504" s="1"/>
      <c r="I504" s="1"/>
      <c r="J504" s="1"/>
      <c r="K504" s="1"/>
      <c r="L504" s="4"/>
      <c r="M504" s="4"/>
      <c r="N504" s="1"/>
      <c r="O504" s="4"/>
      <c r="P504" s="4"/>
      <c r="Q504" s="1"/>
      <c r="R504" s="159"/>
      <c r="S504" s="159"/>
      <c r="T504" s="160"/>
    </row>
    <row r="505" spans="1:20" ht="13.5" customHeight="1" x14ac:dyDescent="0.25">
      <c r="A505" s="1"/>
      <c r="B505" s="1"/>
      <c r="C505" s="1"/>
      <c r="D505" s="1"/>
      <c r="E505" s="1"/>
      <c r="F505" s="4"/>
      <c r="G505" s="4"/>
      <c r="H505" s="1"/>
      <c r="I505" s="1"/>
      <c r="J505" s="1"/>
      <c r="K505" s="1"/>
      <c r="L505" s="4"/>
      <c r="M505" s="4"/>
      <c r="N505" s="1"/>
      <c r="O505" s="4"/>
      <c r="P505" s="4"/>
      <c r="Q505" s="1"/>
      <c r="R505" s="159"/>
      <c r="S505" s="159"/>
      <c r="T505" s="160"/>
    </row>
    <row r="506" spans="1:20" ht="13.5" customHeight="1" x14ac:dyDescent="0.25">
      <c r="A506" s="1"/>
      <c r="B506" s="1"/>
      <c r="C506" s="1"/>
      <c r="D506" s="1"/>
      <c r="E506" s="1"/>
      <c r="F506" s="4"/>
      <c r="G506" s="4"/>
      <c r="H506" s="1"/>
      <c r="I506" s="1"/>
      <c r="J506" s="1"/>
      <c r="K506" s="1"/>
      <c r="L506" s="4"/>
      <c r="M506" s="4"/>
      <c r="N506" s="1"/>
      <c r="O506" s="4"/>
      <c r="P506" s="4"/>
      <c r="Q506" s="1"/>
      <c r="R506" s="159"/>
      <c r="S506" s="159"/>
      <c r="T506" s="160"/>
    </row>
    <row r="507" spans="1:20" ht="13.5" customHeight="1" x14ac:dyDescent="0.25">
      <c r="A507" s="1"/>
      <c r="B507" s="1"/>
      <c r="C507" s="1"/>
      <c r="D507" s="1"/>
      <c r="E507" s="1"/>
      <c r="F507" s="4"/>
      <c r="G507" s="4"/>
      <c r="H507" s="1"/>
      <c r="I507" s="1"/>
      <c r="J507" s="1"/>
      <c r="K507" s="1"/>
      <c r="L507" s="4"/>
      <c r="M507" s="4"/>
      <c r="N507" s="1"/>
      <c r="O507" s="4"/>
      <c r="P507" s="4"/>
      <c r="Q507" s="1"/>
      <c r="R507" s="159"/>
      <c r="S507" s="159"/>
      <c r="T507" s="160"/>
    </row>
    <row r="508" spans="1:20" ht="13.5" customHeight="1" x14ac:dyDescent="0.25">
      <c r="A508" s="1"/>
      <c r="B508" s="1"/>
      <c r="C508" s="1"/>
      <c r="D508" s="1"/>
      <c r="E508" s="1"/>
      <c r="F508" s="4"/>
      <c r="G508" s="4"/>
      <c r="H508" s="1"/>
      <c r="I508" s="1"/>
      <c r="J508" s="1"/>
      <c r="K508" s="1"/>
      <c r="L508" s="4"/>
      <c r="M508" s="4"/>
      <c r="N508" s="1"/>
      <c r="O508" s="4"/>
      <c r="P508" s="4"/>
      <c r="Q508" s="1"/>
      <c r="R508" s="159"/>
      <c r="S508" s="159"/>
      <c r="T508" s="160"/>
    </row>
    <row r="509" spans="1:20" ht="13.5" customHeight="1" x14ac:dyDescent="0.25">
      <c r="A509" s="1"/>
      <c r="B509" s="1"/>
      <c r="C509" s="1"/>
      <c r="D509" s="1"/>
      <c r="E509" s="1"/>
      <c r="F509" s="4"/>
      <c r="G509" s="4"/>
      <c r="H509" s="1"/>
      <c r="I509" s="1"/>
      <c r="J509" s="1"/>
      <c r="K509" s="1"/>
      <c r="L509" s="4"/>
      <c r="M509" s="4"/>
      <c r="N509" s="1"/>
      <c r="O509" s="4"/>
      <c r="P509" s="4"/>
      <c r="Q509" s="1"/>
      <c r="R509" s="159"/>
      <c r="S509" s="159"/>
      <c r="T509" s="160"/>
    </row>
    <row r="510" spans="1:20" ht="13.5" customHeight="1" x14ac:dyDescent="0.25">
      <c r="A510" s="1"/>
      <c r="B510" s="1"/>
      <c r="C510" s="1"/>
      <c r="D510" s="1"/>
      <c r="E510" s="1"/>
      <c r="F510" s="4"/>
      <c r="G510" s="4"/>
      <c r="H510" s="1"/>
      <c r="I510" s="1"/>
      <c r="J510" s="1"/>
      <c r="K510" s="1"/>
      <c r="L510" s="4"/>
      <c r="M510" s="4"/>
      <c r="N510" s="1"/>
      <c r="O510" s="4"/>
      <c r="P510" s="4"/>
      <c r="Q510" s="1"/>
      <c r="R510" s="159"/>
      <c r="S510" s="159"/>
      <c r="T510" s="160"/>
    </row>
    <row r="511" spans="1:20" ht="13.5" customHeight="1" x14ac:dyDescent="0.25">
      <c r="A511" s="1"/>
      <c r="B511" s="1"/>
      <c r="C511" s="1"/>
      <c r="D511" s="1"/>
      <c r="E511" s="1"/>
      <c r="F511" s="4"/>
      <c r="G511" s="4"/>
      <c r="H511" s="1"/>
      <c r="I511" s="1"/>
      <c r="J511" s="1"/>
      <c r="K511" s="1"/>
      <c r="L511" s="4"/>
      <c r="M511" s="4"/>
      <c r="N511" s="1"/>
      <c r="O511" s="4"/>
      <c r="P511" s="4"/>
      <c r="Q511" s="1"/>
      <c r="R511" s="159"/>
      <c r="S511" s="159"/>
      <c r="T511" s="160"/>
    </row>
    <row r="512" spans="1:20" ht="13.5" customHeight="1" x14ac:dyDescent="0.25">
      <c r="A512" s="1"/>
      <c r="B512" s="1"/>
      <c r="C512" s="1"/>
      <c r="D512" s="1"/>
      <c r="E512" s="1"/>
      <c r="F512" s="4"/>
      <c r="G512" s="4"/>
      <c r="H512" s="1"/>
      <c r="I512" s="1"/>
      <c r="J512" s="1"/>
      <c r="K512" s="1"/>
      <c r="L512" s="4"/>
      <c r="M512" s="4"/>
      <c r="N512" s="1"/>
      <c r="O512" s="4"/>
      <c r="P512" s="4"/>
      <c r="Q512" s="1"/>
      <c r="R512" s="159"/>
      <c r="S512" s="159"/>
      <c r="T512" s="160"/>
    </row>
    <row r="513" spans="1:20" ht="13.5" customHeight="1" x14ac:dyDescent="0.25">
      <c r="A513" s="1"/>
      <c r="B513" s="1"/>
      <c r="C513" s="1"/>
      <c r="D513" s="1"/>
      <c r="E513" s="1"/>
      <c r="F513" s="4"/>
      <c r="G513" s="4"/>
      <c r="H513" s="1"/>
      <c r="I513" s="1"/>
      <c r="J513" s="1"/>
      <c r="K513" s="1"/>
      <c r="L513" s="4"/>
      <c r="M513" s="4"/>
      <c r="N513" s="1"/>
      <c r="O513" s="4"/>
      <c r="P513" s="4"/>
      <c r="Q513" s="1"/>
      <c r="R513" s="159"/>
      <c r="S513" s="159"/>
      <c r="T513" s="160"/>
    </row>
    <row r="514" spans="1:20" ht="13.5" customHeight="1" x14ac:dyDescent="0.25">
      <c r="A514" s="1"/>
      <c r="B514" s="1"/>
      <c r="C514" s="1"/>
      <c r="D514" s="1"/>
      <c r="E514" s="1"/>
      <c r="F514" s="4"/>
      <c r="G514" s="4"/>
      <c r="H514" s="1"/>
      <c r="I514" s="1"/>
      <c r="J514" s="1"/>
      <c r="K514" s="1"/>
      <c r="L514" s="4"/>
      <c r="M514" s="4"/>
      <c r="N514" s="1"/>
      <c r="O514" s="4"/>
      <c r="P514" s="4"/>
      <c r="Q514" s="1"/>
      <c r="R514" s="159"/>
      <c r="S514" s="159"/>
      <c r="T514" s="160"/>
    </row>
    <row r="515" spans="1:20" ht="13.5" customHeight="1" x14ac:dyDescent="0.25">
      <c r="A515" s="1"/>
      <c r="B515" s="1"/>
      <c r="C515" s="1"/>
      <c r="D515" s="1"/>
      <c r="E515" s="1"/>
      <c r="F515" s="4"/>
      <c r="G515" s="4"/>
      <c r="H515" s="1"/>
      <c r="I515" s="1"/>
      <c r="J515" s="1"/>
      <c r="K515" s="1"/>
      <c r="L515" s="4"/>
      <c r="M515" s="4"/>
      <c r="N515" s="1"/>
      <c r="O515" s="4"/>
      <c r="P515" s="4"/>
      <c r="Q515" s="1"/>
      <c r="R515" s="159"/>
      <c r="S515" s="159"/>
      <c r="T515" s="160"/>
    </row>
    <row r="516" spans="1:20" ht="13.5" customHeight="1" x14ac:dyDescent="0.25">
      <c r="A516" s="1"/>
      <c r="B516" s="1"/>
      <c r="C516" s="1"/>
      <c r="D516" s="1"/>
      <c r="E516" s="1"/>
      <c r="F516" s="4"/>
      <c r="G516" s="4"/>
      <c r="H516" s="1"/>
      <c r="I516" s="1"/>
      <c r="J516" s="1"/>
      <c r="K516" s="1"/>
      <c r="L516" s="4"/>
      <c r="M516" s="4"/>
      <c r="N516" s="1"/>
      <c r="O516" s="4"/>
      <c r="P516" s="4"/>
      <c r="Q516" s="1"/>
      <c r="R516" s="159"/>
      <c r="S516" s="159"/>
      <c r="T516" s="160"/>
    </row>
    <row r="517" spans="1:20" ht="13.5" customHeight="1" x14ac:dyDescent="0.25">
      <c r="A517" s="1"/>
      <c r="B517" s="1"/>
      <c r="C517" s="1"/>
      <c r="D517" s="1"/>
      <c r="E517" s="1"/>
      <c r="F517" s="4"/>
      <c r="G517" s="4"/>
      <c r="H517" s="1"/>
      <c r="I517" s="1"/>
      <c r="J517" s="1"/>
      <c r="K517" s="1"/>
      <c r="L517" s="4"/>
      <c r="M517" s="4"/>
      <c r="N517" s="1"/>
      <c r="O517" s="4"/>
      <c r="P517" s="4"/>
      <c r="Q517" s="1"/>
      <c r="R517" s="159"/>
      <c r="S517" s="159"/>
      <c r="T517" s="160"/>
    </row>
    <row r="518" spans="1:20" ht="13.5" customHeight="1" x14ac:dyDescent="0.25">
      <c r="A518" s="1"/>
      <c r="B518" s="1"/>
      <c r="C518" s="1"/>
      <c r="D518" s="1"/>
      <c r="E518" s="1"/>
      <c r="F518" s="4"/>
      <c r="G518" s="4"/>
      <c r="H518" s="1"/>
      <c r="I518" s="1"/>
      <c r="J518" s="1"/>
      <c r="K518" s="1"/>
      <c r="L518" s="4"/>
      <c r="M518" s="4"/>
      <c r="N518" s="1"/>
      <c r="O518" s="4"/>
      <c r="P518" s="4"/>
      <c r="Q518" s="1"/>
      <c r="R518" s="159"/>
      <c r="S518" s="159"/>
      <c r="T518" s="160"/>
    </row>
    <row r="519" spans="1:20" ht="13.5" customHeight="1" x14ac:dyDescent="0.25">
      <c r="A519" s="1"/>
      <c r="B519" s="1"/>
      <c r="C519" s="1"/>
      <c r="D519" s="1"/>
      <c r="E519" s="1"/>
      <c r="F519" s="4"/>
      <c r="G519" s="4"/>
      <c r="H519" s="1"/>
      <c r="I519" s="1"/>
      <c r="J519" s="1"/>
      <c r="K519" s="1"/>
      <c r="L519" s="4"/>
      <c r="M519" s="4"/>
      <c r="N519" s="1"/>
      <c r="O519" s="4"/>
      <c r="P519" s="4"/>
      <c r="Q519" s="1"/>
      <c r="R519" s="159"/>
      <c r="S519" s="159"/>
      <c r="T519" s="160"/>
    </row>
    <row r="520" spans="1:20" ht="13.5" customHeight="1" x14ac:dyDescent="0.25">
      <c r="A520" s="1"/>
      <c r="B520" s="1"/>
      <c r="C520" s="1"/>
      <c r="D520" s="1"/>
      <c r="E520" s="1"/>
      <c r="F520" s="4"/>
      <c r="G520" s="4"/>
      <c r="H520" s="1"/>
      <c r="I520" s="1"/>
      <c r="J520" s="1"/>
      <c r="K520" s="1"/>
      <c r="L520" s="4"/>
      <c r="M520" s="4"/>
      <c r="N520" s="1"/>
      <c r="O520" s="4"/>
      <c r="P520" s="4"/>
      <c r="Q520" s="1"/>
      <c r="R520" s="159"/>
      <c r="S520" s="159"/>
      <c r="T520" s="160"/>
    </row>
    <row r="521" spans="1:20" ht="13.5" customHeight="1" x14ac:dyDescent="0.25">
      <c r="A521" s="1"/>
      <c r="B521" s="1"/>
      <c r="C521" s="1"/>
      <c r="D521" s="1"/>
      <c r="E521" s="1"/>
      <c r="F521" s="4"/>
      <c r="G521" s="4"/>
      <c r="H521" s="1"/>
      <c r="I521" s="1"/>
      <c r="J521" s="1"/>
      <c r="K521" s="1"/>
      <c r="L521" s="4"/>
      <c r="M521" s="4"/>
      <c r="N521" s="1"/>
      <c r="O521" s="4"/>
      <c r="P521" s="4"/>
      <c r="Q521" s="1"/>
      <c r="R521" s="159"/>
      <c r="S521" s="159"/>
      <c r="T521" s="160"/>
    </row>
    <row r="522" spans="1:20" ht="13.5" customHeight="1" x14ac:dyDescent="0.25">
      <c r="A522" s="1"/>
      <c r="B522" s="1"/>
      <c r="C522" s="1"/>
      <c r="D522" s="1"/>
      <c r="E522" s="1"/>
      <c r="F522" s="4"/>
      <c r="G522" s="4"/>
      <c r="H522" s="1"/>
      <c r="I522" s="1"/>
      <c r="J522" s="1"/>
      <c r="K522" s="1"/>
      <c r="L522" s="4"/>
      <c r="M522" s="4"/>
      <c r="N522" s="1"/>
      <c r="O522" s="4"/>
      <c r="P522" s="4"/>
      <c r="Q522" s="1"/>
      <c r="R522" s="159"/>
      <c r="S522" s="159"/>
      <c r="T522" s="160"/>
    </row>
    <row r="523" spans="1:20" ht="13.5" customHeight="1" x14ac:dyDescent="0.25">
      <c r="A523" s="1"/>
      <c r="B523" s="1"/>
      <c r="C523" s="1"/>
      <c r="D523" s="1"/>
      <c r="E523" s="1"/>
      <c r="F523" s="4"/>
      <c r="G523" s="4"/>
      <c r="H523" s="1"/>
      <c r="I523" s="1"/>
      <c r="J523" s="1"/>
      <c r="K523" s="1"/>
      <c r="L523" s="4"/>
      <c r="M523" s="4"/>
      <c r="N523" s="1"/>
      <c r="O523" s="4"/>
      <c r="P523" s="4"/>
      <c r="Q523" s="1"/>
      <c r="R523" s="159"/>
      <c r="S523" s="159"/>
      <c r="T523" s="160"/>
    </row>
    <row r="524" spans="1:20" ht="13.5" customHeight="1" x14ac:dyDescent="0.25">
      <c r="A524" s="1"/>
      <c r="B524" s="1"/>
      <c r="C524" s="1"/>
      <c r="D524" s="1"/>
      <c r="E524" s="1"/>
      <c r="F524" s="4"/>
      <c r="G524" s="4"/>
      <c r="H524" s="1"/>
      <c r="I524" s="1"/>
      <c r="J524" s="1"/>
      <c r="K524" s="1"/>
      <c r="L524" s="4"/>
      <c r="M524" s="4"/>
      <c r="N524" s="1"/>
      <c r="O524" s="4"/>
      <c r="P524" s="4"/>
      <c r="Q524" s="1"/>
      <c r="R524" s="159"/>
      <c r="S524" s="159"/>
      <c r="T524" s="160"/>
    </row>
    <row r="525" spans="1:20" ht="13.5" customHeight="1" x14ac:dyDescent="0.25">
      <c r="A525" s="1"/>
      <c r="B525" s="1"/>
      <c r="C525" s="1"/>
      <c r="D525" s="1"/>
      <c r="E525" s="1"/>
      <c r="F525" s="4"/>
      <c r="G525" s="4"/>
      <c r="H525" s="1"/>
      <c r="I525" s="1"/>
      <c r="J525" s="1"/>
      <c r="K525" s="1"/>
      <c r="L525" s="4"/>
      <c r="M525" s="4"/>
      <c r="N525" s="1"/>
      <c r="O525" s="4"/>
      <c r="P525" s="4"/>
      <c r="Q525" s="1"/>
      <c r="R525" s="159"/>
      <c r="S525" s="159"/>
      <c r="T525" s="160"/>
    </row>
    <row r="526" spans="1:20" ht="13.5" customHeight="1" x14ac:dyDescent="0.25">
      <c r="A526" s="1"/>
      <c r="B526" s="1"/>
      <c r="C526" s="1"/>
      <c r="D526" s="1"/>
      <c r="E526" s="1"/>
      <c r="F526" s="4"/>
      <c r="G526" s="4"/>
      <c r="H526" s="1"/>
      <c r="I526" s="1"/>
      <c r="J526" s="1"/>
      <c r="K526" s="1"/>
      <c r="L526" s="4"/>
      <c r="M526" s="4"/>
      <c r="N526" s="1"/>
      <c r="O526" s="4"/>
      <c r="P526" s="4"/>
      <c r="Q526" s="1"/>
      <c r="R526" s="159"/>
      <c r="S526" s="159"/>
      <c r="T526" s="160"/>
    </row>
    <row r="527" spans="1:20" ht="13.5" customHeight="1" x14ac:dyDescent="0.25">
      <c r="A527" s="1"/>
      <c r="B527" s="1"/>
      <c r="C527" s="1"/>
      <c r="D527" s="1"/>
      <c r="E527" s="1"/>
      <c r="F527" s="4"/>
      <c r="G527" s="4"/>
      <c r="H527" s="1"/>
      <c r="I527" s="1"/>
      <c r="J527" s="1"/>
      <c r="K527" s="1"/>
      <c r="L527" s="4"/>
      <c r="M527" s="4"/>
      <c r="N527" s="1"/>
      <c r="O527" s="4"/>
      <c r="P527" s="4"/>
      <c r="Q527" s="1"/>
      <c r="R527" s="159"/>
      <c r="S527" s="159"/>
      <c r="T527" s="160"/>
    </row>
    <row r="528" spans="1:20" ht="13.5" customHeight="1" x14ac:dyDescent="0.25">
      <c r="A528" s="1"/>
      <c r="B528" s="1"/>
      <c r="C528" s="1"/>
      <c r="D528" s="1"/>
      <c r="E528" s="1"/>
      <c r="F528" s="4"/>
      <c r="G528" s="4"/>
      <c r="H528" s="1"/>
      <c r="I528" s="1"/>
      <c r="J528" s="1"/>
      <c r="K528" s="1"/>
      <c r="L528" s="4"/>
      <c r="M528" s="4"/>
      <c r="N528" s="1"/>
      <c r="O528" s="4"/>
      <c r="P528" s="4"/>
      <c r="Q528" s="1"/>
      <c r="R528" s="159"/>
      <c r="S528" s="159"/>
      <c r="T528" s="160"/>
    </row>
    <row r="529" spans="1:20" ht="13.5" customHeight="1" x14ac:dyDescent="0.25">
      <c r="A529" s="1"/>
      <c r="B529" s="1"/>
      <c r="C529" s="1"/>
      <c r="D529" s="1"/>
      <c r="E529" s="1"/>
      <c r="F529" s="4"/>
      <c r="G529" s="4"/>
      <c r="H529" s="1"/>
      <c r="I529" s="1"/>
      <c r="J529" s="1"/>
      <c r="K529" s="1"/>
      <c r="L529" s="4"/>
      <c r="M529" s="4"/>
      <c r="N529" s="1"/>
      <c r="O529" s="4"/>
      <c r="P529" s="4"/>
      <c r="Q529" s="1"/>
      <c r="R529" s="159"/>
      <c r="S529" s="159"/>
      <c r="T529" s="160"/>
    </row>
    <row r="530" spans="1:20" ht="13.5" customHeight="1" x14ac:dyDescent="0.25">
      <c r="A530" s="1"/>
      <c r="B530" s="1"/>
      <c r="C530" s="1"/>
      <c r="D530" s="1"/>
      <c r="E530" s="1"/>
      <c r="F530" s="4"/>
      <c r="G530" s="4"/>
      <c r="H530" s="1"/>
      <c r="I530" s="1"/>
      <c r="J530" s="1"/>
      <c r="K530" s="1"/>
      <c r="L530" s="4"/>
      <c r="M530" s="4"/>
      <c r="N530" s="1"/>
      <c r="O530" s="4"/>
      <c r="P530" s="4"/>
      <c r="Q530" s="1"/>
      <c r="R530" s="159"/>
      <c r="S530" s="159"/>
      <c r="T530" s="160"/>
    </row>
    <row r="531" spans="1:20" ht="13.5" customHeight="1" x14ac:dyDescent="0.25">
      <c r="A531" s="1"/>
      <c r="B531" s="1"/>
      <c r="C531" s="1"/>
      <c r="D531" s="1"/>
      <c r="E531" s="1"/>
      <c r="F531" s="4"/>
      <c r="G531" s="4"/>
      <c r="H531" s="1"/>
      <c r="I531" s="1"/>
      <c r="J531" s="1"/>
      <c r="K531" s="1"/>
      <c r="L531" s="4"/>
      <c r="M531" s="4"/>
      <c r="N531" s="1"/>
      <c r="O531" s="4"/>
      <c r="P531" s="4"/>
      <c r="Q531" s="1"/>
      <c r="R531" s="159"/>
      <c r="S531" s="159"/>
      <c r="T531" s="160"/>
    </row>
    <row r="532" spans="1:20" ht="13.5" customHeight="1" x14ac:dyDescent="0.25">
      <c r="A532" s="1"/>
      <c r="B532" s="1"/>
      <c r="C532" s="1"/>
      <c r="D532" s="1"/>
      <c r="E532" s="1"/>
      <c r="F532" s="4"/>
      <c r="G532" s="4"/>
      <c r="H532" s="1"/>
      <c r="I532" s="1"/>
      <c r="J532" s="1"/>
      <c r="K532" s="1"/>
      <c r="L532" s="4"/>
      <c r="M532" s="4"/>
      <c r="N532" s="1"/>
      <c r="O532" s="4"/>
      <c r="P532" s="4"/>
      <c r="Q532" s="1"/>
      <c r="R532" s="159"/>
      <c r="S532" s="159"/>
      <c r="T532" s="160"/>
    </row>
    <row r="533" spans="1:20" ht="13.5" customHeight="1" x14ac:dyDescent="0.25">
      <c r="A533" s="1"/>
      <c r="B533" s="1"/>
      <c r="C533" s="1"/>
      <c r="D533" s="1"/>
      <c r="E533" s="1"/>
      <c r="F533" s="4"/>
      <c r="G533" s="4"/>
      <c r="H533" s="1"/>
      <c r="I533" s="1"/>
      <c r="J533" s="1"/>
      <c r="K533" s="1"/>
      <c r="L533" s="4"/>
      <c r="M533" s="4"/>
      <c r="N533" s="1"/>
      <c r="O533" s="4"/>
      <c r="P533" s="4"/>
      <c r="Q533" s="1"/>
      <c r="R533" s="159"/>
      <c r="S533" s="159"/>
      <c r="T533" s="160"/>
    </row>
    <row r="534" spans="1:20" ht="13.5" customHeight="1" x14ac:dyDescent="0.25">
      <c r="A534" s="1"/>
      <c r="B534" s="1"/>
      <c r="C534" s="1"/>
      <c r="D534" s="1"/>
      <c r="E534" s="1"/>
      <c r="F534" s="4"/>
      <c r="G534" s="4"/>
      <c r="H534" s="1"/>
      <c r="I534" s="1"/>
      <c r="J534" s="1"/>
      <c r="K534" s="1"/>
      <c r="L534" s="4"/>
      <c r="M534" s="4"/>
      <c r="N534" s="1"/>
      <c r="O534" s="4"/>
      <c r="P534" s="4"/>
      <c r="Q534" s="1"/>
      <c r="R534" s="159"/>
      <c r="S534" s="159"/>
      <c r="T534" s="160"/>
    </row>
    <row r="535" spans="1:20" ht="13.5" customHeight="1" x14ac:dyDescent="0.25">
      <c r="A535" s="1"/>
      <c r="B535" s="1"/>
      <c r="C535" s="1"/>
      <c r="D535" s="1"/>
      <c r="E535" s="1"/>
      <c r="F535" s="4"/>
      <c r="G535" s="4"/>
      <c r="H535" s="1"/>
      <c r="I535" s="1"/>
      <c r="J535" s="1"/>
      <c r="K535" s="1"/>
      <c r="L535" s="4"/>
      <c r="M535" s="4"/>
      <c r="N535" s="1"/>
      <c r="O535" s="4"/>
      <c r="P535" s="4"/>
      <c r="Q535" s="1"/>
      <c r="R535" s="159"/>
      <c r="S535" s="159"/>
      <c r="T535" s="160"/>
    </row>
    <row r="536" spans="1:20" ht="13.5" customHeight="1" x14ac:dyDescent="0.25">
      <c r="A536" s="1"/>
      <c r="B536" s="1"/>
      <c r="C536" s="1"/>
      <c r="D536" s="1"/>
      <c r="E536" s="1"/>
      <c r="F536" s="4"/>
      <c r="G536" s="4"/>
      <c r="H536" s="1"/>
      <c r="I536" s="1"/>
      <c r="J536" s="1"/>
      <c r="K536" s="1"/>
      <c r="L536" s="4"/>
      <c r="M536" s="4"/>
      <c r="N536" s="1"/>
      <c r="O536" s="4"/>
      <c r="P536" s="4"/>
      <c r="Q536" s="1"/>
      <c r="R536" s="159"/>
      <c r="S536" s="159"/>
      <c r="T536" s="160"/>
    </row>
    <row r="537" spans="1:20" ht="13.5" customHeight="1" x14ac:dyDescent="0.25">
      <c r="A537" s="1"/>
      <c r="B537" s="1"/>
      <c r="C537" s="1"/>
      <c r="D537" s="1"/>
      <c r="E537" s="1"/>
      <c r="F537" s="4"/>
      <c r="G537" s="4"/>
      <c r="H537" s="1"/>
      <c r="I537" s="1"/>
      <c r="J537" s="1"/>
      <c r="K537" s="1"/>
      <c r="L537" s="4"/>
      <c r="M537" s="4"/>
      <c r="N537" s="1"/>
      <c r="O537" s="4"/>
      <c r="P537" s="4"/>
      <c r="Q537" s="1"/>
      <c r="R537" s="159"/>
      <c r="S537" s="159"/>
      <c r="T537" s="160"/>
    </row>
    <row r="538" spans="1:20" ht="13.5" customHeight="1" x14ac:dyDescent="0.25">
      <c r="A538" s="1"/>
      <c r="B538" s="1"/>
      <c r="C538" s="1"/>
      <c r="D538" s="1"/>
      <c r="E538" s="1"/>
      <c r="F538" s="4"/>
      <c r="G538" s="4"/>
      <c r="H538" s="1"/>
      <c r="I538" s="1"/>
      <c r="J538" s="1"/>
      <c r="K538" s="1"/>
      <c r="L538" s="4"/>
      <c r="M538" s="4"/>
      <c r="N538" s="1"/>
      <c r="O538" s="4"/>
      <c r="P538" s="4"/>
      <c r="Q538" s="1"/>
      <c r="R538" s="159"/>
      <c r="S538" s="159"/>
      <c r="T538" s="160"/>
    </row>
    <row r="539" spans="1:20" ht="13.5" customHeight="1" x14ac:dyDescent="0.25">
      <c r="A539" s="1"/>
      <c r="B539" s="1"/>
      <c r="C539" s="1"/>
      <c r="D539" s="1"/>
      <c r="E539" s="1"/>
      <c r="F539" s="4"/>
      <c r="G539" s="4"/>
      <c r="H539" s="1"/>
      <c r="I539" s="1"/>
      <c r="J539" s="1"/>
      <c r="K539" s="1"/>
      <c r="L539" s="4"/>
      <c r="M539" s="4"/>
      <c r="N539" s="1"/>
      <c r="O539" s="4"/>
      <c r="P539" s="4"/>
      <c r="Q539" s="1"/>
      <c r="R539" s="159"/>
      <c r="S539" s="159"/>
      <c r="T539" s="160"/>
    </row>
    <row r="540" spans="1:20" ht="13.5" customHeight="1" x14ac:dyDescent="0.25">
      <c r="A540" s="1"/>
      <c r="B540" s="1"/>
      <c r="C540" s="1"/>
      <c r="D540" s="1"/>
      <c r="E540" s="1"/>
      <c r="F540" s="4"/>
      <c r="G540" s="4"/>
      <c r="H540" s="1"/>
      <c r="I540" s="1"/>
      <c r="J540" s="1"/>
      <c r="K540" s="1"/>
      <c r="L540" s="4"/>
      <c r="M540" s="4"/>
      <c r="N540" s="1"/>
      <c r="O540" s="4"/>
      <c r="P540" s="4"/>
      <c r="Q540" s="1"/>
      <c r="R540" s="159"/>
      <c r="S540" s="159"/>
      <c r="T540" s="160"/>
    </row>
    <row r="541" spans="1:20" ht="13.5" customHeight="1" x14ac:dyDescent="0.25">
      <c r="A541" s="1"/>
      <c r="B541" s="1"/>
      <c r="C541" s="1"/>
      <c r="D541" s="1"/>
      <c r="E541" s="1"/>
      <c r="F541" s="4"/>
      <c r="G541" s="4"/>
      <c r="H541" s="1"/>
      <c r="I541" s="1"/>
      <c r="J541" s="1"/>
      <c r="K541" s="1"/>
      <c r="L541" s="4"/>
      <c r="M541" s="4"/>
      <c r="N541" s="1"/>
      <c r="O541" s="4"/>
      <c r="P541" s="4"/>
      <c r="Q541" s="1"/>
      <c r="R541" s="159"/>
      <c r="S541" s="159"/>
      <c r="T541" s="160"/>
    </row>
    <row r="542" spans="1:20" ht="13.5" customHeight="1" x14ac:dyDescent="0.25">
      <c r="A542" s="1"/>
      <c r="B542" s="1"/>
      <c r="C542" s="1"/>
      <c r="D542" s="1"/>
      <c r="E542" s="1"/>
      <c r="F542" s="4"/>
      <c r="G542" s="4"/>
      <c r="H542" s="1"/>
      <c r="I542" s="1"/>
      <c r="J542" s="1"/>
      <c r="K542" s="1"/>
      <c r="L542" s="4"/>
      <c r="M542" s="4"/>
      <c r="N542" s="1"/>
      <c r="O542" s="4"/>
      <c r="P542" s="4"/>
      <c r="Q542" s="1"/>
      <c r="R542" s="159"/>
      <c r="S542" s="159"/>
      <c r="T542" s="160"/>
    </row>
    <row r="543" spans="1:20" ht="13.5" customHeight="1" x14ac:dyDescent="0.25">
      <c r="A543" s="1"/>
      <c r="B543" s="1"/>
      <c r="C543" s="1"/>
      <c r="D543" s="1"/>
      <c r="E543" s="1"/>
      <c r="F543" s="4"/>
      <c r="G543" s="4"/>
      <c r="H543" s="1"/>
      <c r="I543" s="1"/>
      <c r="J543" s="1"/>
      <c r="K543" s="1"/>
      <c r="L543" s="4"/>
      <c r="M543" s="4"/>
      <c r="N543" s="1"/>
      <c r="O543" s="4"/>
      <c r="P543" s="4"/>
      <c r="Q543" s="1"/>
      <c r="R543" s="159"/>
      <c r="S543" s="159"/>
      <c r="T543" s="160"/>
    </row>
    <row r="544" spans="1:20" ht="13.5" customHeight="1" x14ac:dyDescent="0.25">
      <c r="A544" s="1"/>
      <c r="B544" s="1"/>
      <c r="C544" s="1"/>
      <c r="D544" s="1"/>
      <c r="E544" s="1"/>
      <c r="F544" s="4"/>
      <c r="G544" s="4"/>
      <c r="H544" s="1"/>
      <c r="I544" s="1"/>
      <c r="J544" s="1"/>
      <c r="K544" s="1"/>
      <c r="L544" s="4"/>
      <c r="M544" s="4"/>
      <c r="N544" s="1"/>
      <c r="O544" s="4"/>
      <c r="P544" s="4"/>
      <c r="Q544" s="1"/>
      <c r="R544" s="159"/>
      <c r="S544" s="159"/>
      <c r="T544" s="160"/>
    </row>
    <row r="545" spans="1:20" ht="13.5" customHeight="1" x14ac:dyDescent="0.25">
      <c r="A545" s="1"/>
      <c r="B545" s="1"/>
      <c r="C545" s="1"/>
      <c r="D545" s="1"/>
      <c r="E545" s="1"/>
      <c r="F545" s="4"/>
      <c r="G545" s="4"/>
      <c r="H545" s="1"/>
      <c r="I545" s="1"/>
      <c r="J545" s="1"/>
      <c r="K545" s="1"/>
      <c r="L545" s="4"/>
      <c r="M545" s="4"/>
      <c r="N545" s="1"/>
      <c r="O545" s="4"/>
      <c r="P545" s="4"/>
      <c r="Q545" s="1"/>
      <c r="R545" s="159"/>
      <c r="S545" s="159"/>
      <c r="T545" s="160"/>
    </row>
    <row r="546" spans="1:20" ht="13.5" customHeight="1" x14ac:dyDescent="0.25">
      <c r="A546" s="1"/>
      <c r="B546" s="1"/>
      <c r="C546" s="1"/>
      <c r="D546" s="1"/>
      <c r="E546" s="1"/>
      <c r="F546" s="4"/>
      <c r="G546" s="4"/>
      <c r="H546" s="1"/>
      <c r="I546" s="1"/>
      <c r="J546" s="1"/>
      <c r="K546" s="1"/>
      <c r="L546" s="4"/>
      <c r="M546" s="4"/>
      <c r="N546" s="1"/>
      <c r="O546" s="4"/>
      <c r="P546" s="4"/>
      <c r="Q546" s="1"/>
      <c r="R546" s="159"/>
      <c r="S546" s="159"/>
      <c r="T546" s="160"/>
    </row>
    <row r="547" spans="1:20" ht="13.5" customHeight="1" x14ac:dyDescent="0.25">
      <c r="A547" s="1"/>
      <c r="B547" s="1"/>
      <c r="C547" s="1"/>
      <c r="D547" s="1"/>
      <c r="E547" s="1"/>
      <c r="F547" s="4"/>
      <c r="G547" s="4"/>
      <c r="H547" s="1"/>
      <c r="I547" s="1"/>
      <c r="J547" s="1"/>
      <c r="K547" s="1"/>
      <c r="L547" s="4"/>
      <c r="M547" s="4"/>
      <c r="N547" s="1"/>
      <c r="O547" s="4"/>
      <c r="P547" s="4"/>
      <c r="Q547" s="1"/>
      <c r="R547" s="159"/>
      <c r="S547" s="159"/>
      <c r="T547" s="160"/>
    </row>
    <row r="548" spans="1:20" ht="13.5" customHeight="1" x14ac:dyDescent="0.25">
      <c r="A548" s="1"/>
      <c r="B548" s="1"/>
      <c r="C548" s="1"/>
      <c r="D548" s="1"/>
      <c r="E548" s="1"/>
      <c r="F548" s="4"/>
      <c r="G548" s="4"/>
      <c r="H548" s="1"/>
      <c r="I548" s="1"/>
      <c r="J548" s="1"/>
      <c r="K548" s="1"/>
      <c r="L548" s="4"/>
      <c r="M548" s="4"/>
      <c r="N548" s="1"/>
      <c r="O548" s="4"/>
      <c r="P548" s="4"/>
      <c r="Q548" s="1"/>
      <c r="R548" s="159"/>
      <c r="S548" s="159"/>
      <c r="T548" s="160"/>
    </row>
    <row r="549" spans="1:20" ht="13.5" customHeight="1" x14ac:dyDescent="0.25">
      <c r="A549" s="1"/>
      <c r="B549" s="1"/>
      <c r="C549" s="1"/>
      <c r="D549" s="1"/>
      <c r="E549" s="1"/>
      <c r="F549" s="4"/>
      <c r="G549" s="4"/>
      <c r="H549" s="1"/>
      <c r="I549" s="1"/>
      <c r="J549" s="1"/>
      <c r="K549" s="1"/>
      <c r="L549" s="4"/>
      <c r="M549" s="4"/>
      <c r="N549" s="1"/>
      <c r="O549" s="4"/>
      <c r="P549" s="4"/>
      <c r="Q549" s="1"/>
      <c r="R549" s="159"/>
      <c r="S549" s="159"/>
      <c r="T549" s="160"/>
    </row>
    <row r="550" spans="1:20" ht="13.5" customHeight="1" x14ac:dyDescent="0.25">
      <c r="A550" s="1"/>
      <c r="B550" s="1"/>
      <c r="C550" s="1"/>
      <c r="D550" s="1"/>
      <c r="E550" s="1"/>
      <c r="F550" s="4"/>
      <c r="G550" s="4"/>
      <c r="H550" s="1"/>
      <c r="I550" s="1"/>
      <c r="J550" s="1"/>
      <c r="K550" s="1"/>
      <c r="L550" s="4"/>
      <c r="M550" s="4"/>
      <c r="N550" s="1"/>
      <c r="O550" s="4"/>
      <c r="P550" s="4"/>
      <c r="Q550" s="1"/>
      <c r="R550" s="159"/>
      <c r="S550" s="159"/>
      <c r="T550" s="160"/>
    </row>
    <row r="551" spans="1:20" ht="13.5" customHeight="1" x14ac:dyDescent="0.25">
      <c r="A551" s="1"/>
      <c r="B551" s="1"/>
      <c r="C551" s="1"/>
      <c r="D551" s="1"/>
      <c r="E551" s="1"/>
      <c r="F551" s="4"/>
      <c r="G551" s="4"/>
      <c r="H551" s="1"/>
      <c r="I551" s="1"/>
      <c r="J551" s="1"/>
      <c r="K551" s="1"/>
      <c r="L551" s="4"/>
      <c r="M551" s="4"/>
      <c r="N551" s="1"/>
      <c r="O551" s="4"/>
      <c r="P551" s="4"/>
      <c r="Q551" s="1"/>
      <c r="R551" s="159"/>
      <c r="S551" s="159"/>
      <c r="T551" s="160"/>
    </row>
    <row r="552" spans="1:20" ht="13.5" customHeight="1" x14ac:dyDescent="0.25">
      <c r="A552" s="1"/>
      <c r="B552" s="1"/>
      <c r="C552" s="1"/>
      <c r="D552" s="1"/>
      <c r="E552" s="1"/>
      <c r="F552" s="4"/>
      <c r="G552" s="4"/>
      <c r="H552" s="1"/>
      <c r="I552" s="1"/>
      <c r="J552" s="1"/>
      <c r="K552" s="1"/>
      <c r="L552" s="4"/>
      <c r="M552" s="4"/>
      <c r="N552" s="1"/>
      <c r="O552" s="4"/>
      <c r="P552" s="4"/>
      <c r="Q552" s="1"/>
      <c r="R552" s="159"/>
      <c r="S552" s="159"/>
      <c r="T552" s="160"/>
    </row>
    <row r="553" spans="1:20" ht="13.5" customHeight="1" x14ac:dyDescent="0.25">
      <c r="A553" s="1"/>
      <c r="B553" s="1"/>
      <c r="C553" s="1"/>
      <c r="D553" s="1"/>
      <c r="E553" s="1"/>
      <c r="F553" s="4"/>
      <c r="G553" s="4"/>
      <c r="H553" s="1"/>
      <c r="I553" s="1"/>
      <c r="J553" s="1"/>
      <c r="K553" s="1"/>
      <c r="L553" s="4"/>
      <c r="M553" s="4"/>
      <c r="N553" s="1"/>
      <c r="O553" s="4"/>
      <c r="P553" s="4"/>
      <c r="Q553" s="1"/>
      <c r="R553" s="159"/>
      <c r="S553" s="159"/>
      <c r="T553" s="160"/>
    </row>
    <row r="554" spans="1:20" ht="13.5" customHeight="1" x14ac:dyDescent="0.25">
      <c r="A554" s="1"/>
      <c r="B554" s="1"/>
      <c r="C554" s="1"/>
      <c r="D554" s="1"/>
      <c r="E554" s="1"/>
      <c r="F554" s="4"/>
      <c r="G554" s="4"/>
      <c r="H554" s="1"/>
      <c r="I554" s="1"/>
      <c r="J554" s="1"/>
      <c r="K554" s="1"/>
      <c r="L554" s="4"/>
      <c r="M554" s="4"/>
      <c r="N554" s="1"/>
      <c r="O554" s="4"/>
      <c r="P554" s="4"/>
      <c r="Q554" s="1"/>
      <c r="R554" s="159"/>
      <c r="S554" s="159"/>
      <c r="T554" s="160"/>
    </row>
    <row r="555" spans="1:20" ht="13.5" customHeight="1" x14ac:dyDescent="0.25">
      <c r="A555" s="1"/>
      <c r="B555" s="1"/>
      <c r="C555" s="1"/>
      <c r="D555" s="1"/>
      <c r="E555" s="1"/>
      <c r="F555" s="4"/>
      <c r="G555" s="4"/>
      <c r="H555" s="1"/>
      <c r="I555" s="1"/>
      <c r="J555" s="1"/>
      <c r="K555" s="1"/>
      <c r="L555" s="4"/>
      <c r="M555" s="4"/>
      <c r="N555" s="1"/>
      <c r="O555" s="4"/>
      <c r="P555" s="4"/>
      <c r="Q555" s="1"/>
      <c r="R555" s="159"/>
      <c r="S555" s="159"/>
      <c r="T555" s="160"/>
    </row>
    <row r="556" spans="1:20" ht="13.5" customHeight="1" x14ac:dyDescent="0.25">
      <c r="A556" s="1"/>
      <c r="B556" s="1"/>
      <c r="C556" s="1"/>
      <c r="D556" s="1"/>
      <c r="E556" s="1"/>
      <c r="F556" s="4"/>
      <c r="G556" s="4"/>
      <c r="H556" s="1"/>
      <c r="I556" s="1"/>
      <c r="J556" s="1"/>
      <c r="K556" s="1"/>
      <c r="L556" s="4"/>
      <c r="M556" s="4"/>
      <c r="N556" s="1"/>
      <c r="O556" s="4"/>
      <c r="P556" s="4"/>
      <c r="Q556" s="1"/>
      <c r="R556" s="159"/>
      <c r="S556" s="159"/>
      <c r="T556" s="160"/>
    </row>
    <row r="557" spans="1:20" ht="13.5" customHeight="1" x14ac:dyDescent="0.25">
      <c r="A557" s="1"/>
      <c r="B557" s="1"/>
      <c r="C557" s="1"/>
      <c r="D557" s="1"/>
      <c r="E557" s="1"/>
      <c r="F557" s="4"/>
      <c r="G557" s="4"/>
      <c r="H557" s="1"/>
      <c r="I557" s="1"/>
      <c r="J557" s="1"/>
      <c r="K557" s="1"/>
      <c r="L557" s="4"/>
      <c r="M557" s="4"/>
      <c r="N557" s="1"/>
      <c r="O557" s="4"/>
      <c r="P557" s="4"/>
      <c r="Q557" s="1"/>
      <c r="R557" s="159"/>
      <c r="S557" s="159"/>
      <c r="T557" s="160"/>
    </row>
    <row r="558" spans="1:20" ht="13.5" customHeight="1" x14ac:dyDescent="0.25">
      <c r="A558" s="1"/>
      <c r="B558" s="1"/>
      <c r="C558" s="1"/>
      <c r="D558" s="1"/>
      <c r="E558" s="1"/>
      <c r="F558" s="4"/>
      <c r="G558" s="4"/>
      <c r="H558" s="1"/>
      <c r="I558" s="1"/>
      <c r="J558" s="1"/>
      <c r="K558" s="1"/>
      <c r="L558" s="4"/>
      <c r="M558" s="4"/>
      <c r="N558" s="1"/>
      <c r="O558" s="4"/>
      <c r="P558" s="4"/>
      <c r="Q558" s="1"/>
      <c r="R558" s="159"/>
      <c r="S558" s="159"/>
      <c r="T558" s="160"/>
    </row>
    <row r="559" spans="1:20" ht="13.5" customHeight="1" x14ac:dyDescent="0.25">
      <c r="A559" s="1"/>
      <c r="B559" s="1"/>
      <c r="C559" s="1"/>
      <c r="D559" s="1"/>
      <c r="E559" s="1"/>
      <c r="F559" s="4"/>
      <c r="G559" s="4"/>
      <c r="H559" s="1"/>
      <c r="I559" s="1"/>
      <c r="J559" s="1"/>
      <c r="K559" s="1"/>
      <c r="L559" s="4"/>
      <c r="M559" s="4"/>
      <c r="N559" s="1"/>
      <c r="O559" s="4"/>
      <c r="P559" s="4"/>
      <c r="Q559" s="1"/>
      <c r="R559" s="159"/>
      <c r="S559" s="159"/>
      <c r="T559" s="160"/>
    </row>
    <row r="560" spans="1:20" ht="13.5" customHeight="1" x14ac:dyDescent="0.25">
      <c r="A560" s="1"/>
      <c r="B560" s="1"/>
      <c r="C560" s="1"/>
      <c r="D560" s="1"/>
      <c r="E560" s="1"/>
      <c r="F560" s="4"/>
      <c r="G560" s="4"/>
      <c r="H560" s="1"/>
      <c r="I560" s="1"/>
      <c r="J560" s="1"/>
      <c r="K560" s="1"/>
      <c r="L560" s="4"/>
      <c r="M560" s="4"/>
      <c r="N560" s="1"/>
      <c r="O560" s="4"/>
      <c r="P560" s="4"/>
      <c r="Q560" s="1"/>
      <c r="R560" s="159"/>
      <c r="S560" s="159"/>
      <c r="T560" s="160"/>
    </row>
    <row r="561" spans="1:20" ht="13.5" customHeight="1" x14ac:dyDescent="0.25">
      <c r="A561" s="1"/>
      <c r="B561" s="1"/>
      <c r="C561" s="1"/>
      <c r="D561" s="1"/>
      <c r="E561" s="1"/>
      <c r="F561" s="4"/>
      <c r="G561" s="4"/>
      <c r="H561" s="1"/>
      <c r="I561" s="1"/>
      <c r="J561" s="1"/>
      <c r="K561" s="1"/>
      <c r="L561" s="4"/>
      <c r="M561" s="4"/>
      <c r="N561" s="1"/>
      <c r="O561" s="4"/>
      <c r="P561" s="4"/>
      <c r="Q561" s="1"/>
      <c r="R561" s="159"/>
      <c r="S561" s="159"/>
      <c r="T561" s="160"/>
    </row>
    <row r="562" spans="1:20" ht="13.5" customHeight="1" x14ac:dyDescent="0.25">
      <c r="A562" s="1"/>
      <c r="B562" s="1"/>
      <c r="C562" s="1"/>
      <c r="D562" s="1"/>
      <c r="E562" s="1"/>
      <c r="F562" s="4"/>
      <c r="G562" s="4"/>
      <c r="H562" s="1"/>
      <c r="I562" s="1"/>
      <c r="J562" s="1"/>
      <c r="K562" s="1"/>
      <c r="L562" s="4"/>
      <c r="M562" s="4"/>
      <c r="N562" s="1"/>
      <c r="O562" s="4"/>
      <c r="P562" s="4"/>
      <c r="Q562" s="1"/>
      <c r="R562" s="159"/>
      <c r="S562" s="159"/>
      <c r="T562" s="160"/>
    </row>
    <row r="563" spans="1:20" ht="13.5" customHeight="1" x14ac:dyDescent="0.25">
      <c r="A563" s="1"/>
      <c r="B563" s="1"/>
      <c r="C563" s="1"/>
      <c r="D563" s="1"/>
      <c r="E563" s="1"/>
      <c r="F563" s="4"/>
      <c r="G563" s="4"/>
      <c r="H563" s="1"/>
      <c r="I563" s="1"/>
      <c r="J563" s="1"/>
      <c r="K563" s="1"/>
      <c r="L563" s="4"/>
      <c r="M563" s="4"/>
      <c r="N563" s="1"/>
      <c r="O563" s="4"/>
      <c r="P563" s="4"/>
      <c r="Q563" s="1"/>
      <c r="R563" s="159"/>
      <c r="S563" s="159"/>
      <c r="T563" s="160"/>
    </row>
    <row r="564" spans="1:20" ht="13.5" customHeight="1" x14ac:dyDescent="0.25">
      <c r="A564" s="1"/>
      <c r="B564" s="1"/>
      <c r="C564" s="1"/>
      <c r="D564" s="1"/>
      <c r="E564" s="1"/>
      <c r="F564" s="4"/>
      <c r="G564" s="4"/>
      <c r="H564" s="1"/>
      <c r="I564" s="1"/>
      <c r="J564" s="1"/>
      <c r="K564" s="1"/>
      <c r="L564" s="4"/>
      <c r="M564" s="4"/>
      <c r="N564" s="1"/>
      <c r="O564" s="4"/>
      <c r="P564" s="4"/>
      <c r="Q564" s="1"/>
      <c r="R564" s="159"/>
      <c r="S564" s="159"/>
      <c r="T564" s="160"/>
    </row>
    <row r="565" spans="1:20" ht="13.5" customHeight="1" x14ac:dyDescent="0.25">
      <c r="A565" s="1"/>
      <c r="B565" s="1"/>
      <c r="C565" s="1"/>
      <c r="D565" s="1"/>
      <c r="E565" s="1"/>
      <c r="F565" s="4"/>
      <c r="G565" s="4"/>
      <c r="H565" s="1"/>
      <c r="I565" s="1"/>
      <c r="J565" s="1"/>
      <c r="K565" s="1"/>
      <c r="L565" s="4"/>
      <c r="M565" s="4"/>
      <c r="N565" s="1"/>
      <c r="O565" s="4"/>
      <c r="P565" s="4"/>
      <c r="Q565" s="1"/>
      <c r="R565" s="159"/>
      <c r="S565" s="159"/>
      <c r="T565" s="160"/>
    </row>
    <row r="566" spans="1:20" ht="13.5" customHeight="1" x14ac:dyDescent="0.25">
      <c r="A566" s="1"/>
      <c r="B566" s="1"/>
      <c r="C566" s="1"/>
      <c r="D566" s="1"/>
      <c r="E566" s="1"/>
      <c r="F566" s="4"/>
      <c r="G566" s="4"/>
      <c r="H566" s="1"/>
      <c r="I566" s="1"/>
      <c r="J566" s="1"/>
      <c r="K566" s="1"/>
      <c r="L566" s="4"/>
      <c r="M566" s="4"/>
      <c r="N566" s="1"/>
      <c r="O566" s="4"/>
      <c r="P566" s="4"/>
      <c r="Q566" s="1"/>
      <c r="R566" s="159"/>
      <c r="S566" s="159"/>
      <c r="T566" s="160"/>
    </row>
    <row r="567" spans="1:20" ht="13.5" customHeight="1" x14ac:dyDescent="0.25">
      <c r="A567" s="1"/>
      <c r="B567" s="1"/>
      <c r="C567" s="1"/>
      <c r="D567" s="1"/>
      <c r="E567" s="1"/>
      <c r="F567" s="4"/>
      <c r="G567" s="4"/>
      <c r="H567" s="1"/>
      <c r="I567" s="1"/>
      <c r="J567" s="1"/>
      <c r="K567" s="1"/>
      <c r="L567" s="4"/>
      <c r="M567" s="4"/>
      <c r="N567" s="1"/>
      <c r="O567" s="4"/>
      <c r="P567" s="4"/>
      <c r="Q567" s="1"/>
      <c r="R567" s="159"/>
      <c r="S567" s="159"/>
      <c r="T567" s="160"/>
    </row>
    <row r="568" spans="1:20" ht="13.5" customHeight="1" x14ac:dyDescent="0.25">
      <c r="A568" s="1"/>
      <c r="B568" s="1"/>
      <c r="C568" s="1"/>
      <c r="D568" s="1"/>
      <c r="E568" s="1"/>
      <c r="F568" s="4"/>
      <c r="G568" s="4"/>
      <c r="H568" s="1"/>
      <c r="I568" s="1"/>
      <c r="J568" s="1"/>
      <c r="K568" s="1"/>
      <c r="L568" s="4"/>
      <c r="M568" s="4"/>
      <c r="N568" s="1"/>
      <c r="O568" s="4"/>
      <c r="P568" s="4"/>
      <c r="Q568" s="1"/>
      <c r="R568" s="159"/>
      <c r="S568" s="159"/>
      <c r="T568" s="160"/>
    </row>
    <row r="569" spans="1:20" ht="13.5" customHeight="1" x14ac:dyDescent="0.25">
      <c r="A569" s="1"/>
      <c r="B569" s="1"/>
      <c r="C569" s="1"/>
      <c r="D569" s="1"/>
      <c r="E569" s="1"/>
      <c r="F569" s="4"/>
      <c r="G569" s="4"/>
      <c r="H569" s="1"/>
      <c r="I569" s="1"/>
      <c r="J569" s="1"/>
      <c r="K569" s="1"/>
      <c r="L569" s="4"/>
      <c r="M569" s="4"/>
      <c r="N569" s="1"/>
      <c r="O569" s="4"/>
      <c r="P569" s="4"/>
      <c r="Q569" s="1"/>
      <c r="R569" s="159"/>
      <c r="S569" s="159"/>
      <c r="T569" s="160"/>
    </row>
    <row r="570" spans="1:20" ht="13.5" customHeight="1" x14ac:dyDescent="0.25">
      <c r="A570" s="1"/>
      <c r="B570" s="1"/>
      <c r="C570" s="1"/>
      <c r="D570" s="1"/>
      <c r="E570" s="1"/>
      <c r="F570" s="4"/>
      <c r="G570" s="4"/>
      <c r="H570" s="1"/>
      <c r="I570" s="1"/>
      <c r="J570" s="1"/>
      <c r="K570" s="1"/>
      <c r="L570" s="4"/>
      <c r="M570" s="4"/>
      <c r="N570" s="1"/>
      <c r="O570" s="4"/>
      <c r="P570" s="4"/>
      <c r="Q570" s="1"/>
      <c r="R570" s="159"/>
      <c r="S570" s="159"/>
      <c r="T570" s="160"/>
    </row>
    <row r="571" spans="1:20" ht="13.5" customHeight="1" x14ac:dyDescent="0.25">
      <c r="A571" s="1"/>
      <c r="B571" s="1"/>
      <c r="C571" s="1"/>
      <c r="D571" s="1"/>
      <c r="E571" s="1"/>
      <c r="F571" s="4"/>
      <c r="G571" s="4"/>
      <c r="H571" s="1"/>
      <c r="I571" s="1"/>
      <c r="J571" s="1"/>
      <c r="K571" s="1"/>
      <c r="L571" s="4"/>
      <c r="M571" s="4"/>
      <c r="N571" s="1"/>
      <c r="O571" s="4"/>
      <c r="P571" s="4"/>
      <c r="Q571" s="1"/>
      <c r="R571" s="159"/>
      <c r="S571" s="159"/>
      <c r="T571" s="160"/>
    </row>
    <row r="572" spans="1:20" ht="13.5" customHeight="1" x14ac:dyDescent="0.25">
      <c r="A572" s="1"/>
      <c r="B572" s="1"/>
      <c r="C572" s="1"/>
      <c r="D572" s="1"/>
      <c r="E572" s="1"/>
      <c r="F572" s="4"/>
      <c r="G572" s="4"/>
      <c r="H572" s="1"/>
      <c r="I572" s="1"/>
      <c r="J572" s="1"/>
      <c r="K572" s="1"/>
      <c r="L572" s="4"/>
      <c r="M572" s="4"/>
      <c r="N572" s="1"/>
      <c r="O572" s="4"/>
      <c r="P572" s="4"/>
      <c r="Q572" s="1"/>
      <c r="R572" s="159"/>
      <c r="S572" s="159"/>
      <c r="T572" s="160"/>
    </row>
    <row r="573" spans="1:20" ht="13.5" customHeight="1" x14ac:dyDescent="0.25">
      <c r="A573" s="1"/>
      <c r="B573" s="1"/>
      <c r="C573" s="1"/>
      <c r="D573" s="1"/>
      <c r="E573" s="1"/>
      <c r="F573" s="4"/>
      <c r="G573" s="4"/>
      <c r="H573" s="1"/>
      <c r="I573" s="1"/>
      <c r="J573" s="1"/>
      <c r="K573" s="1"/>
      <c r="L573" s="4"/>
      <c r="M573" s="4"/>
      <c r="N573" s="1"/>
      <c r="O573" s="4"/>
      <c r="P573" s="4"/>
      <c r="Q573" s="1"/>
      <c r="R573" s="159"/>
      <c r="S573" s="159"/>
      <c r="T573" s="160"/>
    </row>
    <row r="574" spans="1:20" ht="13.5" customHeight="1" x14ac:dyDescent="0.25">
      <c r="A574" s="1"/>
      <c r="B574" s="1"/>
      <c r="C574" s="1"/>
      <c r="D574" s="1"/>
      <c r="E574" s="1"/>
      <c r="F574" s="4"/>
      <c r="G574" s="4"/>
      <c r="H574" s="1"/>
      <c r="I574" s="1"/>
      <c r="J574" s="1"/>
      <c r="K574" s="1"/>
      <c r="L574" s="4"/>
      <c r="M574" s="4"/>
      <c r="N574" s="1"/>
      <c r="O574" s="4"/>
      <c r="P574" s="4"/>
      <c r="Q574" s="1"/>
      <c r="R574" s="159"/>
      <c r="S574" s="159"/>
      <c r="T574" s="160"/>
    </row>
    <row r="575" spans="1:20" ht="13.5" customHeight="1" x14ac:dyDescent="0.25">
      <c r="A575" s="1"/>
      <c r="B575" s="1"/>
      <c r="C575" s="1"/>
      <c r="D575" s="1"/>
      <c r="E575" s="1"/>
      <c r="F575" s="4"/>
      <c r="G575" s="4"/>
      <c r="H575" s="1"/>
      <c r="I575" s="1"/>
      <c r="J575" s="1"/>
      <c r="K575" s="1"/>
      <c r="L575" s="4"/>
      <c r="M575" s="4"/>
      <c r="N575" s="1"/>
      <c r="O575" s="4"/>
      <c r="P575" s="4"/>
      <c r="Q575" s="1"/>
      <c r="R575" s="159"/>
      <c r="S575" s="159"/>
      <c r="T575" s="160"/>
    </row>
    <row r="576" spans="1:20" ht="13.5" customHeight="1" x14ac:dyDescent="0.25">
      <c r="A576" s="1"/>
      <c r="B576" s="1"/>
      <c r="C576" s="1"/>
      <c r="D576" s="1"/>
      <c r="E576" s="1"/>
      <c r="F576" s="4"/>
      <c r="G576" s="4"/>
      <c r="H576" s="1"/>
      <c r="I576" s="1"/>
      <c r="J576" s="1"/>
      <c r="K576" s="1"/>
      <c r="L576" s="4"/>
      <c r="M576" s="4"/>
      <c r="N576" s="1"/>
      <c r="O576" s="4"/>
      <c r="P576" s="4"/>
      <c r="Q576" s="1"/>
      <c r="R576" s="159"/>
      <c r="S576" s="159"/>
      <c r="T576" s="160"/>
    </row>
    <row r="577" spans="1:20" ht="13.5" customHeight="1" x14ac:dyDescent="0.25">
      <c r="A577" s="1"/>
      <c r="B577" s="1"/>
      <c r="C577" s="1"/>
      <c r="D577" s="1"/>
      <c r="E577" s="1"/>
      <c r="F577" s="4"/>
      <c r="G577" s="4"/>
      <c r="H577" s="1"/>
      <c r="I577" s="1"/>
      <c r="J577" s="1"/>
      <c r="K577" s="1"/>
      <c r="L577" s="4"/>
      <c r="M577" s="4"/>
      <c r="N577" s="1"/>
      <c r="O577" s="4"/>
      <c r="P577" s="4"/>
      <c r="Q577" s="1"/>
      <c r="R577" s="159"/>
      <c r="S577" s="159"/>
      <c r="T577" s="160"/>
    </row>
    <row r="578" spans="1:20" ht="13.5" customHeight="1" x14ac:dyDescent="0.25">
      <c r="A578" s="1"/>
      <c r="B578" s="1"/>
      <c r="C578" s="1"/>
      <c r="D578" s="1"/>
      <c r="E578" s="1"/>
      <c r="F578" s="4"/>
      <c r="G578" s="4"/>
      <c r="H578" s="1"/>
      <c r="I578" s="1"/>
      <c r="J578" s="1"/>
      <c r="K578" s="1"/>
      <c r="L578" s="4"/>
      <c r="M578" s="4"/>
      <c r="N578" s="1"/>
      <c r="O578" s="4"/>
      <c r="P578" s="4"/>
      <c r="Q578" s="1"/>
      <c r="R578" s="159"/>
      <c r="S578" s="159"/>
      <c r="T578" s="160"/>
    </row>
    <row r="579" spans="1:20" ht="13.5" customHeight="1" x14ac:dyDescent="0.25">
      <c r="A579" s="1"/>
      <c r="B579" s="1"/>
      <c r="C579" s="1"/>
      <c r="D579" s="1"/>
      <c r="E579" s="1"/>
      <c r="F579" s="4"/>
      <c r="G579" s="4"/>
      <c r="H579" s="1"/>
      <c r="I579" s="1"/>
      <c r="J579" s="1"/>
      <c r="K579" s="1"/>
      <c r="L579" s="4"/>
      <c r="M579" s="4"/>
      <c r="N579" s="1"/>
      <c r="O579" s="4"/>
      <c r="P579" s="4"/>
      <c r="Q579" s="1"/>
      <c r="R579" s="159"/>
      <c r="S579" s="159"/>
      <c r="T579" s="160"/>
    </row>
    <row r="580" spans="1:20" ht="13.5" customHeight="1" x14ac:dyDescent="0.25">
      <c r="A580" s="1"/>
      <c r="B580" s="1"/>
      <c r="C580" s="1"/>
      <c r="D580" s="1"/>
      <c r="E580" s="1"/>
      <c r="F580" s="4"/>
      <c r="G580" s="4"/>
      <c r="H580" s="1"/>
      <c r="I580" s="1"/>
      <c r="J580" s="1"/>
      <c r="K580" s="1"/>
      <c r="L580" s="4"/>
      <c r="M580" s="4"/>
      <c r="N580" s="1"/>
      <c r="O580" s="4"/>
      <c r="P580" s="4"/>
      <c r="Q580" s="1"/>
      <c r="R580" s="159"/>
      <c r="S580" s="159"/>
      <c r="T580" s="160"/>
    </row>
    <row r="581" spans="1:20" ht="13.5" customHeight="1" x14ac:dyDescent="0.25">
      <c r="A581" s="1"/>
      <c r="B581" s="1"/>
      <c r="C581" s="1"/>
      <c r="D581" s="1"/>
      <c r="E581" s="1"/>
      <c r="F581" s="4"/>
      <c r="G581" s="4"/>
      <c r="H581" s="1"/>
      <c r="I581" s="1"/>
      <c r="J581" s="1"/>
      <c r="K581" s="1"/>
      <c r="L581" s="4"/>
      <c r="M581" s="4"/>
      <c r="N581" s="1"/>
      <c r="O581" s="4"/>
      <c r="P581" s="4"/>
      <c r="Q581" s="1"/>
      <c r="R581" s="159"/>
      <c r="S581" s="159"/>
      <c r="T581" s="160"/>
    </row>
    <row r="582" spans="1:20" ht="13.5" customHeight="1" x14ac:dyDescent="0.25">
      <c r="A582" s="1"/>
      <c r="B582" s="1"/>
      <c r="C582" s="1"/>
      <c r="D582" s="1"/>
      <c r="E582" s="1"/>
      <c r="F582" s="4"/>
      <c r="G582" s="4"/>
      <c r="H582" s="1"/>
      <c r="I582" s="1"/>
      <c r="J582" s="1"/>
      <c r="K582" s="1"/>
      <c r="L582" s="4"/>
      <c r="M582" s="4"/>
      <c r="N582" s="1"/>
      <c r="O582" s="4"/>
      <c r="P582" s="4"/>
      <c r="Q582" s="1"/>
      <c r="R582" s="159"/>
      <c r="S582" s="159"/>
      <c r="T582" s="160"/>
    </row>
    <row r="583" spans="1:20" ht="13.5" customHeight="1" x14ac:dyDescent="0.25">
      <c r="A583" s="1"/>
      <c r="B583" s="1"/>
      <c r="C583" s="1"/>
      <c r="D583" s="1"/>
      <c r="E583" s="1"/>
      <c r="F583" s="4"/>
      <c r="G583" s="4"/>
      <c r="H583" s="1"/>
      <c r="I583" s="1"/>
      <c r="J583" s="1"/>
      <c r="K583" s="1"/>
      <c r="L583" s="4"/>
      <c r="M583" s="4"/>
      <c r="N583" s="1"/>
      <c r="O583" s="4"/>
      <c r="P583" s="4"/>
      <c r="Q583" s="1"/>
      <c r="R583" s="159"/>
      <c r="S583" s="159"/>
      <c r="T583" s="160"/>
    </row>
    <row r="584" spans="1:20" ht="13.5" customHeight="1" x14ac:dyDescent="0.25">
      <c r="A584" s="1"/>
      <c r="B584" s="1"/>
      <c r="C584" s="1"/>
      <c r="D584" s="1"/>
      <c r="E584" s="1"/>
      <c r="F584" s="4"/>
      <c r="G584" s="4"/>
      <c r="H584" s="1"/>
      <c r="I584" s="1"/>
      <c r="J584" s="1"/>
      <c r="K584" s="1"/>
      <c r="L584" s="4"/>
      <c r="M584" s="4"/>
      <c r="N584" s="1"/>
      <c r="O584" s="4"/>
      <c r="P584" s="4"/>
      <c r="Q584" s="1"/>
      <c r="R584" s="159"/>
      <c r="S584" s="159"/>
      <c r="T584" s="160"/>
    </row>
    <row r="585" spans="1:20" ht="13.5" customHeight="1" x14ac:dyDescent="0.25">
      <c r="A585" s="1"/>
      <c r="B585" s="1"/>
      <c r="C585" s="1"/>
      <c r="D585" s="1"/>
      <c r="E585" s="1"/>
      <c r="F585" s="4"/>
      <c r="G585" s="4"/>
      <c r="H585" s="1"/>
      <c r="I585" s="1"/>
      <c r="J585" s="1"/>
      <c r="K585" s="1"/>
      <c r="L585" s="4"/>
      <c r="M585" s="4"/>
      <c r="N585" s="1"/>
      <c r="O585" s="4"/>
      <c r="P585" s="4"/>
      <c r="Q585" s="1"/>
      <c r="R585" s="159"/>
      <c r="S585" s="159"/>
      <c r="T585" s="160"/>
    </row>
    <row r="586" spans="1:20" ht="13.5" customHeight="1" x14ac:dyDescent="0.25">
      <c r="A586" s="1"/>
      <c r="B586" s="1"/>
      <c r="C586" s="1"/>
      <c r="D586" s="1"/>
      <c r="E586" s="1"/>
      <c r="F586" s="4"/>
      <c r="G586" s="4"/>
      <c r="H586" s="1"/>
      <c r="I586" s="1"/>
      <c r="J586" s="1"/>
      <c r="K586" s="1"/>
      <c r="L586" s="4"/>
      <c r="M586" s="4"/>
      <c r="N586" s="1"/>
      <c r="O586" s="4"/>
      <c r="P586" s="4"/>
      <c r="Q586" s="1"/>
      <c r="R586" s="159"/>
      <c r="S586" s="159"/>
      <c r="T586" s="160"/>
    </row>
    <row r="587" spans="1:20" ht="13.5" customHeight="1" x14ac:dyDescent="0.25">
      <c r="A587" s="1"/>
      <c r="B587" s="1"/>
      <c r="C587" s="1"/>
      <c r="D587" s="1"/>
      <c r="E587" s="1"/>
      <c r="F587" s="4"/>
      <c r="G587" s="4"/>
      <c r="H587" s="1"/>
      <c r="I587" s="1"/>
      <c r="J587" s="1"/>
      <c r="K587" s="1"/>
      <c r="L587" s="4"/>
      <c r="M587" s="4"/>
      <c r="N587" s="1"/>
      <c r="O587" s="4"/>
      <c r="P587" s="4"/>
      <c r="Q587" s="1"/>
      <c r="R587" s="159"/>
      <c r="S587" s="159"/>
      <c r="T587" s="160"/>
    </row>
    <row r="588" spans="1:20" ht="13.5" customHeight="1" x14ac:dyDescent="0.25">
      <c r="A588" s="1"/>
      <c r="B588" s="1"/>
      <c r="C588" s="1"/>
      <c r="D588" s="1"/>
      <c r="E588" s="1"/>
      <c r="F588" s="4"/>
      <c r="G588" s="4"/>
      <c r="H588" s="1"/>
      <c r="I588" s="1"/>
      <c r="J588" s="1"/>
      <c r="K588" s="1"/>
      <c r="L588" s="4"/>
      <c r="M588" s="4"/>
      <c r="N588" s="1"/>
      <c r="O588" s="4"/>
      <c r="P588" s="4"/>
      <c r="Q588" s="1"/>
      <c r="R588" s="159"/>
      <c r="S588" s="159"/>
      <c r="T588" s="160"/>
    </row>
    <row r="589" spans="1:20" ht="13.5" customHeight="1" x14ac:dyDescent="0.25">
      <c r="A589" s="1"/>
      <c r="B589" s="1"/>
      <c r="C589" s="1"/>
      <c r="D589" s="1"/>
      <c r="E589" s="1"/>
      <c r="F589" s="4"/>
      <c r="G589" s="4"/>
      <c r="H589" s="1"/>
      <c r="I589" s="1"/>
      <c r="J589" s="1"/>
      <c r="K589" s="1"/>
      <c r="L589" s="4"/>
      <c r="M589" s="4"/>
      <c r="N589" s="1"/>
      <c r="O589" s="4"/>
      <c r="P589" s="4"/>
      <c r="Q589" s="1"/>
      <c r="R589" s="159"/>
      <c r="S589" s="159"/>
      <c r="T589" s="160"/>
    </row>
    <row r="590" spans="1:20" ht="13.5" customHeight="1" x14ac:dyDescent="0.25">
      <c r="A590" s="1"/>
      <c r="B590" s="1"/>
      <c r="C590" s="1"/>
      <c r="D590" s="1"/>
      <c r="E590" s="1"/>
      <c r="F590" s="4"/>
      <c r="G590" s="4"/>
      <c r="H590" s="1"/>
      <c r="I590" s="1"/>
      <c r="J590" s="1"/>
      <c r="K590" s="1"/>
      <c r="L590" s="4"/>
      <c r="M590" s="4"/>
      <c r="N590" s="1"/>
      <c r="O590" s="4"/>
      <c r="P590" s="4"/>
      <c r="Q590" s="1"/>
      <c r="R590" s="159"/>
      <c r="S590" s="159"/>
      <c r="T590" s="160"/>
    </row>
    <row r="591" spans="1:20" ht="13.5" customHeight="1" x14ac:dyDescent="0.25">
      <c r="A591" s="1"/>
      <c r="B591" s="1"/>
      <c r="C591" s="1"/>
      <c r="D591" s="1"/>
      <c r="E591" s="1"/>
      <c r="F591" s="4"/>
      <c r="G591" s="4"/>
      <c r="H591" s="1"/>
      <c r="I591" s="1"/>
      <c r="J591" s="1"/>
      <c r="K591" s="1"/>
      <c r="L591" s="4"/>
      <c r="M591" s="4"/>
      <c r="N591" s="1"/>
      <c r="O591" s="4"/>
      <c r="P591" s="4"/>
      <c r="Q591" s="1"/>
      <c r="R591" s="159"/>
      <c r="S591" s="159"/>
      <c r="T591" s="160"/>
    </row>
    <row r="592" spans="1:20" ht="13.5" customHeight="1" x14ac:dyDescent="0.25">
      <c r="A592" s="1"/>
      <c r="B592" s="1"/>
      <c r="C592" s="1"/>
      <c r="D592" s="1"/>
      <c r="E592" s="1"/>
      <c r="F592" s="4"/>
      <c r="G592" s="4"/>
      <c r="H592" s="1"/>
      <c r="I592" s="1"/>
      <c r="J592" s="1"/>
      <c r="K592" s="1"/>
      <c r="L592" s="4"/>
      <c r="M592" s="4"/>
      <c r="N592" s="1"/>
      <c r="O592" s="4"/>
      <c r="P592" s="4"/>
      <c r="Q592" s="1"/>
      <c r="R592" s="159"/>
      <c r="S592" s="159"/>
      <c r="T592" s="160"/>
    </row>
    <row r="593" spans="1:20" ht="13.5" customHeight="1" x14ac:dyDescent="0.25">
      <c r="A593" s="1"/>
      <c r="B593" s="1"/>
      <c r="C593" s="1"/>
      <c r="D593" s="1"/>
      <c r="E593" s="1"/>
      <c r="F593" s="4"/>
      <c r="G593" s="4"/>
      <c r="H593" s="1"/>
      <c r="I593" s="1"/>
      <c r="J593" s="1"/>
      <c r="K593" s="1"/>
      <c r="L593" s="4"/>
      <c r="M593" s="4"/>
      <c r="N593" s="1"/>
      <c r="O593" s="4"/>
      <c r="P593" s="4"/>
      <c r="Q593" s="1"/>
      <c r="R593" s="159"/>
      <c r="S593" s="159"/>
      <c r="T593" s="160"/>
    </row>
    <row r="594" spans="1:20" ht="13.5" customHeight="1" x14ac:dyDescent="0.25">
      <c r="A594" s="1"/>
      <c r="B594" s="1"/>
      <c r="C594" s="1"/>
      <c r="D594" s="1"/>
      <c r="E594" s="1"/>
      <c r="F594" s="4"/>
      <c r="G594" s="4"/>
      <c r="H594" s="1"/>
      <c r="I594" s="1"/>
      <c r="J594" s="1"/>
      <c r="K594" s="1"/>
      <c r="L594" s="4"/>
      <c r="M594" s="4"/>
      <c r="N594" s="1"/>
      <c r="O594" s="4"/>
      <c r="P594" s="4"/>
      <c r="Q594" s="1"/>
      <c r="R594" s="159"/>
      <c r="S594" s="159"/>
      <c r="T594" s="160"/>
    </row>
    <row r="595" spans="1:20" ht="13.5" customHeight="1" x14ac:dyDescent="0.25">
      <c r="A595" s="1"/>
      <c r="B595" s="1"/>
      <c r="C595" s="1"/>
      <c r="D595" s="1"/>
      <c r="E595" s="1"/>
      <c r="F595" s="4"/>
      <c r="G595" s="4"/>
      <c r="H595" s="1"/>
      <c r="I595" s="1"/>
      <c r="J595" s="1"/>
      <c r="K595" s="1"/>
      <c r="L595" s="4"/>
      <c r="M595" s="4"/>
      <c r="N595" s="1"/>
      <c r="O595" s="4"/>
      <c r="P595" s="4"/>
      <c r="Q595" s="1"/>
      <c r="R595" s="159"/>
      <c r="S595" s="159"/>
      <c r="T595" s="160"/>
    </row>
    <row r="596" spans="1:20" ht="13.5" customHeight="1" x14ac:dyDescent="0.25">
      <c r="A596" s="1"/>
      <c r="B596" s="1"/>
      <c r="C596" s="1"/>
      <c r="D596" s="1"/>
      <c r="E596" s="1"/>
      <c r="F596" s="4"/>
      <c r="G596" s="4"/>
      <c r="H596" s="1"/>
      <c r="I596" s="1"/>
      <c r="J596" s="1"/>
      <c r="K596" s="1"/>
      <c r="L596" s="4"/>
      <c r="M596" s="4"/>
      <c r="N596" s="1"/>
      <c r="O596" s="4"/>
      <c r="P596" s="4"/>
      <c r="Q596" s="1"/>
      <c r="R596" s="159"/>
      <c r="S596" s="159"/>
      <c r="T596" s="160"/>
    </row>
    <row r="597" spans="1:20" ht="13.5" customHeight="1" x14ac:dyDescent="0.25">
      <c r="A597" s="1"/>
      <c r="B597" s="1"/>
      <c r="C597" s="1"/>
      <c r="D597" s="1"/>
      <c r="E597" s="1"/>
      <c r="F597" s="4"/>
      <c r="G597" s="4"/>
      <c r="H597" s="1"/>
      <c r="I597" s="1"/>
      <c r="J597" s="1"/>
      <c r="K597" s="1"/>
      <c r="L597" s="4"/>
      <c r="M597" s="4"/>
      <c r="N597" s="1"/>
      <c r="O597" s="4"/>
      <c r="P597" s="4"/>
      <c r="Q597" s="1"/>
      <c r="R597" s="159"/>
      <c r="S597" s="159"/>
      <c r="T597" s="160"/>
    </row>
    <row r="598" spans="1:20" ht="13.5" customHeight="1" x14ac:dyDescent="0.25">
      <c r="A598" s="1"/>
      <c r="B598" s="1"/>
      <c r="C598" s="1"/>
      <c r="D598" s="1"/>
      <c r="E598" s="1"/>
      <c r="F598" s="4"/>
      <c r="G598" s="4"/>
      <c r="H598" s="1"/>
      <c r="I598" s="1"/>
      <c r="J598" s="1"/>
      <c r="K598" s="1"/>
      <c r="L598" s="4"/>
      <c r="M598" s="4"/>
      <c r="N598" s="1"/>
      <c r="O598" s="4"/>
      <c r="P598" s="4"/>
      <c r="Q598" s="1"/>
      <c r="R598" s="159"/>
      <c r="S598" s="159"/>
      <c r="T598" s="160"/>
    </row>
    <row r="599" spans="1:20" ht="13.5" customHeight="1" x14ac:dyDescent="0.25">
      <c r="A599" s="1"/>
      <c r="B599" s="1"/>
      <c r="C599" s="1"/>
      <c r="D599" s="1"/>
      <c r="E599" s="1"/>
      <c r="F599" s="4"/>
      <c r="G599" s="4"/>
      <c r="H599" s="1"/>
      <c r="I599" s="1"/>
      <c r="J599" s="1"/>
      <c r="K599" s="1"/>
      <c r="L599" s="4"/>
      <c r="M599" s="4"/>
      <c r="N599" s="1"/>
      <c r="O599" s="4"/>
      <c r="P599" s="4"/>
      <c r="Q599" s="1"/>
      <c r="R599" s="159"/>
      <c r="S599" s="159"/>
      <c r="T599" s="160"/>
    </row>
    <row r="600" spans="1:20" ht="13.5" customHeight="1" x14ac:dyDescent="0.25">
      <c r="A600" s="1"/>
      <c r="B600" s="1"/>
      <c r="C600" s="1"/>
      <c r="D600" s="1"/>
      <c r="E600" s="1"/>
      <c r="F600" s="4"/>
      <c r="G600" s="4"/>
      <c r="H600" s="1"/>
      <c r="I600" s="1"/>
      <c r="J600" s="1"/>
      <c r="K600" s="1"/>
      <c r="L600" s="4"/>
      <c r="M600" s="4"/>
      <c r="N600" s="1"/>
      <c r="O600" s="4"/>
      <c r="P600" s="4"/>
      <c r="Q600" s="1"/>
      <c r="R600" s="159"/>
      <c r="S600" s="159"/>
      <c r="T600" s="160"/>
    </row>
    <row r="601" spans="1:20" ht="13.5" customHeight="1" x14ac:dyDescent="0.25">
      <c r="A601" s="1"/>
      <c r="B601" s="1"/>
      <c r="C601" s="1"/>
      <c r="D601" s="1"/>
      <c r="E601" s="1"/>
      <c r="F601" s="4"/>
      <c r="G601" s="4"/>
      <c r="H601" s="1"/>
      <c r="I601" s="1"/>
      <c r="J601" s="1"/>
      <c r="K601" s="1"/>
      <c r="L601" s="4"/>
      <c r="M601" s="4"/>
      <c r="N601" s="1"/>
      <c r="O601" s="4"/>
      <c r="P601" s="4"/>
      <c r="Q601" s="1"/>
      <c r="R601" s="159"/>
      <c r="S601" s="159"/>
      <c r="T601" s="160"/>
    </row>
    <row r="602" spans="1:20" ht="13.5" customHeight="1" x14ac:dyDescent="0.25">
      <c r="A602" s="1"/>
      <c r="B602" s="1"/>
      <c r="C602" s="1"/>
      <c r="D602" s="1"/>
      <c r="E602" s="1"/>
      <c r="F602" s="4"/>
      <c r="G602" s="4"/>
      <c r="H602" s="1"/>
      <c r="I602" s="1"/>
      <c r="J602" s="1"/>
      <c r="K602" s="1"/>
      <c r="L602" s="4"/>
      <c r="M602" s="4"/>
      <c r="N602" s="1"/>
      <c r="O602" s="4"/>
      <c r="P602" s="4"/>
      <c r="Q602" s="1"/>
      <c r="R602" s="159"/>
      <c r="S602" s="159"/>
      <c r="T602" s="160"/>
    </row>
    <row r="603" spans="1:20" ht="13.5" customHeight="1" x14ac:dyDescent="0.25">
      <c r="A603" s="1"/>
      <c r="B603" s="1"/>
      <c r="C603" s="1"/>
      <c r="D603" s="1"/>
      <c r="E603" s="1"/>
      <c r="F603" s="4"/>
      <c r="G603" s="4"/>
      <c r="H603" s="1"/>
      <c r="I603" s="1"/>
      <c r="J603" s="1"/>
      <c r="K603" s="1"/>
      <c r="L603" s="4"/>
      <c r="M603" s="4"/>
      <c r="N603" s="1"/>
      <c r="O603" s="4"/>
      <c r="P603" s="4"/>
      <c r="Q603" s="1"/>
      <c r="R603" s="159"/>
      <c r="S603" s="159"/>
      <c r="T603" s="160"/>
    </row>
    <row r="604" spans="1:20" ht="13.5" customHeight="1" x14ac:dyDescent="0.25">
      <c r="A604" s="1"/>
      <c r="B604" s="1"/>
      <c r="C604" s="1"/>
      <c r="D604" s="1"/>
      <c r="E604" s="1"/>
      <c r="F604" s="4"/>
      <c r="G604" s="4"/>
      <c r="H604" s="1"/>
      <c r="I604" s="1"/>
      <c r="J604" s="1"/>
      <c r="K604" s="1"/>
      <c r="L604" s="4"/>
      <c r="M604" s="4"/>
      <c r="N604" s="1"/>
      <c r="O604" s="4"/>
      <c r="P604" s="4"/>
      <c r="Q604" s="1"/>
      <c r="R604" s="159"/>
      <c r="S604" s="159"/>
      <c r="T604" s="160"/>
    </row>
    <row r="605" spans="1:20" ht="13.5" customHeight="1" x14ac:dyDescent="0.25">
      <c r="A605" s="1"/>
      <c r="B605" s="1"/>
      <c r="C605" s="1"/>
      <c r="D605" s="1"/>
      <c r="E605" s="1"/>
      <c r="F605" s="4"/>
      <c r="G605" s="4"/>
      <c r="H605" s="1"/>
      <c r="I605" s="1"/>
      <c r="J605" s="1"/>
      <c r="K605" s="1"/>
      <c r="L605" s="4"/>
      <c r="M605" s="4"/>
      <c r="N605" s="1"/>
      <c r="O605" s="4"/>
      <c r="P605" s="4"/>
      <c r="Q605" s="1"/>
      <c r="R605" s="159"/>
      <c r="S605" s="159"/>
      <c r="T605" s="160"/>
    </row>
    <row r="606" spans="1:20" ht="13.5" customHeight="1" x14ac:dyDescent="0.25">
      <c r="A606" s="1"/>
      <c r="B606" s="1"/>
      <c r="C606" s="1"/>
      <c r="D606" s="1"/>
      <c r="E606" s="1"/>
      <c r="F606" s="4"/>
      <c r="G606" s="4"/>
      <c r="H606" s="1"/>
      <c r="I606" s="1"/>
      <c r="J606" s="1"/>
      <c r="K606" s="1"/>
      <c r="L606" s="4"/>
      <c r="M606" s="4"/>
      <c r="N606" s="1"/>
      <c r="O606" s="4"/>
      <c r="P606" s="4"/>
      <c r="Q606" s="1"/>
      <c r="R606" s="159"/>
      <c r="S606" s="159"/>
      <c r="T606" s="160"/>
    </row>
    <row r="607" spans="1:20" ht="13.5" customHeight="1" x14ac:dyDescent="0.25">
      <c r="A607" s="1"/>
      <c r="B607" s="1"/>
      <c r="C607" s="1"/>
      <c r="D607" s="1"/>
      <c r="E607" s="1"/>
      <c r="F607" s="4"/>
      <c r="G607" s="4"/>
      <c r="H607" s="1"/>
      <c r="I607" s="1"/>
      <c r="J607" s="1"/>
      <c r="K607" s="1"/>
      <c r="L607" s="4"/>
      <c r="M607" s="4"/>
      <c r="N607" s="1"/>
      <c r="O607" s="4"/>
      <c r="P607" s="4"/>
      <c r="Q607" s="1"/>
      <c r="R607" s="159"/>
      <c r="S607" s="159"/>
      <c r="T607" s="160"/>
    </row>
    <row r="608" spans="1:20" ht="13.5" customHeight="1" x14ac:dyDescent="0.25">
      <c r="A608" s="1"/>
      <c r="B608" s="1"/>
      <c r="C608" s="1"/>
      <c r="D608" s="1"/>
      <c r="E608" s="1"/>
      <c r="F608" s="4"/>
      <c r="G608" s="4"/>
      <c r="H608" s="1"/>
      <c r="I608" s="1"/>
      <c r="J608" s="1"/>
      <c r="K608" s="1"/>
      <c r="L608" s="4"/>
      <c r="M608" s="4"/>
      <c r="N608" s="1"/>
      <c r="O608" s="4"/>
      <c r="P608" s="4"/>
      <c r="Q608" s="1"/>
      <c r="R608" s="159"/>
      <c r="S608" s="159"/>
      <c r="T608" s="160"/>
    </row>
    <row r="609" spans="1:20" ht="13.5" customHeight="1" x14ac:dyDescent="0.25">
      <c r="A609" s="1"/>
      <c r="B609" s="1"/>
      <c r="C609" s="1"/>
      <c r="D609" s="1"/>
      <c r="E609" s="1"/>
      <c r="F609" s="4"/>
      <c r="G609" s="4"/>
      <c r="H609" s="1"/>
      <c r="I609" s="1"/>
      <c r="J609" s="1"/>
      <c r="K609" s="1"/>
      <c r="L609" s="4"/>
      <c r="M609" s="4"/>
      <c r="N609" s="1"/>
      <c r="O609" s="4"/>
      <c r="P609" s="4"/>
      <c r="Q609" s="1"/>
      <c r="R609" s="159"/>
      <c r="S609" s="159"/>
      <c r="T609" s="160"/>
    </row>
    <row r="610" spans="1:20" ht="13.5" customHeight="1" x14ac:dyDescent="0.25">
      <c r="A610" s="1"/>
      <c r="B610" s="1"/>
      <c r="C610" s="1"/>
      <c r="D610" s="1"/>
      <c r="E610" s="1"/>
      <c r="F610" s="4"/>
      <c r="G610" s="4"/>
      <c r="H610" s="1"/>
      <c r="I610" s="1"/>
      <c r="J610" s="1"/>
      <c r="K610" s="1"/>
      <c r="L610" s="4"/>
      <c r="M610" s="4"/>
      <c r="N610" s="1"/>
      <c r="O610" s="4"/>
      <c r="P610" s="4"/>
      <c r="Q610" s="1"/>
      <c r="R610" s="159"/>
      <c r="S610" s="159"/>
      <c r="T610" s="160"/>
    </row>
    <row r="611" spans="1:20" ht="13.5" customHeight="1" x14ac:dyDescent="0.25">
      <c r="A611" s="1"/>
      <c r="B611" s="1"/>
      <c r="C611" s="1"/>
      <c r="D611" s="1"/>
      <c r="E611" s="1"/>
      <c r="F611" s="4"/>
      <c r="G611" s="4"/>
      <c r="H611" s="1"/>
      <c r="I611" s="1"/>
      <c r="J611" s="1"/>
      <c r="K611" s="1"/>
      <c r="L611" s="4"/>
      <c r="M611" s="4"/>
      <c r="N611" s="1"/>
      <c r="O611" s="4"/>
      <c r="P611" s="4"/>
      <c r="Q611" s="1"/>
      <c r="R611" s="159"/>
      <c r="S611" s="159"/>
      <c r="T611" s="160"/>
    </row>
    <row r="612" spans="1:20" ht="13.5" customHeight="1" x14ac:dyDescent="0.25">
      <c r="A612" s="1"/>
      <c r="B612" s="1"/>
      <c r="C612" s="1"/>
      <c r="D612" s="1"/>
      <c r="E612" s="1"/>
      <c r="F612" s="4"/>
      <c r="G612" s="4"/>
      <c r="H612" s="1"/>
      <c r="I612" s="1"/>
      <c r="J612" s="1"/>
      <c r="K612" s="1"/>
      <c r="L612" s="4"/>
      <c r="M612" s="4"/>
      <c r="N612" s="1"/>
      <c r="O612" s="4"/>
      <c r="P612" s="4"/>
      <c r="Q612" s="1"/>
      <c r="R612" s="159"/>
      <c r="S612" s="159"/>
      <c r="T612" s="160"/>
    </row>
    <row r="613" spans="1:20" ht="13.5" customHeight="1" x14ac:dyDescent="0.25">
      <c r="A613" s="1"/>
      <c r="B613" s="1"/>
      <c r="C613" s="1"/>
      <c r="D613" s="1"/>
      <c r="E613" s="1"/>
      <c r="F613" s="4"/>
      <c r="G613" s="4"/>
      <c r="H613" s="1"/>
      <c r="I613" s="1"/>
      <c r="J613" s="1"/>
      <c r="K613" s="1"/>
      <c r="L613" s="4"/>
      <c r="M613" s="4"/>
      <c r="N613" s="1"/>
      <c r="O613" s="4"/>
      <c r="P613" s="4"/>
      <c r="Q613" s="1"/>
      <c r="R613" s="159"/>
      <c r="S613" s="159"/>
      <c r="T613" s="160"/>
    </row>
    <row r="614" spans="1:20" ht="13.5" customHeight="1" x14ac:dyDescent="0.25">
      <c r="A614" s="1"/>
      <c r="B614" s="1"/>
      <c r="C614" s="1"/>
      <c r="D614" s="1"/>
      <c r="E614" s="1"/>
      <c r="F614" s="4"/>
      <c r="G614" s="4"/>
      <c r="H614" s="1"/>
      <c r="I614" s="1"/>
      <c r="J614" s="1"/>
      <c r="K614" s="1"/>
      <c r="L614" s="4"/>
      <c r="M614" s="4"/>
      <c r="N614" s="1"/>
      <c r="O614" s="4"/>
      <c r="P614" s="4"/>
      <c r="Q614" s="1"/>
      <c r="R614" s="159"/>
      <c r="S614" s="159"/>
      <c r="T614" s="160"/>
    </row>
    <row r="615" spans="1:20" ht="13.5" customHeight="1" x14ac:dyDescent="0.25">
      <c r="A615" s="1"/>
      <c r="B615" s="1"/>
      <c r="C615" s="1"/>
      <c r="D615" s="1"/>
      <c r="E615" s="1"/>
      <c r="F615" s="4"/>
      <c r="G615" s="4"/>
      <c r="H615" s="1"/>
      <c r="I615" s="1"/>
      <c r="J615" s="1"/>
      <c r="K615" s="1"/>
      <c r="L615" s="4"/>
      <c r="M615" s="4"/>
      <c r="N615" s="1"/>
      <c r="O615" s="4"/>
      <c r="P615" s="4"/>
      <c r="Q615" s="1"/>
      <c r="R615" s="159"/>
      <c r="S615" s="159"/>
      <c r="T615" s="160"/>
    </row>
    <row r="616" spans="1:20" ht="13.5" customHeight="1" x14ac:dyDescent="0.25">
      <c r="A616" s="1"/>
      <c r="B616" s="1"/>
      <c r="C616" s="1"/>
      <c r="D616" s="1"/>
      <c r="E616" s="1"/>
      <c r="F616" s="4"/>
      <c r="G616" s="4"/>
      <c r="H616" s="1"/>
      <c r="I616" s="1"/>
      <c r="J616" s="1"/>
      <c r="K616" s="1"/>
      <c r="L616" s="4"/>
      <c r="M616" s="4"/>
      <c r="N616" s="1"/>
      <c r="O616" s="4"/>
      <c r="P616" s="4"/>
      <c r="Q616" s="1"/>
      <c r="R616" s="159"/>
      <c r="S616" s="159"/>
      <c r="T616" s="160"/>
    </row>
    <row r="617" spans="1:20" ht="13.5" customHeight="1" x14ac:dyDescent="0.25">
      <c r="A617" s="1"/>
      <c r="B617" s="1"/>
      <c r="C617" s="1"/>
      <c r="D617" s="1"/>
      <c r="E617" s="1"/>
      <c r="F617" s="4"/>
      <c r="G617" s="4"/>
      <c r="H617" s="1"/>
      <c r="I617" s="1"/>
      <c r="J617" s="1"/>
      <c r="K617" s="1"/>
      <c r="L617" s="4"/>
      <c r="M617" s="4"/>
      <c r="N617" s="1"/>
      <c r="O617" s="4"/>
      <c r="P617" s="4"/>
      <c r="Q617" s="1"/>
      <c r="R617" s="159"/>
      <c r="S617" s="159"/>
      <c r="T617" s="160"/>
    </row>
    <row r="618" spans="1:20" ht="13.5" customHeight="1" x14ac:dyDescent="0.25">
      <c r="A618" s="1"/>
      <c r="B618" s="1"/>
      <c r="C618" s="1"/>
      <c r="D618" s="1"/>
      <c r="E618" s="1"/>
      <c r="F618" s="4"/>
      <c r="G618" s="4"/>
      <c r="H618" s="1"/>
      <c r="I618" s="1"/>
      <c r="J618" s="1"/>
      <c r="K618" s="1"/>
      <c r="L618" s="4"/>
      <c r="M618" s="4"/>
      <c r="N618" s="1"/>
      <c r="O618" s="4"/>
      <c r="P618" s="4"/>
      <c r="Q618" s="1"/>
      <c r="R618" s="159"/>
      <c r="S618" s="159"/>
      <c r="T618" s="160"/>
    </row>
    <row r="619" spans="1:20" ht="13.5" customHeight="1" x14ac:dyDescent="0.25">
      <c r="A619" s="1"/>
      <c r="B619" s="1"/>
      <c r="C619" s="1"/>
      <c r="D619" s="1"/>
      <c r="E619" s="1"/>
      <c r="F619" s="4"/>
      <c r="G619" s="4"/>
      <c r="H619" s="1"/>
      <c r="I619" s="1"/>
      <c r="J619" s="1"/>
      <c r="K619" s="1"/>
      <c r="L619" s="4"/>
      <c r="M619" s="4"/>
      <c r="N619" s="1"/>
      <c r="O619" s="4"/>
      <c r="P619" s="4"/>
      <c r="Q619" s="1"/>
      <c r="R619" s="159"/>
      <c r="S619" s="159"/>
      <c r="T619" s="160"/>
    </row>
    <row r="620" spans="1:20" ht="13.5" customHeight="1" x14ac:dyDescent="0.25">
      <c r="A620" s="1"/>
      <c r="B620" s="1"/>
      <c r="C620" s="1"/>
      <c r="D620" s="1"/>
      <c r="E620" s="1"/>
      <c r="F620" s="4"/>
      <c r="G620" s="4"/>
      <c r="H620" s="1"/>
      <c r="I620" s="1"/>
      <c r="J620" s="1"/>
      <c r="K620" s="1"/>
      <c r="L620" s="4"/>
      <c r="M620" s="4"/>
      <c r="N620" s="1"/>
      <c r="O620" s="4"/>
      <c r="P620" s="4"/>
      <c r="Q620" s="1"/>
      <c r="R620" s="159"/>
      <c r="S620" s="159"/>
      <c r="T620" s="160"/>
    </row>
    <row r="621" spans="1:20" ht="13.5" customHeight="1" x14ac:dyDescent="0.25">
      <c r="A621" s="1"/>
      <c r="B621" s="1"/>
      <c r="C621" s="1"/>
      <c r="D621" s="1"/>
      <c r="E621" s="1"/>
      <c r="F621" s="4"/>
      <c r="G621" s="4"/>
      <c r="H621" s="1"/>
      <c r="I621" s="1"/>
      <c r="J621" s="1"/>
      <c r="K621" s="1"/>
      <c r="L621" s="4"/>
      <c r="M621" s="4"/>
      <c r="N621" s="1"/>
      <c r="O621" s="4"/>
      <c r="P621" s="4"/>
      <c r="Q621" s="1"/>
      <c r="R621" s="159"/>
      <c r="S621" s="159"/>
      <c r="T621" s="160"/>
    </row>
    <row r="622" spans="1:20" ht="13.5" customHeight="1" x14ac:dyDescent="0.25">
      <c r="A622" s="1"/>
      <c r="B622" s="1"/>
      <c r="C622" s="1"/>
      <c r="D622" s="1"/>
      <c r="E622" s="1"/>
      <c r="F622" s="4"/>
      <c r="G622" s="4"/>
      <c r="H622" s="1"/>
      <c r="I622" s="1"/>
      <c r="J622" s="1"/>
      <c r="K622" s="1"/>
      <c r="L622" s="4"/>
      <c r="M622" s="4"/>
      <c r="N622" s="1"/>
      <c r="O622" s="4"/>
      <c r="P622" s="4"/>
      <c r="Q622" s="1"/>
      <c r="R622" s="159"/>
      <c r="S622" s="159"/>
      <c r="T622" s="160"/>
    </row>
    <row r="623" spans="1:20" ht="13.5" customHeight="1" x14ac:dyDescent="0.25">
      <c r="A623" s="1"/>
      <c r="B623" s="1"/>
      <c r="C623" s="1"/>
      <c r="D623" s="1"/>
      <c r="E623" s="1"/>
      <c r="F623" s="4"/>
      <c r="G623" s="4"/>
      <c r="H623" s="1"/>
      <c r="I623" s="1"/>
      <c r="J623" s="1"/>
      <c r="K623" s="1"/>
      <c r="L623" s="4"/>
      <c r="M623" s="4"/>
      <c r="N623" s="1"/>
      <c r="O623" s="4"/>
      <c r="P623" s="4"/>
      <c r="Q623" s="1"/>
      <c r="R623" s="159"/>
      <c r="S623" s="159"/>
      <c r="T623" s="160"/>
    </row>
    <row r="624" spans="1:20" ht="13.5" customHeight="1" x14ac:dyDescent="0.25">
      <c r="A624" s="1"/>
      <c r="B624" s="1"/>
      <c r="C624" s="1"/>
      <c r="D624" s="1"/>
      <c r="E624" s="1"/>
      <c r="F624" s="4"/>
      <c r="G624" s="4"/>
      <c r="H624" s="1"/>
      <c r="I624" s="1"/>
      <c r="J624" s="1"/>
      <c r="K624" s="1"/>
      <c r="L624" s="4"/>
      <c r="M624" s="4"/>
      <c r="N624" s="1"/>
      <c r="O624" s="4"/>
      <c r="P624" s="4"/>
      <c r="Q624" s="1"/>
      <c r="R624" s="159"/>
      <c r="S624" s="159"/>
      <c r="T624" s="160"/>
    </row>
    <row r="625" spans="1:20" ht="13.5" customHeight="1" x14ac:dyDescent="0.25">
      <c r="A625" s="1"/>
      <c r="B625" s="1"/>
      <c r="C625" s="1"/>
      <c r="D625" s="1"/>
      <c r="E625" s="1"/>
      <c r="F625" s="4"/>
      <c r="G625" s="4"/>
      <c r="H625" s="1"/>
      <c r="I625" s="1"/>
      <c r="J625" s="1"/>
      <c r="K625" s="1"/>
      <c r="L625" s="4"/>
      <c r="M625" s="4"/>
      <c r="N625" s="1"/>
      <c r="O625" s="4"/>
      <c r="P625" s="4"/>
      <c r="Q625" s="1"/>
      <c r="R625" s="159"/>
      <c r="S625" s="159"/>
      <c r="T625" s="160"/>
    </row>
    <row r="626" spans="1:20" ht="13.5" customHeight="1" x14ac:dyDescent="0.25">
      <c r="A626" s="1"/>
      <c r="B626" s="1"/>
      <c r="C626" s="1"/>
      <c r="D626" s="1"/>
      <c r="E626" s="1"/>
      <c r="F626" s="4"/>
      <c r="G626" s="4"/>
      <c r="H626" s="1"/>
      <c r="I626" s="1"/>
      <c r="J626" s="1"/>
      <c r="K626" s="1"/>
      <c r="L626" s="4"/>
      <c r="M626" s="4"/>
      <c r="N626" s="1"/>
      <c r="O626" s="4"/>
      <c r="P626" s="4"/>
      <c r="Q626" s="1"/>
      <c r="R626" s="159"/>
      <c r="S626" s="159"/>
      <c r="T626" s="160"/>
    </row>
    <row r="627" spans="1:20" ht="13.5" customHeight="1" x14ac:dyDescent="0.25">
      <c r="A627" s="1"/>
      <c r="B627" s="1"/>
      <c r="C627" s="1"/>
      <c r="D627" s="1"/>
      <c r="E627" s="1"/>
      <c r="F627" s="4"/>
      <c r="G627" s="4"/>
      <c r="H627" s="1"/>
      <c r="I627" s="1"/>
      <c r="J627" s="1"/>
      <c r="K627" s="1"/>
      <c r="L627" s="4"/>
      <c r="M627" s="4"/>
      <c r="N627" s="1"/>
      <c r="O627" s="4"/>
      <c r="P627" s="4"/>
      <c r="Q627" s="1"/>
      <c r="R627" s="159"/>
      <c r="S627" s="159"/>
      <c r="T627" s="160"/>
    </row>
    <row r="628" spans="1:20" ht="13.5" customHeight="1" x14ac:dyDescent="0.25">
      <c r="A628" s="1"/>
      <c r="B628" s="1"/>
      <c r="C628" s="1"/>
      <c r="D628" s="1"/>
      <c r="E628" s="1"/>
      <c r="F628" s="4"/>
      <c r="G628" s="4"/>
      <c r="H628" s="1"/>
      <c r="I628" s="1"/>
      <c r="J628" s="1"/>
      <c r="K628" s="1"/>
      <c r="L628" s="4"/>
      <c r="M628" s="4"/>
      <c r="N628" s="1"/>
      <c r="O628" s="4"/>
      <c r="P628" s="4"/>
      <c r="Q628" s="1"/>
      <c r="R628" s="159"/>
      <c r="S628" s="159"/>
      <c r="T628" s="160"/>
    </row>
    <row r="629" spans="1:20" ht="13.5" customHeight="1" x14ac:dyDescent="0.25">
      <c r="A629" s="1"/>
      <c r="B629" s="1"/>
      <c r="C629" s="1"/>
      <c r="D629" s="1"/>
      <c r="E629" s="1"/>
      <c r="F629" s="4"/>
      <c r="G629" s="4"/>
      <c r="H629" s="1"/>
      <c r="I629" s="1"/>
      <c r="J629" s="1"/>
      <c r="K629" s="1"/>
      <c r="L629" s="4"/>
      <c r="M629" s="4"/>
      <c r="N629" s="1"/>
      <c r="O629" s="4"/>
      <c r="P629" s="4"/>
      <c r="Q629" s="1"/>
      <c r="R629" s="159"/>
      <c r="S629" s="159"/>
      <c r="T629" s="160"/>
    </row>
    <row r="630" spans="1:20" ht="13.5" customHeight="1" x14ac:dyDescent="0.25">
      <c r="A630" s="1"/>
      <c r="B630" s="1"/>
      <c r="C630" s="1"/>
      <c r="D630" s="1"/>
      <c r="E630" s="1"/>
      <c r="F630" s="4"/>
      <c r="G630" s="4"/>
      <c r="H630" s="1"/>
      <c r="I630" s="1"/>
      <c r="J630" s="1"/>
      <c r="K630" s="1"/>
      <c r="L630" s="4"/>
      <c r="M630" s="4"/>
      <c r="N630" s="1"/>
      <c r="O630" s="4"/>
      <c r="P630" s="4"/>
      <c r="Q630" s="1"/>
      <c r="R630" s="159"/>
      <c r="S630" s="159"/>
      <c r="T630" s="160"/>
    </row>
    <row r="631" spans="1:20" ht="13.5" customHeight="1" x14ac:dyDescent="0.25">
      <c r="A631" s="1"/>
      <c r="B631" s="1"/>
      <c r="C631" s="1"/>
      <c r="D631" s="1"/>
      <c r="E631" s="1"/>
      <c r="F631" s="4"/>
      <c r="G631" s="4"/>
      <c r="H631" s="1"/>
      <c r="I631" s="1"/>
      <c r="J631" s="1"/>
      <c r="K631" s="1"/>
      <c r="L631" s="4"/>
      <c r="M631" s="4"/>
      <c r="N631" s="1"/>
      <c r="O631" s="4"/>
      <c r="P631" s="4"/>
      <c r="Q631" s="1"/>
      <c r="R631" s="159"/>
      <c r="S631" s="159"/>
      <c r="T631" s="160"/>
    </row>
    <row r="632" spans="1:20" ht="13.5" customHeight="1" x14ac:dyDescent="0.25">
      <c r="A632" s="1"/>
      <c r="B632" s="1"/>
      <c r="C632" s="1"/>
      <c r="D632" s="1"/>
      <c r="E632" s="1"/>
      <c r="F632" s="4"/>
      <c r="G632" s="4"/>
      <c r="H632" s="1"/>
      <c r="I632" s="1"/>
      <c r="J632" s="1"/>
      <c r="K632" s="1"/>
      <c r="L632" s="4"/>
      <c r="M632" s="4"/>
      <c r="N632" s="1"/>
      <c r="O632" s="4"/>
      <c r="P632" s="4"/>
      <c r="Q632" s="1"/>
      <c r="R632" s="159"/>
      <c r="S632" s="159"/>
      <c r="T632" s="160"/>
    </row>
    <row r="633" spans="1:20" ht="13.5" customHeight="1" x14ac:dyDescent="0.25">
      <c r="A633" s="1"/>
      <c r="B633" s="1"/>
      <c r="C633" s="1"/>
      <c r="D633" s="1"/>
      <c r="E633" s="1"/>
      <c r="F633" s="4"/>
      <c r="G633" s="4"/>
      <c r="H633" s="1"/>
      <c r="I633" s="1"/>
      <c r="J633" s="1"/>
      <c r="K633" s="1"/>
      <c r="L633" s="4"/>
      <c r="M633" s="4"/>
      <c r="N633" s="1"/>
      <c r="O633" s="4"/>
      <c r="P633" s="4"/>
      <c r="Q633" s="1"/>
      <c r="R633" s="159"/>
      <c r="S633" s="159"/>
      <c r="T633" s="160"/>
    </row>
    <row r="634" spans="1:20" ht="13.5" customHeight="1" x14ac:dyDescent="0.25">
      <c r="A634" s="1"/>
      <c r="B634" s="1"/>
      <c r="C634" s="1"/>
      <c r="D634" s="1"/>
      <c r="E634" s="1"/>
      <c r="F634" s="4"/>
      <c r="G634" s="4"/>
      <c r="H634" s="1"/>
      <c r="I634" s="1"/>
      <c r="J634" s="1"/>
      <c r="K634" s="1"/>
      <c r="L634" s="4"/>
      <c r="M634" s="4"/>
      <c r="N634" s="1"/>
      <c r="O634" s="4"/>
      <c r="P634" s="4"/>
      <c r="Q634" s="1"/>
      <c r="R634" s="159"/>
      <c r="S634" s="159"/>
      <c r="T634" s="160"/>
    </row>
    <row r="635" spans="1:20" ht="13.5" customHeight="1" x14ac:dyDescent="0.25">
      <c r="A635" s="1"/>
      <c r="B635" s="1"/>
      <c r="C635" s="1"/>
      <c r="D635" s="1"/>
      <c r="E635" s="1"/>
      <c r="F635" s="4"/>
      <c r="G635" s="4"/>
      <c r="H635" s="1"/>
      <c r="I635" s="1"/>
      <c r="J635" s="1"/>
      <c r="K635" s="1"/>
      <c r="L635" s="4"/>
      <c r="M635" s="4"/>
      <c r="N635" s="1"/>
      <c r="O635" s="4"/>
      <c r="P635" s="4"/>
      <c r="Q635" s="1"/>
      <c r="R635" s="159"/>
      <c r="S635" s="159"/>
      <c r="T635" s="160"/>
    </row>
    <row r="636" spans="1:20" ht="13.5" customHeight="1" x14ac:dyDescent="0.25">
      <c r="A636" s="1"/>
      <c r="B636" s="1"/>
      <c r="C636" s="1"/>
      <c r="D636" s="1"/>
      <c r="E636" s="1"/>
      <c r="F636" s="4"/>
      <c r="G636" s="4"/>
      <c r="H636" s="1"/>
      <c r="I636" s="1"/>
      <c r="J636" s="1"/>
      <c r="K636" s="1"/>
      <c r="L636" s="4"/>
      <c r="M636" s="4"/>
      <c r="N636" s="1"/>
      <c r="O636" s="4"/>
      <c r="P636" s="4"/>
      <c r="Q636" s="1"/>
      <c r="R636" s="159"/>
      <c r="S636" s="159"/>
      <c r="T636" s="160"/>
    </row>
    <row r="637" spans="1:20" ht="13.5" customHeight="1" x14ac:dyDescent="0.25">
      <c r="A637" s="1"/>
      <c r="B637" s="1"/>
      <c r="C637" s="1"/>
      <c r="D637" s="1"/>
      <c r="E637" s="1"/>
      <c r="F637" s="4"/>
      <c r="G637" s="4"/>
      <c r="H637" s="1"/>
      <c r="I637" s="1"/>
      <c r="J637" s="1"/>
      <c r="K637" s="1"/>
      <c r="L637" s="4"/>
      <c r="M637" s="4"/>
      <c r="N637" s="1"/>
      <c r="O637" s="4"/>
      <c r="P637" s="4"/>
      <c r="Q637" s="1"/>
      <c r="R637" s="159"/>
      <c r="S637" s="159"/>
      <c r="T637" s="160"/>
    </row>
    <row r="638" spans="1:20" ht="13.5" customHeight="1" x14ac:dyDescent="0.25">
      <c r="A638" s="1"/>
      <c r="B638" s="1"/>
      <c r="C638" s="1"/>
      <c r="D638" s="1"/>
      <c r="E638" s="1"/>
      <c r="F638" s="4"/>
      <c r="G638" s="4"/>
      <c r="H638" s="1"/>
      <c r="I638" s="1"/>
      <c r="J638" s="1"/>
      <c r="K638" s="1"/>
      <c r="L638" s="4"/>
      <c r="M638" s="4"/>
      <c r="N638" s="1"/>
      <c r="O638" s="4"/>
      <c r="P638" s="4"/>
      <c r="Q638" s="1"/>
      <c r="R638" s="159"/>
      <c r="S638" s="159"/>
      <c r="T638" s="160"/>
    </row>
    <row r="639" spans="1:20" ht="13.5" customHeight="1" x14ac:dyDescent="0.25">
      <c r="A639" s="1"/>
      <c r="B639" s="1"/>
      <c r="C639" s="1"/>
      <c r="D639" s="1"/>
      <c r="E639" s="1"/>
      <c r="F639" s="4"/>
      <c r="G639" s="4"/>
      <c r="H639" s="1"/>
      <c r="I639" s="1"/>
      <c r="J639" s="1"/>
      <c r="K639" s="1"/>
      <c r="L639" s="4"/>
      <c r="M639" s="4"/>
      <c r="N639" s="1"/>
      <c r="O639" s="4"/>
      <c r="P639" s="4"/>
      <c r="Q639" s="1"/>
      <c r="R639" s="159"/>
      <c r="S639" s="159"/>
      <c r="T639" s="160"/>
    </row>
    <row r="640" spans="1:20" ht="13.5" customHeight="1" x14ac:dyDescent="0.25">
      <c r="A640" s="1"/>
      <c r="B640" s="1"/>
      <c r="C640" s="1"/>
      <c r="D640" s="1"/>
      <c r="E640" s="1"/>
      <c r="F640" s="4"/>
      <c r="G640" s="4"/>
      <c r="H640" s="1"/>
      <c r="I640" s="1"/>
      <c r="J640" s="1"/>
      <c r="K640" s="1"/>
      <c r="L640" s="4"/>
      <c r="M640" s="4"/>
      <c r="N640" s="1"/>
      <c r="O640" s="4"/>
      <c r="P640" s="4"/>
      <c r="Q640" s="1"/>
      <c r="R640" s="159"/>
      <c r="S640" s="159"/>
      <c r="T640" s="160"/>
    </row>
    <row r="641" spans="1:20" ht="13.5" customHeight="1" x14ac:dyDescent="0.25">
      <c r="A641" s="1"/>
      <c r="B641" s="1"/>
      <c r="C641" s="1"/>
      <c r="D641" s="1"/>
      <c r="E641" s="1"/>
      <c r="F641" s="4"/>
      <c r="G641" s="4"/>
      <c r="H641" s="1"/>
      <c r="I641" s="1"/>
      <c r="J641" s="1"/>
      <c r="K641" s="1"/>
      <c r="L641" s="4"/>
      <c r="M641" s="4"/>
      <c r="N641" s="1"/>
      <c r="O641" s="4"/>
      <c r="P641" s="4"/>
      <c r="Q641" s="1"/>
      <c r="R641" s="159"/>
      <c r="S641" s="159"/>
      <c r="T641" s="160"/>
    </row>
    <row r="642" spans="1:20" ht="13.5" customHeight="1" x14ac:dyDescent="0.25">
      <c r="A642" s="1"/>
      <c r="B642" s="1"/>
      <c r="C642" s="1"/>
      <c r="D642" s="1"/>
      <c r="E642" s="1"/>
      <c r="F642" s="4"/>
      <c r="G642" s="4"/>
      <c r="H642" s="1"/>
      <c r="I642" s="1"/>
      <c r="J642" s="1"/>
      <c r="K642" s="1"/>
      <c r="L642" s="4"/>
      <c r="M642" s="4"/>
      <c r="N642" s="1"/>
      <c r="O642" s="4"/>
      <c r="P642" s="4"/>
      <c r="Q642" s="1"/>
      <c r="R642" s="159"/>
      <c r="S642" s="159"/>
      <c r="T642" s="160"/>
    </row>
    <row r="643" spans="1:20" ht="13.5" customHeight="1" x14ac:dyDescent="0.25">
      <c r="A643" s="1"/>
      <c r="B643" s="1"/>
      <c r="C643" s="1"/>
      <c r="D643" s="1"/>
      <c r="E643" s="1"/>
      <c r="F643" s="4"/>
      <c r="G643" s="4"/>
      <c r="H643" s="1"/>
      <c r="I643" s="1"/>
      <c r="J643" s="1"/>
      <c r="K643" s="1"/>
      <c r="L643" s="4"/>
      <c r="M643" s="4"/>
      <c r="N643" s="1"/>
      <c r="O643" s="4"/>
      <c r="P643" s="4"/>
      <c r="Q643" s="1"/>
      <c r="R643" s="159"/>
      <c r="S643" s="159"/>
      <c r="T643" s="160"/>
    </row>
    <row r="644" spans="1:20" ht="13.5" customHeight="1" x14ac:dyDescent="0.25">
      <c r="A644" s="1"/>
      <c r="B644" s="1"/>
      <c r="C644" s="1"/>
      <c r="D644" s="1"/>
      <c r="E644" s="1"/>
      <c r="F644" s="4"/>
      <c r="G644" s="4"/>
      <c r="H644" s="1"/>
      <c r="I644" s="1"/>
      <c r="J644" s="1"/>
      <c r="K644" s="1"/>
      <c r="L644" s="4"/>
      <c r="M644" s="4"/>
      <c r="N644" s="1"/>
      <c r="O644" s="4"/>
      <c r="P644" s="4"/>
      <c r="Q644" s="1"/>
      <c r="R644" s="159"/>
      <c r="S644" s="159"/>
      <c r="T644" s="160"/>
    </row>
    <row r="645" spans="1:20" ht="13.5" customHeight="1" x14ac:dyDescent="0.25">
      <c r="A645" s="1"/>
      <c r="B645" s="1"/>
      <c r="C645" s="1"/>
      <c r="D645" s="1"/>
      <c r="E645" s="1"/>
      <c r="F645" s="4"/>
      <c r="G645" s="4"/>
      <c r="H645" s="1"/>
      <c r="I645" s="1"/>
      <c r="J645" s="1"/>
      <c r="K645" s="1"/>
      <c r="L645" s="4"/>
      <c r="M645" s="4"/>
      <c r="N645" s="1"/>
      <c r="O645" s="4"/>
      <c r="P645" s="4"/>
      <c r="Q645" s="1"/>
      <c r="R645" s="159"/>
      <c r="S645" s="159"/>
      <c r="T645" s="160"/>
    </row>
    <row r="646" spans="1:20" ht="13.5" customHeight="1" x14ac:dyDescent="0.25">
      <c r="A646" s="1"/>
      <c r="B646" s="1"/>
      <c r="C646" s="1"/>
      <c r="D646" s="1"/>
      <c r="E646" s="1"/>
      <c r="F646" s="4"/>
      <c r="G646" s="4"/>
      <c r="H646" s="1"/>
      <c r="I646" s="1"/>
      <c r="J646" s="1"/>
      <c r="K646" s="1"/>
      <c r="L646" s="4"/>
      <c r="M646" s="4"/>
      <c r="N646" s="1"/>
      <c r="O646" s="4"/>
      <c r="P646" s="4"/>
      <c r="Q646" s="1"/>
      <c r="R646" s="159"/>
      <c r="S646" s="159"/>
      <c r="T646" s="160"/>
    </row>
    <row r="647" spans="1:20" ht="13.5" customHeight="1" x14ac:dyDescent="0.25">
      <c r="A647" s="1"/>
      <c r="B647" s="1"/>
      <c r="C647" s="1"/>
      <c r="D647" s="1"/>
      <c r="E647" s="1"/>
      <c r="F647" s="4"/>
      <c r="G647" s="4"/>
      <c r="H647" s="1"/>
      <c r="I647" s="1"/>
      <c r="J647" s="1"/>
      <c r="K647" s="1"/>
      <c r="L647" s="4"/>
      <c r="M647" s="4"/>
      <c r="N647" s="1"/>
      <c r="O647" s="4"/>
      <c r="P647" s="4"/>
      <c r="Q647" s="1"/>
      <c r="R647" s="159"/>
      <c r="S647" s="159"/>
      <c r="T647" s="160"/>
    </row>
    <row r="648" spans="1:20" ht="13.5" customHeight="1" x14ac:dyDescent="0.25">
      <c r="A648" s="1"/>
      <c r="B648" s="1"/>
      <c r="C648" s="1"/>
      <c r="D648" s="1"/>
      <c r="E648" s="1"/>
      <c r="F648" s="4"/>
      <c r="G648" s="4"/>
      <c r="H648" s="1"/>
      <c r="I648" s="1"/>
      <c r="J648" s="1"/>
      <c r="K648" s="1"/>
      <c r="L648" s="4"/>
      <c r="M648" s="4"/>
      <c r="N648" s="1"/>
      <c r="O648" s="4"/>
      <c r="P648" s="4"/>
      <c r="Q648" s="1"/>
      <c r="R648" s="159"/>
      <c r="S648" s="159"/>
      <c r="T648" s="160"/>
    </row>
    <row r="649" spans="1:20" ht="13.5" customHeight="1" x14ac:dyDescent="0.25">
      <c r="A649" s="1"/>
      <c r="B649" s="1"/>
      <c r="C649" s="1"/>
      <c r="D649" s="1"/>
      <c r="E649" s="1"/>
      <c r="F649" s="4"/>
      <c r="G649" s="4"/>
      <c r="H649" s="1"/>
      <c r="I649" s="1"/>
      <c r="J649" s="1"/>
      <c r="K649" s="1"/>
      <c r="L649" s="4"/>
      <c r="M649" s="4"/>
      <c r="N649" s="1"/>
      <c r="O649" s="4"/>
      <c r="P649" s="4"/>
      <c r="Q649" s="1"/>
      <c r="R649" s="159"/>
      <c r="S649" s="159"/>
      <c r="T649" s="160"/>
    </row>
    <row r="650" spans="1:20" ht="13.5" customHeight="1" x14ac:dyDescent="0.25">
      <c r="A650" s="1"/>
      <c r="B650" s="1"/>
      <c r="C650" s="1"/>
      <c r="D650" s="1"/>
      <c r="E650" s="1"/>
      <c r="F650" s="4"/>
      <c r="G650" s="4"/>
      <c r="H650" s="1"/>
      <c r="I650" s="1"/>
      <c r="J650" s="1"/>
      <c r="K650" s="1"/>
      <c r="L650" s="4"/>
      <c r="M650" s="4"/>
      <c r="N650" s="1"/>
      <c r="O650" s="4"/>
      <c r="P650" s="4"/>
      <c r="Q650" s="1"/>
      <c r="R650" s="159"/>
      <c r="S650" s="159"/>
      <c r="T650" s="160"/>
    </row>
    <row r="651" spans="1:20" ht="13.5" customHeight="1" x14ac:dyDescent="0.25">
      <c r="A651" s="1"/>
      <c r="B651" s="1"/>
      <c r="C651" s="1"/>
      <c r="D651" s="1"/>
      <c r="E651" s="1"/>
      <c r="F651" s="4"/>
      <c r="G651" s="4"/>
      <c r="H651" s="1"/>
      <c r="I651" s="1"/>
      <c r="J651" s="1"/>
      <c r="K651" s="1"/>
      <c r="L651" s="4"/>
      <c r="M651" s="4"/>
      <c r="N651" s="1"/>
      <c r="O651" s="4"/>
      <c r="P651" s="4"/>
      <c r="Q651" s="1"/>
      <c r="R651" s="159"/>
      <c r="S651" s="159"/>
      <c r="T651" s="160"/>
    </row>
    <row r="652" spans="1:20" ht="13.5" customHeight="1" x14ac:dyDescent="0.25">
      <c r="A652" s="1"/>
      <c r="B652" s="1"/>
      <c r="C652" s="1"/>
      <c r="D652" s="1"/>
      <c r="E652" s="1"/>
      <c r="F652" s="4"/>
      <c r="G652" s="4"/>
      <c r="H652" s="1"/>
      <c r="I652" s="1"/>
      <c r="J652" s="1"/>
      <c r="K652" s="1"/>
      <c r="L652" s="4"/>
      <c r="M652" s="4"/>
      <c r="N652" s="1"/>
      <c r="O652" s="4"/>
      <c r="P652" s="4"/>
      <c r="Q652" s="1"/>
      <c r="R652" s="159"/>
      <c r="S652" s="159"/>
      <c r="T652" s="160"/>
    </row>
    <row r="653" spans="1:20" ht="13.5" customHeight="1" x14ac:dyDescent="0.25">
      <c r="A653" s="1"/>
      <c r="B653" s="1"/>
      <c r="C653" s="1"/>
      <c r="D653" s="1"/>
      <c r="E653" s="1"/>
      <c r="F653" s="4"/>
      <c r="G653" s="4"/>
      <c r="H653" s="1"/>
      <c r="I653" s="1"/>
      <c r="J653" s="1"/>
      <c r="K653" s="1"/>
      <c r="L653" s="4"/>
      <c r="M653" s="4"/>
      <c r="N653" s="1"/>
      <c r="O653" s="4"/>
      <c r="P653" s="4"/>
      <c r="Q653" s="1"/>
      <c r="R653" s="159"/>
      <c r="S653" s="159"/>
      <c r="T653" s="160"/>
    </row>
    <row r="654" spans="1:20" ht="13.5" customHeight="1" x14ac:dyDescent="0.25">
      <c r="A654" s="1"/>
      <c r="B654" s="1"/>
      <c r="C654" s="1"/>
      <c r="D654" s="1"/>
      <c r="E654" s="1"/>
      <c r="F654" s="4"/>
      <c r="G654" s="4"/>
      <c r="H654" s="1"/>
      <c r="I654" s="1"/>
      <c r="J654" s="1"/>
      <c r="K654" s="1"/>
      <c r="L654" s="4"/>
      <c r="M654" s="4"/>
      <c r="N654" s="1"/>
      <c r="O654" s="4"/>
      <c r="P654" s="4"/>
      <c r="Q654" s="1"/>
      <c r="R654" s="159"/>
      <c r="S654" s="159"/>
      <c r="T654" s="160"/>
    </row>
    <row r="655" spans="1:20" ht="13.5" customHeight="1" x14ac:dyDescent="0.25">
      <c r="A655" s="1"/>
      <c r="B655" s="1"/>
      <c r="C655" s="1"/>
      <c r="D655" s="1"/>
      <c r="E655" s="1"/>
      <c r="F655" s="4"/>
      <c r="G655" s="4"/>
      <c r="H655" s="1"/>
      <c r="I655" s="1"/>
      <c r="J655" s="1"/>
      <c r="K655" s="1"/>
      <c r="L655" s="4"/>
      <c r="M655" s="4"/>
      <c r="N655" s="1"/>
      <c r="O655" s="4"/>
      <c r="P655" s="4"/>
      <c r="Q655" s="1"/>
      <c r="R655" s="159"/>
      <c r="S655" s="159"/>
      <c r="T655" s="160"/>
    </row>
    <row r="656" spans="1:20" ht="13.5" customHeight="1" x14ac:dyDescent="0.25">
      <c r="A656" s="1"/>
      <c r="B656" s="1"/>
      <c r="C656" s="1"/>
      <c r="D656" s="1"/>
      <c r="E656" s="1"/>
      <c r="F656" s="4"/>
      <c r="G656" s="4"/>
      <c r="H656" s="1"/>
      <c r="I656" s="1"/>
      <c r="J656" s="1"/>
      <c r="K656" s="1"/>
      <c r="L656" s="4"/>
      <c r="M656" s="4"/>
      <c r="N656" s="1"/>
      <c r="O656" s="4"/>
      <c r="P656" s="4"/>
      <c r="Q656" s="1"/>
      <c r="R656" s="159"/>
      <c r="S656" s="159"/>
      <c r="T656" s="160"/>
    </row>
    <row r="657" spans="1:20" ht="13.5" customHeight="1" x14ac:dyDescent="0.25">
      <c r="A657" s="1"/>
      <c r="B657" s="1"/>
      <c r="C657" s="1"/>
      <c r="D657" s="1"/>
      <c r="E657" s="1"/>
      <c r="F657" s="4"/>
      <c r="G657" s="4"/>
      <c r="H657" s="1"/>
      <c r="I657" s="1"/>
      <c r="J657" s="1"/>
      <c r="K657" s="1"/>
      <c r="L657" s="4"/>
      <c r="M657" s="4"/>
      <c r="N657" s="1"/>
      <c r="O657" s="4"/>
      <c r="P657" s="4"/>
      <c r="Q657" s="1"/>
      <c r="R657" s="159"/>
      <c r="S657" s="159"/>
      <c r="T657" s="160"/>
    </row>
    <row r="658" spans="1:20" ht="13.5" customHeight="1" x14ac:dyDescent="0.25">
      <c r="A658" s="1"/>
      <c r="B658" s="1"/>
      <c r="C658" s="1"/>
      <c r="D658" s="1"/>
      <c r="E658" s="1"/>
      <c r="F658" s="4"/>
      <c r="G658" s="4"/>
      <c r="H658" s="1"/>
      <c r="I658" s="1"/>
      <c r="J658" s="1"/>
      <c r="K658" s="1"/>
      <c r="L658" s="4"/>
      <c r="M658" s="4"/>
      <c r="N658" s="1"/>
      <c r="O658" s="4"/>
      <c r="P658" s="4"/>
      <c r="Q658" s="1"/>
      <c r="R658" s="159"/>
      <c r="S658" s="159"/>
      <c r="T658" s="160"/>
    </row>
    <row r="659" spans="1:20" ht="13.5" customHeight="1" x14ac:dyDescent="0.25">
      <c r="A659" s="1"/>
      <c r="B659" s="1"/>
      <c r="C659" s="1"/>
      <c r="D659" s="1"/>
      <c r="E659" s="1"/>
      <c r="F659" s="4"/>
      <c r="G659" s="4"/>
      <c r="H659" s="1"/>
      <c r="I659" s="1"/>
      <c r="J659" s="1"/>
      <c r="K659" s="1"/>
      <c r="L659" s="4"/>
      <c r="M659" s="4"/>
      <c r="N659" s="1"/>
      <c r="O659" s="4"/>
      <c r="P659" s="4"/>
      <c r="Q659" s="1"/>
      <c r="R659" s="159"/>
      <c r="S659" s="159"/>
      <c r="T659" s="160"/>
    </row>
    <row r="660" spans="1:20" ht="13.5" customHeight="1" x14ac:dyDescent="0.25">
      <c r="A660" s="1"/>
      <c r="B660" s="1"/>
      <c r="C660" s="1"/>
      <c r="D660" s="1"/>
      <c r="E660" s="1"/>
      <c r="F660" s="4"/>
      <c r="G660" s="4"/>
      <c r="H660" s="1"/>
      <c r="I660" s="1"/>
      <c r="J660" s="1"/>
      <c r="K660" s="1"/>
      <c r="L660" s="4"/>
      <c r="M660" s="4"/>
      <c r="N660" s="1"/>
      <c r="O660" s="4"/>
      <c r="P660" s="4"/>
      <c r="Q660" s="1"/>
      <c r="R660" s="159"/>
      <c r="S660" s="159"/>
      <c r="T660" s="160"/>
    </row>
    <row r="661" spans="1:20" ht="13.5" customHeight="1" x14ac:dyDescent="0.25">
      <c r="A661" s="1"/>
      <c r="B661" s="1"/>
      <c r="C661" s="1"/>
      <c r="D661" s="1"/>
      <c r="E661" s="1"/>
      <c r="F661" s="4"/>
      <c r="G661" s="4"/>
      <c r="H661" s="1"/>
      <c r="I661" s="1"/>
      <c r="J661" s="1"/>
      <c r="K661" s="1"/>
      <c r="L661" s="4"/>
      <c r="M661" s="4"/>
      <c r="N661" s="1"/>
      <c r="O661" s="4"/>
      <c r="P661" s="4"/>
      <c r="Q661" s="1"/>
      <c r="R661" s="159"/>
      <c r="S661" s="159"/>
      <c r="T661" s="160"/>
    </row>
    <row r="662" spans="1:20" ht="13.5" customHeight="1" x14ac:dyDescent="0.25">
      <c r="A662" s="1"/>
      <c r="B662" s="1"/>
      <c r="C662" s="1"/>
      <c r="D662" s="1"/>
      <c r="E662" s="1"/>
      <c r="F662" s="4"/>
      <c r="G662" s="4"/>
      <c r="H662" s="1"/>
      <c r="I662" s="1"/>
      <c r="J662" s="1"/>
      <c r="K662" s="1"/>
      <c r="L662" s="4"/>
      <c r="M662" s="4"/>
      <c r="N662" s="1"/>
      <c r="O662" s="4"/>
      <c r="P662" s="4"/>
      <c r="Q662" s="1"/>
      <c r="R662" s="159"/>
      <c r="S662" s="159"/>
      <c r="T662" s="160"/>
    </row>
    <row r="663" spans="1:20" ht="13.5" customHeight="1" x14ac:dyDescent="0.25">
      <c r="A663" s="1"/>
      <c r="B663" s="1"/>
      <c r="C663" s="1"/>
      <c r="D663" s="1"/>
      <c r="E663" s="1"/>
      <c r="F663" s="4"/>
      <c r="G663" s="4"/>
      <c r="H663" s="1"/>
      <c r="I663" s="1"/>
      <c r="J663" s="1"/>
      <c r="K663" s="1"/>
      <c r="L663" s="4"/>
      <c r="M663" s="4"/>
      <c r="N663" s="1"/>
      <c r="O663" s="4"/>
      <c r="P663" s="4"/>
      <c r="Q663" s="1"/>
      <c r="R663" s="159"/>
      <c r="S663" s="159"/>
      <c r="T663" s="160"/>
    </row>
    <row r="664" spans="1:20" ht="13.5" customHeight="1" x14ac:dyDescent="0.25">
      <c r="A664" s="1"/>
      <c r="B664" s="1"/>
      <c r="C664" s="1"/>
      <c r="D664" s="1"/>
      <c r="E664" s="1"/>
      <c r="F664" s="4"/>
      <c r="G664" s="4"/>
      <c r="H664" s="1"/>
      <c r="I664" s="1"/>
      <c r="J664" s="1"/>
      <c r="K664" s="1"/>
      <c r="L664" s="4"/>
      <c r="M664" s="4"/>
      <c r="N664" s="1"/>
      <c r="O664" s="4"/>
      <c r="P664" s="4"/>
      <c r="Q664" s="1"/>
      <c r="R664" s="159"/>
      <c r="S664" s="159"/>
      <c r="T664" s="160"/>
    </row>
    <row r="665" spans="1:20" ht="13.5" customHeight="1" x14ac:dyDescent="0.25">
      <c r="A665" s="1"/>
      <c r="B665" s="1"/>
      <c r="C665" s="1"/>
      <c r="D665" s="1"/>
      <c r="E665" s="1"/>
      <c r="F665" s="4"/>
      <c r="G665" s="4"/>
      <c r="H665" s="1"/>
      <c r="I665" s="1"/>
      <c r="J665" s="1"/>
      <c r="K665" s="1"/>
      <c r="L665" s="4"/>
      <c r="M665" s="4"/>
      <c r="N665" s="1"/>
      <c r="O665" s="4"/>
      <c r="P665" s="4"/>
      <c r="Q665" s="1"/>
      <c r="R665" s="159"/>
      <c r="S665" s="159"/>
      <c r="T665" s="160"/>
    </row>
    <row r="666" spans="1:20" ht="13.5" customHeight="1" x14ac:dyDescent="0.25">
      <c r="A666" s="1"/>
      <c r="B666" s="1"/>
      <c r="C666" s="1"/>
      <c r="D666" s="1"/>
      <c r="E666" s="1"/>
      <c r="F666" s="4"/>
      <c r="G666" s="4"/>
      <c r="H666" s="1"/>
      <c r="I666" s="1"/>
      <c r="J666" s="1"/>
      <c r="K666" s="1"/>
      <c r="L666" s="4"/>
      <c r="M666" s="4"/>
      <c r="N666" s="1"/>
      <c r="O666" s="4"/>
      <c r="P666" s="4"/>
      <c r="Q666" s="1"/>
      <c r="R666" s="159"/>
      <c r="S666" s="159"/>
      <c r="T666" s="160"/>
    </row>
    <row r="667" spans="1:20" ht="13.5" customHeight="1" x14ac:dyDescent="0.25">
      <c r="A667" s="1"/>
      <c r="B667" s="1"/>
      <c r="C667" s="1"/>
      <c r="D667" s="1"/>
      <c r="E667" s="1"/>
      <c r="F667" s="4"/>
      <c r="G667" s="4"/>
      <c r="H667" s="1"/>
      <c r="I667" s="1"/>
      <c r="J667" s="1"/>
      <c r="K667" s="1"/>
      <c r="L667" s="4"/>
      <c r="M667" s="4"/>
      <c r="N667" s="1"/>
      <c r="O667" s="4"/>
      <c r="P667" s="4"/>
      <c r="Q667" s="1"/>
      <c r="R667" s="159"/>
      <c r="S667" s="159"/>
      <c r="T667" s="160"/>
    </row>
    <row r="668" spans="1:20" ht="13.5" customHeight="1" x14ac:dyDescent="0.25">
      <c r="A668" s="1"/>
      <c r="B668" s="1"/>
      <c r="C668" s="1"/>
      <c r="D668" s="1"/>
      <c r="E668" s="1"/>
      <c r="F668" s="4"/>
      <c r="G668" s="4"/>
      <c r="H668" s="1"/>
      <c r="I668" s="1"/>
      <c r="J668" s="1"/>
      <c r="K668" s="1"/>
      <c r="L668" s="4"/>
      <c r="M668" s="4"/>
      <c r="N668" s="1"/>
      <c r="O668" s="4"/>
      <c r="P668" s="4"/>
      <c r="Q668" s="1"/>
      <c r="R668" s="159"/>
      <c r="S668" s="159"/>
      <c r="T668" s="160"/>
    </row>
    <row r="669" spans="1:20" ht="13.5" customHeight="1" x14ac:dyDescent="0.25">
      <c r="A669" s="1"/>
      <c r="B669" s="1"/>
      <c r="C669" s="1"/>
      <c r="D669" s="1"/>
      <c r="E669" s="1"/>
      <c r="F669" s="4"/>
      <c r="G669" s="4"/>
      <c r="H669" s="1"/>
      <c r="I669" s="1"/>
      <c r="J669" s="1"/>
      <c r="K669" s="1"/>
      <c r="L669" s="4"/>
      <c r="M669" s="4"/>
      <c r="N669" s="1"/>
      <c r="O669" s="4"/>
      <c r="P669" s="4"/>
      <c r="Q669" s="1"/>
      <c r="R669" s="159"/>
      <c r="S669" s="159"/>
      <c r="T669" s="160"/>
    </row>
    <row r="670" spans="1:20" ht="13.5" customHeight="1" x14ac:dyDescent="0.25">
      <c r="A670" s="1"/>
      <c r="B670" s="1"/>
      <c r="C670" s="1"/>
      <c r="D670" s="1"/>
      <c r="E670" s="1"/>
      <c r="F670" s="4"/>
      <c r="G670" s="4"/>
      <c r="H670" s="1"/>
      <c r="I670" s="1"/>
      <c r="J670" s="1"/>
      <c r="K670" s="1"/>
      <c r="L670" s="4"/>
      <c r="M670" s="4"/>
      <c r="N670" s="1"/>
      <c r="O670" s="4"/>
      <c r="P670" s="4"/>
      <c r="Q670" s="1"/>
      <c r="R670" s="159"/>
      <c r="S670" s="159"/>
      <c r="T670" s="160"/>
    </row>
    <row r="671" spans="1:20" ht="13.5" customHeight="1" x14ac:dyDescent="0.25">
      <c r="A671" s="1"/>
      <c r="B671" s="1"/>
      <c r="C671" s="1"/>
      <c r="D671" s="1"/>
      <c r="E671" s="1"/>
      <c r="F671" s="4"/>
      <c r="G671" s="4"/>
      <c r="H671" s="1"/>
      <c r="I671" s="1"/>
      <c r="J671" s="1"/>
      <c r="K671" s="1"/>
      <c r="L671" s="4"/>
      <c r="M671" s="4"/>
      <c r="N671" s="1"/>
      <c r="O671" s="4"/>
      <c r="P671" s="4"/>
      <c r="Q671" s="1"/>
      <c r="R671" s="159"/>
      <c r="S671" s="159"/>
      <c r="T671" s="160"/>
    </row>
    <row r="672" spans="1:20" ht="13.5" customHeight="1" x14ac:dyDescent="0.25">
      <c r="A672" s="1"/>
      <c r="B672" s="1"/>
      <c r="C672" s="1"/>
      <c r="D672" s="1"/>
      <c r="E672" s="1"/>
      <c r="F672" s="4"/>
      <c r="G672" s="4"/>
      <c r="H672" s="1"/>
      <c r="I672" s="1"/>
      <c r="J672" s="1"/>
      <c r="K672" s="1"/>
      <c r="L672" s="4"/>
      <c r="M672" s="4"/>
      <c r="N672" s="1"/>
      <c r="O672" s="4"/>
      <c r="P672" s="4"/>
      <c r="Q672" s="1"/>
      <c r="R672" s="159"/>
      <c r="S672" s="159"/>
      <c r="T672" s="160"/>
    </row>
    <row r="673" spans="1:20" ht="13.5" customHeight="1" x14ac:dyDescent="0.25">
      <c r="A673" s="1"/>
      <c r="B673" s="1"/>
      <c r="C673" s="1"/>
      <c r="D673" s="1"/>
      <c r="E673" s="1"/>
      <c r="F673" s="4"/>
      <c r="G673" s="4"/>
      <c r="H673" s="1"/>
      <c r="I673" s="1"/>
      <c r="J673" s="1"/>
      <c r="K673" s="1"/>
      <c r="L673" s="4"/>
      <c r="M673" s="4"/>
      <c r="N673" s="1"/>
      <c r="O673" s="4"/>
      <c r="P673" s="4"/>
      <c r="Q673" s="1"/>
      <c r="R673" s="159"/>
      <c r="S673" s="159"/>
      <c r="T673" s="160"/>
    </row>
    <row r="674" spans="1:20" ht="13.5" customHeight="1" x14ac:dyDescent="0.25">
      <c r="A674" s="1"/>
      <c r="B674" s="1"/>
      <c r="C674" s="1"/>
      <c r="D674" s="1"/>
      <c r="E674" s="1"/>
      <c r="F674" s="4"/>
      <c r="G674" s="4"/>
      <c r="H674" s="1"/>
      <c r="I674" s="1"/>
      <c r="J674" s="1"/>
      <c r="K674" s="1"/>
      <c r="L674" s="4"/>
      <c r="M674" s="4"/>
      <c r="N674" s="1"/>
      <c r="O674" s="4"/>
      <c r="P674" s="4"/>
      <c r="Q674" s="1"/>
      <c r="R674" s="159"/>
      <c r="S674" s="159"/>
      <c r="T674" s="160"/>
    </row>
    <row r="675" spans="1:20" ht="13.5" customHeight="1" x14ac:dyDescent="0.25">
      <c r="A675" s="1"/>
      <c r="B675" s="1"/>
      <c r="C675" s="1"/>
      <c r="D675" s="1"/>
      <c r="E675" s="1"/>
      <c r="F675" s="4"/>
      <c r="G675" s="4"/>
      <c r="H675" s="1"/>
      <c r="I675" s="1"/>
      <c r="J675" s="1"/>
      <c r="K675" s="1"/>
      <c r="L675" s="4"/>
      <c r="M675" s="4"/>
      <c r="N675" s="1"/>
      <c r="O675" s="4"/>
      <c r="P675" s="4"/>
      <c r="Q675" s="1"/>
      <c r="R675" s="159"/>
      <c r="S675" s="159"/>
      <c r="T675" s="160"/>
    </row>
    <row r="676" spans="1:20" ht="13.5" customHeight="1" x14ac:dyDescent="0.25">
      <c r="A676" s="1"/>
      <c r="B676" s="1"/>
      <c r="C676" s="1"/>
      <c r="D676" s="1"/>
      <c r="E676" s="1"/>
      <c r="F676" s="4"/>
      <c r="G676" s="4"/>
      <c r="H676" s="1"/>
      <c r="I676" s="1"/>
      <c r="J676" s="1"/>
      <c r="K676" s="1"/>
      <c r="L676" s="4"/>
      <c r="M676" s="4"/>
      <c r="N676" s="1"/>
      <c r="O676" s="4"/>
      <c r="P676" s="4"/>
      <c r="Q676" s="1"/>
      <c r="R676" s="159"/>
      <c r="S676" s="159"/>
      <c r="T676" s="160"/>
    </row>
    <row r="677" spans="1:20" ht="13.5" customHeight="1" x14ac:dyDescent="0.25">
      <c r="A677" s="1"/>
      <c r="B677" s="1"/>
      <c r="C677" s="1"/>
      <c r="D677" s="1"/>
      <c r="E677" s="1"/>
      <c r="F677" s="4"/>
      <c r="G677" s="4"/>
      <c r="H677" s="1"/>
      <c r="I677" s="1"/>
      <c r="J677" s="1"/>
      <c r="K677" s="1"/>
      <c r="L677" s="4"/>
      <c r="M677" s="4"/>
      <c r="N677" s="1"/>
      <c r="O677" s="4"/>
      <c r="P677" s="4"/>
      <c r="Q677" s="1"/>
      <c r="R677" s="159"/>
      <c r="S677" s="159"/>
      <c r="T677" s="160"/>
    </row>
    <row r="678" spans="1:20" ht="13.5" customHeight="1" x14ac:dyDescent="0.25">
      <c r="A678" s="1"/>
      <c r="B678" s="1"/>
      <c r="C678" s="1"/>
      <c r="D678" s="1"/>
      <c r="E678" s="1"/>
      <c r="F678" s="4"/>
      <c r="G678" s="4"/>
      <c r="H678" s="1"/>
      <c r="I678" s="1"/>
      <c r="J678" s="1"/>
      <c r="K678" s="1"/>
      <c r="L678" s="4"/>
      <c r="M678" s="4"/>
      <c r="N678" s="1"/>
      <c r="O678" s="4"/>
      <c r="P678" s="4"/>
      <c r="Q678" s="1"/>
      <c r="R678" s="159"/>
      <c r="S678" s="159"/>
      <c r="T678" s="160"/>
    </row>
    <row r="679" spans="1:20" ht="13.5" customHeight="1" x14ac:dyDescent="0.25">
      <c r="A679" s="1"/>
      <c r="B679" s="1"/>
      <c r="C679" s="1"/>
      <c r="D679" s="1"/>
      <c r="E679" s="1"/>
      <c r="F679" s="4"/>
      <c r="G679" s="4"/>
      <c r="H679" s="1"/>
      <c r="I679" s="1"/>
      <c r="J679" s="1"/>
      <c r="K679" s="1"/>
      <c r="L679" s="4"/>
      <c r="M679" s="4"/>
      <c r="N679" s="1"/>
      <c r="O679" s="4"/>
      <c r="P679" s="4"/>
      <c r="Q679" s="1"/>
      <c r="R679" s="159"/>
      <c r="S679" s="159"/>
      <c r="T679" s="160"/>
    </row>
    <row r="680" spans="1:20" ht="13.5" customHeight="1" x14ac:dyDescent="0.25">
      <c r="A680" s="1"/>
      <c r="B680" s="1"/>
      <c r="C680" s="1"/>
      <c r="D680" s="1"/>
      <c r="E680" s="1"/>
      <c r="F680" s="4"/>
      <c r="G680" s="4"/>
      <c r="H680" s="1"/>
      <c r="I680" s="1"/>
      <c r="J680" s="1"/>
      <c r="K680" s="1"/>
      <c r="L680" s="4"/>
      <c r="M680" s="4"/>
      <c r="N680" s="1"/>
      <c r="O680" s="4"/>
      <c r="P680" s="4"/>
      <c r="Q680" s="1"/>
      <c r="R680" s="159"/>
      <c r="S680" s="159"/>
      <c r="T680" s="160"/>
    </row>
    <row r="681" spans="1:20" ht="13.5" customHeight="1" x14ac:dyDescent="0.25">
      <c r="A681" s="1"/>
      <c r="B681" s="1"/>
      <c r="C681" s="1"/>
      <c r="D681" s="1"/>
      <c r="E681" s="1"/>
      <c r="F681" s="4"/>
      <c r="G681" s="4"/>
      <c r="H681" s="1"/>
      <c r="I681" s="1"/>
      <c r="J681" s="1"/>
      <c r="K681" s="1"/>
      <c r="L681" s="4"/>
      <c r="M681" s="4"/>
      <c r="N681" s="1"/>
      <c r="O681" s="4"/>
      <c r="P681" s="4"/>
      <c r="Q681" s="1"/>
      <c r="R681" s="159"/>
      <c r="S681" s="159"/>
      <c r="T681" s="160"/>
    </row>
    <row r="682" spans="1:20" ht="13.5" customHeight="1" x14ac:dyDescent="0.25">
      <c r="A682" s="1"/>
      <c r="B682" s="1"/>
      <c r="C682" s="1"/>
      <c r="D682" s="1"/>
      <c r="E682" s="1"/>
      <c r="F682" s="4"/>
      <c r="G682" s="4"/>
      <c r="H682" s="1"/>
      <c r="I682" s="1"/>
      <c r="J682" s="1"/>
      <c r="K682" s="1"/>
      <c r="L682" s="4"/>
      <c r="M682" s="4"/>
      <c r="N682" s="1"/>
      <c r="O682" s="4"/>
      <c r="P682" s="4"/>
      <c r="Q682" s="1"/>
      <c r="R682" s="159"/>
      <c r="S682" s="159"/>
      <c r="T682" s="160"/>
    </row>
    <row r="683" spans="1:20" ht="13.5" customHeight="1" x14ac:dyDescent="0.25">
      <c r="A683" s="1"/>
      <c r="B683" s="1"/>
      <c r="C683" s="1"/>
      <c r="D683" s="1"/>
      <c r="E683" s="1"/>
      <c r="F683" s="4"/>
      <c r="G683" s="4"/>
      <c r="H683" s="1"/>
      <c r="I683" s="1"/>
      <c r="J683" s="1"/>
      <c r="K683" s="1"/>
      <c r="L683" s="4"/>
      <c r="M683" s="4"/>
      <c r="N683" s="1"/>
      <c r="O683" s="4"/>
      <c r="P683" s="4"/>
      <c r="Q683" s="1"/>
      <c r="R683" s="159"/>
      <c r="S683" s="159"/>
      <c r="T683" s="160"/>
    </row>
    <row r="684" spans="1:20" ht="13.5" customHeight="1" x14ac:dyDescent="0.25">
      <c r="A684" s="1"/>
      <c r="B684" s="1"/>
      <c r="C684" s="1"/>
      <c r="D684" s="1"/>
      <c r="E684" s="1"/>
      <c r="F684" s="4"/>
      <c r="G684" s="4"/>
      <c r="H684" s="1"/>
      <c r="I684" s="1"/>
      <c r="J684" s="1"/>
      <c r="K684" s="1"/>
      <c r="L684" s="4"/>
      <c r="M684" s="4"/>
      <c r="N684" s="1"/>
      <c r="O684" s="4"/>
      <c r="P684" s="4"/>
      <c r="Q684" s="1"/>
      <c r="R684" s="159"/>
      <c r="S684" s="159"/>
      <c r="T684" s="160"/>
    </row>
    <row r="685" spans="1:20" ht="13.5" customHeight="1" x14ac:dyDescent="0.25">
      <c r="A685" s="1"/>
      <c r="B685" s="1"/>
      <c r="C685" s="1"/>
      <c r="D685" s="1"/>
      <c r="E685" s="1"/>
      <c r="F685" s="4"/>
      <c r="G685" s="4"/>
      <c r="H685" s="1"/>
      <c r="I685" s="1"/>
      <c r="J685" s="1"/>
      <c r="K685" s="1"/>
      <c r="L685" s="4"/>
      <c r="M685" s="4"/>
      <c r="N685" s="1"/>
      <c r="O685" s="4"/>
      <c r="P685" s="4"/>
      <c r="Q685" s="1"/>
      <c r="R685" s="159"/>
      <c r="S685" s="159"/>
      <c r="T685" s="160"/>
    </row>
    <row r="686" spans="1:20" ht="13.5" customHeight="1" x14ac:dyDescent="0.25">
      <c r="A686" s="1"/>
      <c r="B686" s="1"/>
      <c r="C686" s="1"/>
      <c r="D686" s="1"/>
      <c r="E686" s="1"/>
      <c r="F686" s="4"/>
      <c r="G686" s="4"/>
      <c r="H686" s="1"/>
      <c r="I686" s="1"/>
      <c r="J686" s="1"/>
      <c r="K686" s="1"/>
      <c r="L686" s="4"/>
      <c r="M686" s="4"/>
      <c r="N686" s="1"/>
      <c r="O686" s="4"/>
      <c r="P686" s="4"/>
      <c r="Q686" s="1"/>
      <c r="R686" s="159"/>
      <c r="S686" s="159"/>
      <c r="T686" s="160"/>
    </row>
    <row r="687" spans="1:20" ht="13.5" customHeight="1" x14ac:dyDescent="0.25">
      <c r="A687" s="1"/>
      <c r="B687" s="1"/>
      <c r="C687" s="1"/>
      <c r="D687" s="1"/>
      <c r="E687" s="1"/>
      <c r="F687" s="4"/>
      <c r="G687" s="4"/>
      <c r="H687" s="1"/>
      <c r="I687" s="1"/>
      <c r="J687" s="1"/>
      <c r="K687" s="1"/>
      <c r="L687" s="4"/>
      <c r="M687" s="4"/>
      <c r="N687" s="1"/>
      <c r="O687" s="4"/>
      <c r="P687" s="4"/>
      <c r="Q687" s="1"/>
      <c r="R687" s="159"/>
      <c r="S687" s="159"/>
      <c r="T687" s="160"/>
    </row>
    <row r="688" spans="1:20" ht="13.5" customHeight="1" x14ac:dyDescent="0.25">
      <c r="A688" s="1"/>
      <c r="B688" s="1"/>
      <c r="C688" s="1"/>
      <c r="D688" s="1"/>
      <c r="E688" s="1"/>
      <c r="F688" s="4"/>
      <c r="G688" s="4"/>
      <c r="H688" s="1"/>
      <c r="I688" s="1"/>
      <c r="J688" s="1"/>
      <c r="K688" s="1"/>
      <c r="L688" s="4"/>
      <c r="M688" s="4"/>
      <c r="N688" s="1"/>
      <c r="O688" s="4"/>
      <c r="P688" s="4"/>
      <c r="Q688" s="1"/>
      <c r="R688" s="159"/>
      <c r="S688" s="159"/>
      <c r="T688" s="160"/>
    </row>
    <row r="689" spans="1:20" ht="13.5" customHeight="1" x14ac:dyDescent="0.25">
      <c r="A689" s="1"/>
      <c r="B689" s="1"/>
      <c r="C689" s="1"/>
      <c r="D689" s="1"/>
      <c r="E689" s="1"/>
      <c r="F689" s="4"/>
      <c r="G689" s="4"/>
      <c r="H689" s="1"/>
      <c r="I689" s="1"/>
      <c r="J689" s="1"/>
      <c r="K689" s="1"/>
      <c r="L689" s="4"/>
      <c r="M689" s="4"/>
      <c r="N689" s="1"/>
      <c r="O689" s="4"/>
      <c r="P689" s="4"/>
      <c r="Q689" s="1"/>
      <c r="R689" s="159"/>
      <c r="S689" s="159"/>
      <c r="T689" s="160"/>
    </row>
    <row r="690" spans="1:20" ht="13.5" customHeight="1" x14ac:dyDescent="0.25">
      <c r="A690" s="1"/>
      <c r="B690" s="1"/>
      <c r="C690" s="1"/>
      <c r="D690" s="1"/>
      <c r="E690" s="1"/>
      <c r="F690" s="4"/>
      <c r="G690" s="4"/>
      <c r="H690" s="1"/>
      <c r="I690" s="1"/>
      <c r="J690" s="1"/>
      <c r="K690" s="1"/>
      <c r="L690" s="4"/>
      <c r="M690" s="4"/>
      <c r="N690" s="1"/>
      <c r="O690" s="4"/>
      <c r="P690" s="4"/>
      <c r="Q690" s="1"/>
      <c r="R690" s="159"/>
      <c r="S690" s="159"/>
      <c r="T690" s="160"/>
    </row>
    <row r="691" spans="1:20" ht="13.5" customHeight="1" x14ac:dyDescent="0.25">
      <c r="A691" s="1"/>
      <c r="B691" s="1"/>
      <c r="C691" s="1"/>
      <c r="D691" s="1"/>
      <c r="E691" s="1"/>
      <c r="F691" s="4"/>
      <c r="G691" s="4"/>
      <c r="H691" s="1"/>
      <c r="I691" s="1"/>
      <c r="J691" s="1"/>
      <c r="K691" s="1"/>
      <c r="L691" s="4"/>
      <c r="M691" s="4"/>
      <c r="N691" s="1"/>
      <c r="O691" s="4"/>
      <c r="P691" s="4"/>
      <c r="Q691" s="1"/>
      <c r="R691" s="159"/>
      <c r="S691" s="159"/>
      <c r="T691" s="160"/>
    </row>
    <row r="692" spans="1:20" ht="13.5" customHeight="1" x14ac:dyDescent="0.25">
      <c r="A692" s="1"/>
      <c r="B692" s="1"/>
      <c r="C692" s="1"/>
      <c r="D692" s="1"/>
      <c r="E692" s="1"/>
      <c r="F692" s="4"/>
      <c r="G692" s="4"/>
      <c r="H692" s="1"/>
      <c r="I692" s="1"/>
      <c r="J692" s="1"/>
      <c r="K692" s="1"/>
      <c r="L692" s="4"/>
      <c r="M692" s="4"/>
      <c r="N692" s="1"/>
      <c r="O692" s="4"/>
      <c r="P692" s="4"/>
      <c r="Q692" s="1"/>
      <c r="R692" s="159"/>
      <c r="S692" s="159"/>
      <c r="T692" s="160"/>
    </row>
    <row r="693" spans="1:20" ht="13.5" customHeight="1" x14ac:dyDescent="0.25">
      <c r="A693" s="1"/>
      <c r="B693" s="1"/>
      <c r="C693" s="1"/>
      <c r="D693" s="1"/>
      <c r="E693" s="1"/>
      <c r="F693" s="4"/>
      <c r="G693" s="4"/>
      <c r="H693" s="1"/>
      <c r="I693" s="1"/>
      <c r="J693" s="1"/>
      <c r="K693" s="1"/>
      <c r="L693" s="4"/>
      <c r="M693" s="4"/>
      <c r="N693" s="1"/>
      <c r="O693" s="4"/>
      <c r="P693" s="4"/>
      <c r="Q693" s="1"/>
      <c r="R693" s="159"/>
      <c r="S693" s="159"/>
      <c r="T693" s="160"/>
    </row>
    <row r="694" spans="1:20" ht="13.5" customHeight="1" x14ac:dyDescent="0.25">
      <c r="A694" s="1"/>
      <c r="B694" s="1"/>
      <c r="C694" s="1"/>
      <c r="D694" s="1"/>
      <c r="E694" s="1"/>
      <c r="F694" s="4"/>
      <c r="G694" s="4"/>
      <c r="H694" s="1"/>
      <c r="I694" s="1"/>
      <c r="J694" s="1"/>
      <c r="K694" s="1"/>
      <c r="L694" s="4"/>
      <c r="M694" s="4"/>
      <c r="N694" s="1"/>
      <c r="O694" s="4"/>
      <c r="P694" s="4"/>
      <c r="Q694" s="1"/>
      <c r="R694" s="159"/>
      <c r="S694" s="159"/>
      <c r="T694" s="160"/>
    </row>
    <row r="695" spans="1:20" ht="13.5" customHeight="1" x14ac:dyDescent="0.25">
      <c r="A695" s="1"/>
      <c r="B695" s="1"/>
      <c r="C695" s="1"/>
      <c r="D695" s="1"/>
      <c r="E695" s="1"/>
      <c r="F695" s="4"/>
      <c r="G695" s="4"/>
      <c r="H695" s="1"/>
      <c r="I695" s="1"/>
      <c r="J695" s="1"/>
      <c r="K695" s="1"/>
      <c r="L695" s="4"/>
      <c r="M695" s="4"/>
      <c r="N695" s="1"/>
      <c r="O695" s="4"/>
      <c r="P695" s="4"/>
      <c r="Q695" s="1"/>
      <c r="R695" s="159"/>
      <c r="S695" s="159"/>
      <c r="T695" s="160"/>
    </row>
    <row r="696" spans="1:20" ht="13.5" customHeight="1" x14ac:dyDescent="0.25">
      <c r="A696" s="1"/>
      <c r="B696" s="1"/>
      <c r="C696" s="1"/>
      <c r="D696" s="1"/>
      <c r="E696" s="1"/>
      <c r="F696" s="4"/>
      <c r="G696" s="4"/>
      <c r="H696" s="1"/>
      <c r="I696" s="1"/>
      <c r="J696" s="1"/>
      <c r="K696" s="1"/>
      <c r="L696" s="4"/>
      <c r="M696" s="4"/>
      <c r="N696" s="1"/>
      <c r="O696" s="4"/>
      <c r="P696" s="4"/>
      <c r="Q696" s="1"/>
      <c r="R696" s="159"/>
      <c r="S696" s="159"/>
      <c r="T696" s="160"/>
    </row>
    <row r="697" spans="1:20" ht="13.5" customHeight="1" x14ac:dyDescent="0.25">
      <c r="A697" s="1"/>
      <c r="B697" s="1"/>
      <c r="C697" s="1"/>
      <c r="D697" s="1"/>
      <c r="E697" s="1"/>
      <c r="F697" s="4"/>
      <c r="G697" s="4"/>
      <c r="H697" s="1"/>
      <c r="I697" s="1"/>
      <c r="J697" s="1"/>
      <c r="K697" s="1"/>
      <c r="L697" s="4"/>
      <c r="M697" s="4"/>
      <c r="N697" s="1"/>
      <c r="O697" s="4"/>
      <c r="P697" s="4"/>
      <c r="Q697" s="1"/>
      <c r="R697" s="159"/>
      <c r="S697" s="159"/>
      <c r="T697" s="160"/>
    </row>
    <row r="698" spans="1:20" ht="13.5" customHeight="1" x14ac:dyDescent="0.25">
      <c r="A698" s="1"/>
      <c r="B698" s="1"/>
      <c r="C698" s="1"/>
      <c r="D698" s="1"/>
      <c r="E698" s="1"/>
      <c r="F698" s="4"/>
      <c r="G698" s="4"/>
      <c r="H698" s="1"/>
      <c r="I698" s="1"/>
      <c r="J698" s="1"/>
      <c r="K698" s="1"/>
      <c r="L698" s="4"/>
      <c r="M698" s="4"/>
      <c r="N698" s="1"/>
      <c r="O698" s="4"/>
      <c r="P698" s="4"/>
      <c r="Q698" s="1"/>
      <c r="R698" s="159"/>
      <c r="S698" s="159"/>
      <c r="T698" s="160"/>
    </row>
    <row r="699" spans="1:20" ht="13.5" customHeight="1" x14ac:dyDescent="0.25">
      <c r="A699" s="1"/>
      <c r="B699" s="1"/>
      <c r="C699" s="1"/>
      <c r="D699" s="1"/>
      <c r="E699" s="1"/>
      <c r="F699" s="4"/>
      <c r="G699" s="4"/>
      <c r="H699" s="1"/>
      <c r="I699" s="1"/>
      <c r="J699" s="1"/>
      <c r="K699" s="1"/>
      <c r="L699" s="4"/>
      <c r="M699" s="4"/>
      <c r="N699" s="1"/>
      <c r="O699" s="4"/>
      <c r="P699" s="4"/>
      <c r="Q699" s="1"/>
      <c r="R699" s="159"/>
      <c r="S699" s="159"/>
      <c r="T699" s="160"/>
    </row>
    <row r="700" spans="1:20" ht="13.5" customHeight="1" x14ac:dyDescent="0.25">
      <c r="A700" s="1"/>
      <c r="B700" s="1"/>
      <c r="C700" s="1"/>
      <c r="D700" s="1"/>
      <c r="E700" s="1"/>
      <c r="F700" s="4"/>
      <c r="G700" s="4"/>
      <c r="H700" s="1"/>
      <c r="I700" s="1"/>
      <c r="J700" s="1"/>
      <c r="K700" s="1"/>
      <c r="L700" s="4"/>
      <c r="M700" s="4"/>
      <c r="N700" s="1"/>
      <c r="O700" s="4"/>
      <c r="P700" s="4"/>
      <c r="Q700" s="1"/>
      <c r="R700" s="159"/>
      <c r="S700" s="159"/>
      <c r="T700" s="160"/>
    </row>
    <row r="701" spans="1:20" ht="13.5" customHeight="1" x14ac:dyDescent="0.25">
      <c r="A701" s="1"/>
      <c r="B701" s="1"/>
      <c r="C701" s="1"/>
      <c r="D701" s="1"/>
      <c r="E701" s="1"/>
      <c r="F701" s="4"/>
      <c r="G701" s="4"/>
      <c r="H701" s="1"/>
      <c r="I701" s="1"/>
      <c r="J701" s="1"/>
      <c r="K701" s="1"/>
      <c r="L701" s="4"/>
      <c r="M701" s="4"/>
      <c r="N701" s="1"/>
      <c r="O701" s="4"/>
      <c r="P701" s="4"/>
      <c r="Q701" s="1"/>
      <c r="R701" s="159"/>
      <c r="S701" s="159"/>
      <c r="T701" s="160"/>
    </row>
    <row r="702" spans="1:20" ht="13.5" customHeight="1" x14ac:dyDescent="0.25">
      <c r="A702" s="1"/>
      <c r="B702" s="1"/>
      <c r="C702" s="1"/>
      <c r="D702" s="1"/>
      <c r="E702" s="1"/>
      <c r="F702" s="4"/>
      <c r="G702" s="4"/>
      <c r="H702" s="1"/>
      <c r="I702" s="1"/>
      <c r="J702" s="1"/>
      <c r="K702" s="1"/>
      <c r="L702" s="4"/>
      <c r="M702" s="4"/>
      <c r="N702" s="1"/>
      <c r="O702" s="4"/>
      <c r="P702" s="4"/>
      <c r="Q702" s="1"/>
      <c r="R702" s="159"/>
      <c r="S702" s="159"/>
      <c r="T702" s="160"/>
    </row>
    <row r="703" spans="1:20" ht="13.5" customHeight="1" x14ac:dyDescent="0.25">
      <c r="A703" s="1"/>
      <c r="B703" s="1"/>
      <c r="C703" s="1"/>
      <c r="D703" s="1"/>
      <c r="E703" s="1"/>
      <c r="F703" s="4"/>
      <c r="G703" s="4"/>
      <c r="H703" s="1"/>
      <c r="I703" s="1"/>
      <c r="J703" s="1"/>
      <c r="K703" s="1"/>
      <c r="L703" s="4"/>
      <c r="M703" s="4"/>
      <c r="N703" s="1"/>
      <c r="O703" s="4"/>
      <c r="P703" s="4"/>
      <c r="Q703" s="1"/>
      <c r="R703" s="159"/>
      <c r="S703" s="159"/>
      <c r="T703" s="160"/>
    </row>
    <row r="704" spans="1:20" ht="13.5" customHeight="1" x14ac:dyDescent="0.25">
      <c r="A704" s="1"/>
      <c r="B704" s="1"/>
      <c r="C704" s="1"/>
      <c r="D704" s="1"/>
      <c r="E704" s="1"/>
      <c r="F704" s="4"/>
      <c r="G704" s="4"/>
      <c r="H704" s="1"/>
      <c r="I704" s="1"/>
      <c r="J704" s="1"/>
      <c r="K704" s="1"/>
      <c r="L704" s="4"/>
      <c r="M704" s="4"/>
      <c r="N704" s="1"/>
      <c r="O704" s="4"/>
      <c r="P704" s="4"/>
      <c r="Q704" s="1"/>
      <c r="R704" s="159"/>
      <c r="S704" s="159"/>
      <c r="T704" s="160"/>
    </row>
    <row r="705" spans="1:20" ht="13.5" customHeight="1" x14ac:dyDescent="0.25">
      <c r="A705" s="1"/>
      <c r="B705" s="1"/>
      <c r="C705" s="1"/>
      <c r="D705" s="1"/>
      <c r="E705" s="1"/>
      <c r="F705" s="4"/>
      <c r="G705" s="4"/>
      <c r="H705" s="1"/>
      <c r="I705" s="1"/>
      <c r="J705" s="1"/>
      <c r="K705" s="1"/>
      <c r="L705" s="4"/>
      <c r="M705" s="4"/>
      <c r="N705" s="1"/>
      <c r="O705" s="4"/>
      <c r="P705" s="4"/>
      <c r="Q705" s="1"/>
      <c r="R705" s="159"/>
      <c r="S705" s="159"/>
      <c r="T705" s="160"/>
    </row>
    <row r="706" spans="1:20" ht="13.5" customHeight="1" x14ac:dyDescent="0.25">
      <c r="A706" s="1"/>
      <c r="B706" s="1"/>
      <c r="C706" s="1"/>
      <c r="D706" s="1"/>
      <c r="E706" s="1"/>
      <c r="F706" s="4"/>
      <c r="G706" s="4"/>
      <c r="H706" s="1"/>
      <c r="I706" s="1"/>
      <c r="J706" s="1"/>
      <c r="K706" s="1"/>
      <c r="L706" s="4"/>
      <c r="M706" s="4"/>
      <c r="N706" s="1"/>
      <c r="O706" s="4"/>
      <c r="P706" s="4"/>
      <c r="Q706" s="1"/>
      <c r="R706" s="159"/>
      <c r="S706" s="159"/>
      <c r="T706" s="160"/>
    </row>
    <row r="707" spans="1:20" ht="13.5" customHeight="1" x14ac:dyDescent="0.25">
      <c r="A707" s="1"/>
      <c r="B707" s="1"/>
      <c r="C707" s="1"/>
      <c r="D707" s="1"/>
      <c r="E707" s="1"/>
      <c r="F707" s="4"/>
      <c r="G707" s="4"/>
      <c r="H707" s="1"/>
      <c r="I707" s="1"/>
      <c r="J707" s="1"/>
      <c r="K707" s="1"/>
      <c r="L707" s="4"/>
      <c r="M707" s="4"/>
      <c r="N707" s="1"/>
      <c r="O707" s="4"/>
      <c r="P707" s="4"/>
      <c r="Q707" s="1"/>
      <c r="R707" s="159"/>
      <c r="S707" s="159"/>
      <c r="T707" s="160"/>
    </row>
    <row r="708" spans="1:20" ht="13.5" customHeight="1" x14ac:dyDescent="0.25">
      <c r="A708" s="1"/>
      <c r="B708" s="1"/>
      <c r="C708" s="1"/>
      <c r="D708" s="1"/>
      <c r="E708" s="1"/>
      <c r="F708" s="4"/>
      <c r="G708" s="4"/>
      <c r="H708" s="1"/>
      <c r="I708" s="1"/>
      <c r="J708" s="1"/>
      <c r="K708" s="1"/>
      <c r="L708" s="4"/>
      <c r="M708" s="4"/>
      <c r="N708" s="1"/>
      <c r="O708" s="4"/>
      <c r="P708" s="4"/>
      <c r="Q708" s="1"/>
      <c r="R708" s="159"/>
      <c r="S708" s="159"/>
      <c r="T708" s="160"/>
    </row>
    <row r="709" spans="1:20" ht="13.5" customHeight="1" x14ac:dyDescent="0.25">
      <c r="A709" s="1"/>
      <c r="B709" s="1"/>
      <c r="C709" s="1"/>
      <c r="D709" s="1"/>
      <c r="E709" s="1"/>
      <c r="F709" s="4"/>
      <c r="G709" s="4"/>
      <c r="H709" s="1"/>
      <c r="I709" s="1"/>
      <c r="J709" s="1"/>
      <c r="K709" s="1"/>
      <c r="L709" s="4"/>
      <c r="M709" s="4"/>
      <c r="N709" s="1"/>
      <c r="O709" s="4"/>
      <c r="P709" s="4"/>
      <c r="Q709" s="1"/>
      <c r="R709" s="159"/>
      <c r="S709" s="159"/>
      <c r="T709" s="160"/>
    </row>
    <row r="710" spans="1:20" ht="13.5" customHeight="1" x14ac:dyDescent="0.25">
      <c r="A710" s="1"/>
      <c r="B710" s="1"/>
      <c r="C710" s="1"/>
      <c r="D710" s="1"/>
      <c r="E710" s="1"/>
      <c r="F710" s="4"/>
      <c r="G710" s="4"/>
      <c r="H710" s="1"/>
      <c r="I710" s="1"/>
      <c r="J710" s="1"/>
      <c r="K710" s="1"/>
      <c r="L710" s="4"/>
      <c r="M710" s="4"/>
      <c r="N710" s="1"/>
      <c r="O710" s="4"/>
      <c r="P710" s="4"/>
      <c r="Q710" s="1"/>
      <c r="R710" s="159"/>
      <c r="S710" s="159"/>
      <c r="T710" s="160"/>
    </row>
    <row r="711" spans="1:20" ht="13.5" customHeight="1" x14ac:dyDescent="0.25">
      <c r="A711" s="1"/>
      <c r="B711" s="1"/>
      <c r="C711" s="1"/>
      <c r="D711" s="1"/>
      <c r="E711" s="1"/>
      <c r="F711" s="4"/>
      <c r="G711" s="4"/>
      <c r="H711" s="1"/>
      <c r="I711" s="1"/>
      <c r="J711" s="1"/>
      <c r="K711" s="1"/>
      <c r="L711" s="4"/>
      <c r="M711" s="4"/>
      <c r="N711" s="1"/>
      <c r="O711" s="4"/>
      <c r="P711" s="4"/>
      <c r="Q711" s="1"/>
      <c r="R711" s="159"/>
      <c r="S711" s="159"/>
      <c r="T711" s="160"/>
    </row>
    <row r="712" spans="1:20" ht="13.5" customHeight="1" x14ac:dyDescent="0.25">
      <c r="A712" s="1"/>
      <c r="B712" s="1"/>
      <c r="C712" s="1"/>
      <c r="D712" s="1"/>
      <c r="E712" s="1"/>
      <c r="F712" s="4"/>
      <c r="G712" s="4"/>
      <c r="H712" s="1"/>
      <c r="I712" s="1"/>
      <c r="J712" s="1"/>
      <c r="K712" s="1"/>
      <c r="L712" s="4"/>
      <c r="M712" s="4"/>
      <c r="N712" s="1"/>
      <c r="O712" s="4"/>
      <c r="P712" s="4"/>
      <c r="Q712" s="1"/>
      <c r="R712" s="159"/>
      <c r="S712" s="159"/>
      <c r="T712" s="160"/>
    </row>
    <row r="713" spans="1:20" ht="13.5" customHeight="1" x14ac:dyDescent="0.25">
      <c r="A713" s="1"/>
      <c r="B713" s="1"/>
      <c r="C713" s="1"/>
      <c r="D713" s="1"/>
      <c r="E713" s="1"/>
      <c r="F713" s="4"/>
      <c r="G713" s="4"/>
      <c r="H713" s="1"/>
      <c r="I713" s="1"/>
      <c r="J713" s="1"/>
      <c r="K713" s="1"/>
      <c r="L713" s="4"/>
      <c r="M713" s="4"/>
      <c r="N713" s="1"/>
      <c r="O713" s="4"/>
      <c r="P713" s="4"/>
      <c r="Q713" s="1"/>
      <c r="R713" s="159"/>
      <c r="S713" s="159"/>
      <c r="T713" s="160"/>
    </row>
    <row r="714" spans="1:20" ht="13.5" customHeight="1" x14ac:dyDescent="0.25">
      <c r="A714" s="1"/>
      <c r="B714" s="1"/>
      <c r="C714" s="1"/>
      <c r="D714" s="1"/>
      <c r="E714" s="1"/>
      <c r="F714" s="4"/>
      <c r="G714" s="4"/>
      <c r="H714" s="1"/>
      <c r="I714" s="1"/>
      <c r="J714" s="1"/>
      <c r="K714" s="1"/>
      <c r="L714" s="4"/>
      <c r="M714" s="4"/>
      <c r="N714" s="1"/>
      <c r="O714" s="4"/>
      <c r="P714" s="4"/>
      <c r="Q714" s="1"/>
      <c r="R714" s="159"/>
      <c r="S714" s="159"/>
      <c r="T714" s="160"/>
    </row>
    <row r="715" spans="1:20" ht="13.5" customHeight="1" x14ac:dyDescent="0.25">
      <c r="A715" s="1"/>
      <c r="B715" s="1"/>
      <c r="C715" s="1"/>
      <c r="D715" s="1"/>
      <c r="E715" s="1"/>
      <c r="F715" s="4"/>
      <c r="G715" s="4"/>
      <c r="H715" s="1"/>
      <c r="I715" s="1"/>
      <c r="J715" s="1"/>
      <c r="K715" s="1"/>
      <c r="L715" s="4"/>
      <c r="M715" s="4"/>
      <c r="N715" s="1"/>
      <c r="O715" s="4"/>
      <c r="P715" s="4"/>
      <c r="Q715" s="1"/>
      <c r="R715" s="159"/>
      <c r="S715" s="159"/>
      <c r="T715" s="160"/>
    </row>
    <row r="716" spans="1:20" ht="13.5" customHeight="1" x14ac:dyDescent="0.25">
      <c r="A716" s="1"/>
      <c r="B716" s="1"/>
      <c r="C716" s="1"/>
      <c r="D716" s="1"/>
      <c r="E716" s="1"/>
      <c r="F716" s="4"/>
      <c r="G716" s="4"/>
      <c r="H716" s="1"/>
      <c r="I716" s="1"/>
      <c r="J716" s="1"/>
      <c r="K716" s="1"/>
      <c r="L716" s="4"/>
      <c r="M716" s="4"/>
      <c r="N716" s="1"/>
      <c r="O716" s="4"/>
      <c r="P716" s="4"/>
      <c r="Q716" s="1"/>
      <c r="R716" s="159"/>
      <c r="S716" s="159"/>
      <c r="T716" s="160"/>
    </row>
    <row r="717" spans="1:20" ht="13.5" customHeight="1" x14ac:dyDescent="0.25">
      <c r="A717" s="1"/>
      <c r="B717" s="1"/>
      <c r="C717" s="1"/>
      <c r="D717" s="1"/>
      <c r="E717" s="1"/>
      <c r="F717" s="4"/>
      <c r="G717" s="4"/>
      <c r="H717" s="1"/>
      <c r="I717" s="1"/>
      <c r="J717" s="1"/>
      <c r="K717" s="1"/>
      <c r="L717" s="4"/>
      <c r="M717" s="4"/>
      <c r="N717" s="1"/>
      <c r="O717" s="4"/>
      <c r="P717" s="4"/>
      <c r="Q717" s="1"/>
      <c r="R717" s="159"/>
      <c r="S717" s="159"/>
      <c r="T717" s="160"/>
    </row>
    <row r="718" spans="1:20" ht="13.5" customHeight="1" x14ac:dyDescent="0.25">
      <c r="A718" s="1"/>
      <c r="B718" s="1"/>
      <c r="C718" s="1"/>
      <c r="D718" s="1"/>
      <c r="E718" s="1"/>
      <c r="F718" s="4"/>
      <c r="G718" s="4"/>
      <c r="H718" s="1"/>
      <c r="I718" s="1"/>
      <c r="J718" s="1"/>
      <c r="K718" s="1"/>
      <c r="L718" s="4"/>
      <c r="M718" s="4"/>
      <c r="N718" s="1"/>
      <c r="O718" s="4"/>
      <c r="P718" s="4"/>
      <c r="Q718" s="1"/>
      <c r="R718" s="159"/>
      <c r="S718" s="159"/>
      <c r="T718" s="160"/>
    </row>
    <row r="719" spans="1:20" ht="13.5" customHeight="1" x14ac:dyDescent="0.25">
      <c r="A719" s="1"/>
      <c r="B719" s="1"/>
      <c r="C719" s="1"/>
      <c r="D719" s="1"/>
      <c r="E719" s="1"/>
      <c r="F719" s="4"/>
      <c r="G719" s="4"/>
      <c r="H719" s="1"/>
      <c r="I719" s="1"/>
      <c r="J719" s="1"/>
      <c r="K719" s="1"/>
      <c r="L719" s="4"/>
      <c r="M719" s="4"/>
      <c r="N719" s="1"/>
      <c r="O719" s="4"/>
      <c r="P719" s="4"/>
      <c r="Q719" s="1"/>
      <c r="R719" s="159"/>
      <c r="S719" s="159"/>
      <c r="T719" s="160"/>
    </row>
    <row r="720" spans="1:20" ht="13.5" customHeight="1" x14ac:dyDescent="0.25">
      <c r="A720" s="1"/>
      <c r="B720" s="1"/>
      <c r="C720" s="1"/>
      <c r="D720" s="1"/>
      <c r="E720" s="1"/>
      <c r="F720" s="4"/>
      <c r="G720" s="4"/>
      <c r="H720" s="1"/>
      <c r="I720" s="1"/>
      <c r="J720" s="1"/>
      <c r="K720" s="1"/>
      <c r="L720" s="4"/>
      <c r="M720" s="4"/>
      <c r="N720" s="1"/>
      <c r="O720" s="4"/>
      <c r="P720" s="4"/>
      <c r="Q720" s="1"/>
      <c r="R720" s="159"/>
      <c r="S720" s="159"/>
      <c r="T720" s="160"/>
    </row>
    <row r="721" spans="1:20" ht="13.5" customHeight="1" x14ac:dyDescent="0.25">
      <c r="A721" s="1"/>
      <c r="B721" s="1"/>
      <c r="C721" s="1"/>
      <c r="D721" s="1"/>
      <c r="E721" s="1"/>
      <c r="F721" s="4"/>
      <c r="G721" s="4"/>
      <c r="H721" s="1"/>
      <c r="I721" s="1"/>
      <c r="J721" s="1"/>
      <c r="K721" s="1"/>
      <c r="L721" s="4"/>
      <c r="M721" s="4"/>
      <c r="N721" s="1"/>
      <c r="O721" s="4"/>
      <c r="P721" s="4"/>
      <c r="Q721" s="1"/>
      <c r="R721" s="159"/>
      <c r="S721" s="159"/>
      <c r="T721" s="160"/>
    </row>
    <row r="722" spans="1:20" ht="13.5" customHeight="1" x14ac:dyDescent="0.25">
      <c r="A722" s="1"/>
      <c r="B722" s="1"/>
      <c r="C722" s="1"/>
      <c r="D722" s="1"/>
      <c r="E722" s="1"/>
      <c r="F722" s="4"/>
      <c r="G722" s="4"/>
      <c r="H722" s="1"/>
      <c r="I722" s="1"/>
      <c r="J722" s="1"/>
      <c r="K722" s="1"/>
      <c r="L722" s="4"/>
      <c r="M722" s="4"/>
      <c r="N722" s="1"/>
      <c r="O722" s="4"/>
      <c r="P722" s="4"/>
      <c r="Q722" s="1"/>
      <c r="R722" s="159"/>
      <c r="S722" s="159"/>
      <c r="T722" s="160"/>
    </row>
    <row r="723" spans="1:20" ht="13.5" customHeight="1" x14ac:dyDescent="0.25">
      <c r="A723" s="1"/>
      <c r="B723" s="1"/>
      <c r="C723" s="1"/>
      <c r="D723" s="1"/>
      <c r="E723" s="1"/>
      <c r="F723" s="4"/>
      <c r="G723" s="4"/>
      <c r="H723" s="1"/>
      <c r="I723" s="1"/>
      <c r="J723" s="1"/>
      <c r="K723" s="1"/>
      <c r="L723" s="4"/>
      <c r="M723" s="4"/>
      <c r="N723" s="1"/>
      <c r="O723" s="4"/>
      <c r="P723" s="4"/>
      <c r="Q723" s="1"/>
      <c r="R723" s="159"/>
      <c r="S723" s="159"/>
      <c r="T723" s="160"/>
    </row>
    <row r="724" spans="1:20" ht="13.5" customHeight="1" x14ac:dyDescent="0.25">
      <c r="A724" s="1"/>
      <c r="B724" s="1"/>
      <c r="C724" s="1"/>
      <c r="D724" s="1"/>
      <c r="E724" s="1"/>
      <c r="F724" s="4"/>
      <c r="G724" s="4"/>
      <c r="H724" s="1"/>
      <c r="I724" s="1"/>
      <c r="J724" s="1"/>
      <c r="K724" s="1"/>
      <c r="L724" s="4"/>
      <c r="M724" s="4"/>
      <c r="N724" s="1"/>
      <c r="O724" s="4"/>
      <c r="P724" s="4"/>
      <c r="Q724" s="1"/>
      <c r="R724" s="159"/>
      <c r="S724" s="159"/>
      <c r="T724" s="160"/>
    </row>
    <row r="725" spans="1:20" ht="13.5" customHeight="1" x14ac:dyDescent="0.25">
      <c r="A725" s="1"/>
      <c r="B725" s="1"/>
      <c r="C725" s="1"/>
      <c r="D725" s="1"/>
      <c r="E725" s="1"/>
      <c r="F725" s="4"/>
      <c r="G725" s="4"/>
      <c r="H725" s="1"/>
      <c r="I725" s="1"/>
      <c r="J725" s="1"/>
      <c r="K725" s="1"/>
      <c r="L725" s="4"/>
      <c r="M725" s="4"/>
      <c r="N725" s="1"/>
      <c r="O725" s="4"/>
      <c r="P725" s="4"/>
      <c r="Q725" s="1"/>
      <c r="R725" s="159"/>
      <c r="S725" s="159"/>
      <c r="T725" s="160"/>
    </row>
    <row r="726" spans="1:20" ht="13.5" customHeight="1" x14ac:dyDescent="0.25">
      <c r="A726" s="1"/>
      <c r="B726" s="1"/>
      <c r="C726" s="1"/>
      <c r="D726" s="1"/>
      <c r="E726" s="1"/>
      <c r="F726" s="4"/>
      <c r="G726" s="4"/>
      <c r="H726" s="1"/>
      <c r="I726" s="1"/>
      <c r="J726" s="1"/>
      <c r="K726" s="1"/>
      <c r="L726" s="4"/>
      <c r="M726" s="4"/>
      <c r="N726" s="1"/>
      <c r="O726" s="4"/>
      <c r="P726" s="4"/>
      <c r="Q726" s="1"/>
      <c r="R726" s="159"/>
      <c r="S726" s="159"/>
      <c r="T726" s="160"/>
    </row>
    <row r="727" spans="1:20" ht="13.5" customHeight="1" x14ac:dyDescent="0.25">
      <c r="A727" s="1"/>
      <c r="B727" s="1"/>
      <c r="C727" s="1"/>
      <c r="D727" s="1"/>
      <c r="E727" s="1"/>
      <c r="F727" s="4"/>
      <c r="G727" s="4"/>
      <c r="H727" s="1"/>
      <c r="I727" s="1"/>
      <c r="J727" s="1"/>
      <c r="K727" s="1"/>
      <c r="L727" s="4"/>
      <c r="M727" s="4"/>
      <c r="N727" s="1"/>
      <c r="O727" s="4"/>
      <c r="P727" s="4"/>
      <c r="Q727" s="1"/>
      <c r="R727" s="159"/>
      <c r="S727" s="159"/>
      <c r="T727" s="160"/>
    </row>
    <row r="728" spans="1:20" ht="13.5" customHeight="1" x14ac:dyDescent="0.25">
      <c r="A728" s="1"/>
      <c r="B728" s="1"/>
      <c r="C728" s="1"/>
      <c r="D728" s="1"/>
      <c r="E728" s="1"/>
      <c r="F728" s="4"/>
      <c r="G728" s="4"/>
      <c r="H728" s="1"/>
      <c r="I728" s="1"/>
      <c r="J728" s="1"/>
      <c r="K728" s="1"/>
      <c r="L728" s="4"/>
      <c r="M728" s="4"/>
      <c r="N728" s="1"/>
      <c r="O728" s="4"/>
      <c r="P728" s="4"/>
      <c r="Q728" s="1"/>
      <c r="R728" s="159"/>
      <c r="S728" s="159"/>
      <c r="T728" s="160"/>
    </row>
    <row r="729" spans="1:20" ht="13.5" customHeight="1" x14ac:dyDescent="0.25">
      <c r="A729" s="1"/>
      <c r="B729" s="1"/>
      <c r="C729" s="1"/>
      <c r="D729" s="1"/>
      <c r="E729" s="1"/>
      <c r="F729" s="4"/>
      <c r="G729" s="4"/>
      <c r="H729" s="1"/>
      <c r="I729" s="1"/>
      <c r="J729" s="1"/>
      <c r="K729" s="1"/>
      <c r="L729" s="4"/>
      <c r="M729" s="4"/>
      <c r="N729" s="1"/>
      <c r="O729" s="4"/>
      <c r="P729" s="4"/>
      <c r="Q729" s="1"/>
      <c r="R729" s="159"/>
      <c r="S729" s="159"/>
      <c r="T729" s="160"/>
    </row>
    <row r="730" spans="1:20" ht="13.5" customHeight="1" x14ac:dyDescent="0.25">
      <c r="A730" s="1"/>
      <c r="B730" s="1"/>
      <c r="C730" s="1"/>
      <c r="D730" s="1"/>
      <c r="E730" s="1"/>
      <c r="F730" s="4"/>
      <c r="G730" s="4"/>
      <c r="H730" s="1"/>
      <c r="I730" s="1"/>
      <c r="J730" s="1"/>
      <c r="K730" s="1"/>
      <c r="L730" s="4"/>
      <c r="M730" s="4"/>
      <c r="N730" s="1"/>
      <c r="O730" s="4"/>
      <c r="P730" s="4"/>
      <c r="Q730" s="1"/>
      <c r="R730" s="159"/>
      <c r="S730" s="159"/>
      <c r="T730" s="160"/>
    </row>
    <row r="731" spans="1:20" ht="13.5" customHeight="1" x14ac:dyDescent="0.25">
      <c r="A731" s="1"/>
      <c r="B731" s="1"/>
      <c r="C731" s="1"/>
      <c r="D731" s="1"/>
      <c r="E731" s="1"/>
      <c r="F731" s="4"/>
      <c r="G731" s="4"/>
      <c r="H731" s="1"/>
      <c r="I731" s="1"/>
      <c r="J731" s="1"/>
      <c r="K731" s="1"/>
      <c r="L731" s="4"/>
      <c r="M731" s="4"/>
      <c r="N731" s="1"/>
      <c r="O731" s="4"/>
      <c r="P731" s="4"/>
      <c r="Q731" s="1"/>
      <c r="R731" s="159"/>
      <c r="S731" s="159"/>
      <c r="T731" s="160"/>
    </row>
    <row r="732" spans="1:20" ht="13.5" customHeight="1" x14ac:dyDescent="0.25">
      <c r="A732" s="1"/>
      <c r="B732" s="1"/>
      <c r="C732" s="1"/>
      <c r="D732" s="1"/>
      <c r="E732" s="1"/>
      <c r="F732" s="4"/>
      <c r="G732" s="4"/>
      <c r="H732" s="1"/>
      <c r="I732" s="1"/>
      <c r="J732" s="1"/>
      <c r="K732" s="1"/>
      <c r="L732" s="4"/>
      <c r="M732" s="4"/>
      <c r="N732" s="1"/>
      <c r="O732" s="4"/>
      <c r="P732" s="4"/>
      <c r="Q732" s="1"/>
      <c r="R732" s="159"/>
      <c r="S732" s="159"/>
      <c r="T732" s="160"/>
    </row>
    <row r="733" spans="1:20" ht="13.5" customHeight="1" x14ac:dyDescent="0.25">
      <c r="A733" s="1"/>
      <c r="B733" s="1"/>
      <c r="C733" s="1"/>
      <c r="D733" s="1"/>
      <c r="E733" s="1"/>
      <c r="F733" s="4"/>
      <c r="G733" s="4"/>
      <c r="H733" s="1"/>
      <c r="I733" s="1"/>
      <c r="J733" s="1"/>
      <c r="K733" s="1"/>
      <c r="L733" s="4"/>
      <c r="M733" s="4"/>
      <c r="N733" s="1"/>
      <c r="O733" s="4"/>
      <c r="P733" s="4"/>
      <c r="Q733" s="1"/>
      <c r="R733" s="159"/>
      <c r="S733" s="159"/>
      <c r="T733" s="160"/>
    </row>
    <row r="734" spans="1:20" ht="13.5" customHeight="1" x14ac:dyDescent="0.25">
      <c r="A734" s="1"/>
      <c r="B734" s="1"/>
      <c r="C734" s="1"/>
      <c r="D734" s="1"/>
      <c r="E734" s="1"/>
      <c r="F734" s="4"/>
      <c r="G734" s="4"/>
      <c r="H734" s="1"/>
      <c r="I734" s="1"/>
      <c r="J734" s="1"/>
      <c r="K734" s="1"/>
      <c r="L734" s="4"/>
      <c r="M734" s="4"/>
      <c r="N734" s="1"/>
      <c r="O734" s="4"/>
      <c r="P734" s="4"/>
      <c r="Q734" s="1"/>
      <c r="R734" s="159"/>
      <c r="S734" s="159"/>
      <c r="T734" s="160"/>
    </row>
    <row r="735" spans="1:20" ht="13.5" customHeight="1" x14ac:dyDescent="0.25">
      <c r="A735" s="1"/>
      <c r="B735" s="1"/>
      <c r="C735" s="1"/>
      <c r="D735" s="1"/>
      <c r="E735" s="1"/>
      <c r="F735" s="4"/>
      <c r="G735" s="4"/>
      <c r="H735" s="1"/>
      <c r="I735" s="1"/>
      <c r="J735" s="1"/>
      <c r="K735" s="1"/>
      <c r="L735" s="4"/>
      <c r="M735" s="4"/>
      <c r="N735" s="1"/>
      <c r="O735" s="4"/>
      <c r="P735" s="4"/>
      <c r="Q735" s="1"/>
      <c r="R735" s="159"/>
      <c r="S735" s="159"/>
      <c r="T735" s="160"/>
    </row>
    <row r="736" spans="1:20" ht="13.5" customHeight="1" x14ac:dyDescent="0.25">
      <c r="A736" s="1"/>
      <c r="B736" s="1"/>
      <c r="C736" s="1"/>
      <c r="D736" s="1"/>
      <c r="E736" s="1"/>
      <c r="F736" s="4"/>
      <c r="G736" s="4"/>
      <c r="H736" s="1"/>
      <c r="I736" s="1"/>
      <c r="J736" s="1"/>
      <c r="K736" s="1"/>
      <c r="L736" s="4"/>
      <c r="M736" s="4"/>
      <c r="N736" s="1"/>
      <c r="O736" s="4"/>
      <c r="P736" s="4"/>
      <c r="Q736" s="1"/>
      <c r="R736" s="159"/>
      <c r="S736" s="159"/>
      <c r="T736" s="160"/>
    </row>
    <row r="737" spans="1:20" ht="13.5" customHeight="1" x14ac:dyDescent="0.25">
      <c r="A737" s="1"/>
      <c r="B737" s="1"/>
      <c r="C737" s="1"/>
      <c r="D737" s="1"/>
      <c r="E737" s="1"/>
      <c r="F737" s="4"/>
      <c r="G737" s="4"/>
      <c r="H737" s="1"/>
      <c r="I737" s="1"/>
      <c r="J737" s="1"/>
      <c r="K737" s="1"/>
      <c r="L737" s="4"/>
      <c r="M737" s="4"/>
      <c r="N737" s="1"/>
      <c r="O737" s="4"/>
      <c r="P737" s="4"/>
      <c r="Q737" s="1"/>
      <c r="R737" s="159"/>
      <c r="S737" s="159"/>
      <c r="T737" s="160"/>
    </row>
    <row r="738" spans="1:20" ht="13.5" customHeight="1" x14ac:dyDescent="0.25">
      <c r="A738" s="1"/>
      <c r="B738" s="1"/>
      <c r="C738" s="1"/>
      <c r="D738" s="1"/>
      <c r="E738" s="1"/>
      <c r="F738" s="4"/>
      <c r="G738" s="4"/>
      <c r="H738" s="1"/>
      <c r="I738" s="1"/>
      <c r="J738" s="1"/>
      <c r="K738" s="1"/>
      <c r="L738" s="4"/>
      <c r="M738" s="4"/>
      <c r="N738" s="1"/>
      <c r="O738" s="4"/>
      <c r="P738" s="4"/>
      <c r="Q738" s="1"/>
      <c r="R738" s="159"/>
      <c r="S738" s="159"/>
      <c r="T738" s="160"/>
    </row>
    <row r="739" spans="1:20" ht="13.5" customHeight="1" x14ac:dyDescent="0.25">
      <c r="A739" s="1"/>
      <c r="B739" s="1"/>
      <c r="C739" s="1"/>
      <c r="D739" s="1"/>
      <c r="E739" s="1"/>
      <c r="F739" s="4"/>
      <c r="G739" s="4"/>
      <c r="H739" s="1"/>
      <c r="I739" s="1"/>
      <c r="J739" s="1"/>
      <c r="K739" s="1"/>
      <c r="L739" s="4"/>
      <c r="M739" s="4"/>
      <c r="N739" s="1"/>
      <c r="O739" s="4"/>
      <c r="P739" s="4"/>
      <c r="Q739" s="1"/>
      <c r="R739" s="159"/>
      <c r="S739" s="159"/>
      <c r="T739" s="160"/>
    </row>
    <row r="740" spans="1:20" ht="13.5" customHeight="1" x14ac:dyDescent="0.25">
      <c r="A740" s="1"/>
      <c r="B740" s="1"/>
      <c r="C740" s="1"/>
      <c r="D740" s="1"/>
      <c r="E740" s="1"/>
      <c r="F740" s="4"/>
      <c r="G740" s="4"/>
      <c r="H740" s="1"/>
      <c r="I740" s="1"/>
      <c r="J740" s="1"/>
      <c r="K740" s="1"/>
      <c r="L740" s="4"/>
      <c r="M740" s="4"/>
      <c r="N740" s="1"/>
      <c r="O740" s="4"/>
      <c r="P740" s="4"/>
      <c r="Q740" s="1"/>
      <c r="R740" s="159"/>
      <c r="S740" s="159"/>
      <c r="T740" s="160"/>
    </row>
    <row r="741" spans="1:20" ht="13.5" customHeight="1" x14ac:dyDescent="0.25">
      <c r="A741" s="1"/>
      <c r="B741" s="1"/>
      <c r="C741" s="1"/>
      <c r="D741" s="1"/>
      <c r="E741" s="1"/>
      <c r="F741" s="4"/>
      <c r="G741" s="4"/>
      <c r="H741" s="1"/>
      <c r="I741" s="1"/>
      <c r="J741" s="1"/>
      <c r="K741" s="1"/>
      <c r="L741" s="4"/>
      <c r="M741" s="4"/>
      <c r="N741" s="1"/>
      <c r="O741" s="4"/>
      <c r="P741" s="4"/>
      <c r="Q741" s="1"/>
      <c r="R741" s="159"/>
      <c r="S741" s="159"/>
      <c r="T741" s="160"/>
    </row>
    <row r="742" spans="1:20" ht="13.5" customHeight="1" x14ac:dyDescent="0.25">
      <c r="A742" s="1"/>
      <c r="B742" s="1"/>
      <c r="C742" s="1"/>
      <c r="D742" s="1"/>
      <c r="E742" s="1"/>
      <c r="F742" s="4"/>
      <c r="G742" s="4"/>
      <c r="H742" s="1"/>
      <c r="I742" s="1"/>
      <c r="J742" s="1"/>
      <c r="K742" s="1"/>
      <c r="L742" s="4"/>
      <c r="M742" s="4"/>
      <c r="N742" s="1"/>
      <c r="O742" s="4"/>
      <c r="P742" s="4"/>
      <c r="Q742" s="1"/>
      <c r="R742" s="159"/>
      <c r="S742" s="159"/>
      <c r="T742" s="160"/>
    </row>
    <row r="743" spans="1:20" ht="13.5" customHeight="1" x14ac:dyDescent="0.25">
      <c r="A743" s="1"/>
      <c r="B743" s="1"/>
      <c r="C743" s="1"/>
      <c r="D743" s="1"/>
      <c r="E743" s="1"/>
      <c r="F743" s="4"/>
      <c r="G743" s="4"/>
      <c r="H743" s="1"/>
      <c r="I743" s="1"/>
      <c r="J743" s="1"/>
      <c r="K743" s="1"/>
      <c r="L743" s="4"/>
      <c r="M743" s="4"/>
      <c r="N743" s="1"/>
      <c r="O743" s="4"/>
      <c r="P743" s="4"/>
      <c r="Q743" s="1"/>
      <c r="R743" s="159"/>
      <c r="S743" s="159"/>
      <c r="T743" s="160"/>
    </row>
    <row r="744" spans="1:20" ht="13.5" customHeight="1" x14ac:dyDescent="0.25">
      <c r="A744" s="1"/>
      <c r="B744" s="1"/>
      <c r="C744" s="1"/>
      <c r="D744" s="1"/>
      <c r="E744" s="1"/>
      <c r="F744" s="4"/>
      <c r="G744" s="4"/>
      <c r="H744" s="1"/>
      <c r="I744" s="1"/>
      <c r="J744" s="1"/>
      <c r="K744" s="1"/>
      <c r="L744" s="4"/>
      <c r="M744" s="4"/>
      <c r="N744" s="1"/>
      <c r="O744" s="4"/>
      <c r="P744" s="4"/>
      <c r="Q744" s="1"/>
      <c r="R744" s="159"/>
      <c r="S744" s="159"/>
      <c r="T744" s="160"/>
    </row>
    <row r="745" spans="1:20" ht="13.5" customHeight="1" x14ac:dyDescent="0.25">
      <c r="A745" s="1"/>
      <c r="B745" s="1"/>
      <c r="C745" s="1"/>
      <c r="D745" s="1"/>
      <c r="E745" s="1"/>
      <c r="F745" s="4"/>
      <c r="G745" s="4"/>
      <c r="H745" s="1"/>
      <c r="I745" s="1"/>
      <c r="J745" s="1"/>
      <c r="K745" s="1"/>
      <c r="L745" s="4"/>
      <c r="M745" s="4"/>
      <c r="N745" s="1"/>
      <c r="O745" s="4"/>
      <c r="P745" s="4"/>
      <c r="Q745" s="1"/>
      <c r="R745" s="159"/>
      <c r="S745" s="159"/>
      <c r="T745" s="160"/>
    </row>
    <row r="746" spans="1:20" ht="13.5" customHeight="1" x14ac:dyDescent="0.25">
      <c r="A746" s="1"/>
      <c r="B746" s="1"/>
      <c r="C746" s="1"/>
      <c r="D746" s="1"/>
      <c r="E746" s="1"/>
      <c r="F746" s="4"/>
      <c r="G746" s="4"/>
      <c r="H746" s="1"/>
      <c r="I746" s="1"/>
      <c r="J746" s="1"/>
      <c r="K746" s="1"/>
      <c r="L746" s="4"/>
      <c r="M746" s="4"/>
      <c r="N746" s="1"/>
      <c r="O746" s="4"/>
      <c r="P746" s="4"/>
      <c r="Q746" s="1"/>
      <c r="R746" s="159"/>
      <c r="S746" s="159"/>
      <c r="T746" s="160"/>
    </row>
    <row r="747" spans="1:20" ht="13.5" customHeight="1" x14ac:dyDescent="0.25">
      <c r="A747" s="1"/>
      <c r="B747" s="1"/>
      <c r="C747" s="1"/>
      <c r="D747" s="1"/>
      <c r="E747" s="1"/>
      <c r="F747" s="4"/>
      <c r="G747" s="4"/>
      <c r="H747" s="1"/>
      <c r="I747" s="1"/>
      <c r="J747" s="1"/>
      <c r="K747" s="1"/>
      <c r="L747" s="4"/>
      <c r="M747" s="4"/>
      <c r="N747" s="1"/>
      <c r="O747" s="4"/>
      <c r="P747" s="4"/>
      <c r="Q747" s="1"/>
      <c r="R747" s="159"/>
      <c r="S747" s="159"/>
      <c r="T747" s="160"/>
    </row>
    <row r="748" spans="1:20" ht="13.5" customHeight="1" x14ac:dyDescent="0.25">
      <c r="A748" s="1"/>
      <c r="B748" s="1"/>
      <c r="C748" s="1"/>
      <c r="D748" s="1"/>
      <c r="E748" s="1"/>
      <c r="F748" s="4"/>
      <c r="G748" s="4"/>
      <c r="H748" s="1"/>
      <c r="I748" s="1"/>
      <c r="J748" s="1"/>
      <c r="K748" s="1"/>
      <c r="L748" s="4"/>
      <c r="M748" s="4"/>
      <c r="N748" s="1"/>
      <c r="O748" s="4"/>
      <c r="P748" s="4"/>
      <c r="Q748" s="1"/>
      <c r="R748" s="159"/>
      <c r="S748" s="159"/>
      <c r="T748" s="160"/>
    </row>
    <row r="749" spans="1:20" ht="13.5" customHeight="1" x14ac:dyDescent="0.25">
      <c r="A749" s="1"/>
      <c r="B749" s="1"/>
      <c r="C749" s="1"/>
      <c r="D749" s="1"/>
      <c r="E749" s="1"/>
      <c r="F749" s="4"/>
      <c r="G749" s="4"/>
      <c r="H749" s="1"/>
      <c r="I749" s="1"/>
      <c r="J749" s="1"/>
      <c r="K749" s="1"/>
      <c r="L749" s="4"/>
      <c r="M749" s="4"/>
      <c r="N749" s="1"/>
      <c r="O749" s="4"/>
      <c r="P749" s="4"/>
      <c r="Q749" s="1"/>
      <c r="R749" s="159"/>
      <c r="S749" s="159"/>
      <c r="T749" s="160"/>
    </row>
    <row r="750" spans="1:20" ht="13.5" customHeight="1" x14ac:dyDescent="0.25">
      <c r="A750" s="1"/>
      <c r="B750" s="1"/>
      <c r="C750" s="1"/>
      <c r="D750" s="1"/>
      <c r="E750" s="1"/>
      <c r="F750" s="4"/>
      <c r="G750" s="4"/>
      <c r="H750" s="1"/>
      <c r="I750" s="1"/>
      <c r="J750" s="1"/>
      <c r="K750" s="1"/>
      <c r="L750" s="4"/>
      <c r="M750" s="4"/>
      <c r="N750" s="1"/>
      <c r="O750" s="4"/>
      <c r="P750" s="4"/>
      <c r="Q750" s="1"/>
      <c r="R750" s="159"/>
      <c r="S750" s="159"/>
      <c r="T750" s="160"/>
    </row>
    <row r="751" spans="1:20" ht="13.5" customHeight="1" x14ac:dyDescent="0.25">
      <c r="A751" s="1"/>
      <c r="B751" s="1"/>
      <c r="C751" s="1"/>
      <c r="D751" s="1"/>
      <c r="E751" s="1"/>
      <c r="F751" s="4"/>
      <c r="G751" s="4"/>
      <c r="H751" s="1"/>
      <c r="I751" s="1"/>
      <c r="J751" s="1"/>
      <c r="K751" s="1"/>
      <c r="L751" s="4"/>
      <c r="M751" s="4"/>
      <c r="N751" s="1"/>
      <c r="O751" s="4"/>
      <c r="P751" s="4"/>
      <c r="Q751" s="1"/>
      <c r="R751" s="159"/>
      <c r="S751" s="159"/>
      <c r="T751" s="160"/>
    </row>
    <row r="752" spans="1:20" ht="13.5" customHeight="1" x14ac:dyDescent="0.25">
      <c r="A752" s="1"/>
      <c r="B752" s="1"/>
      <c r="C752" s="1"/>
      <c r="D752" s="1"/>
      <c r="E752" s="1"/>
      <c r="F752" s="4"/>
      <c r="G752" s="4"/>
      <c r="H752" s="1"/>
      <c r="I752" s="1"/>
      <c r="J752" s="1"/>
      <c r="K752" s="1"/>
      <c r="L752" s="4"/>
      <c r="M752" s="4"/>
      <c r="N752" s="1"/>
      <c r="O752" s="4"/>
      <c r="P752" s="4"/>
      <c r="Q752" s="1"/>
      <c r="R752" s="159"/>
      <c r="S752" s="159"/>
      <c r="T752" s="160"/>
    </row>
    <row r="753" spans="1:20" ht="13.5" customHeight="1" x14ac:dyDescent="0.25">
      <c r="A753" s="1"/>
      <c r="B753" s="1"/>
      <c r="C753" s="1"/>
      <c r="D753" s="1"/>
      <c r="E753" s="1"/>
      <c r="F753" s="4"/>
      <c r="G753" s="4"/>
      <c r="H753" s="1"/>
      <c r="I753" s="1"/>
      <c r="J753" s="1"/>
      <c r="K753" s="1"/>
      <c r="L753" s="4"/>
      <c r="M753" s="4"/>
      <c r="N753" s="1"/>
      <c r="O753" s="4"/>
      <c r="P753" s="4"/>
      <c r="Q753" s="1"/>
      <c r="R753" s="159"/>
      <c r="S753" s="159"/>
      <c r="T753" s="160"/>
    </row>
    <row r="754" spans="1:20" ht="13.5" customHeight="1" x14ac:dyDescent="0.25">
      <c r="A754" s="1"/>
      <c r="B754" s="1"/>
      <c r="C754" s="1"/>
      <c r="D754" s="1"/>
      <c r="E754" s="1"/>
      <c r="F754" s="4"/>
      <c r="G754" s="4"/>
      <c r="H754" s="1"/>
      <c r="I754" s="1"/>
      <c r="J754" s="1"/>
      <c r="K754" s="1"/>
      <c r="L754" s="4"/>
      <c r="M754" s="4"/>
      <c r="N754" s="1"/>
      <c r="O754" s="4"/>
      <c r="P754" s="4"/>
      <c r="Q754" s="1"/>
      <c r="R754" s="159"/>
      <c r="S754" s="159"/>
      <c r="T754" s="160"/>
    </row>
    <row r="755" spans="1:20" ht="13.5" customHeight="1" x14ac:dyDescent="0.25">
      <c r="A755" s="1"/>
      <c r="B755" s="1"/>
      <c r="C755" s="1"/>
      <c r="D755" s="1"/>
      <c r="E755" s="1"/>
      <c r="F755" s="4"/>
      <c r="G755" s="4"/>
      <c r="H755" s="1"/>
      <c r="I755" s="1"/>
      <c r="J755" s="1"/>
      <c r="K755" s="1"/>
      <c r="L755" s="4"/>
      <c r="M755" s="4"/>
      <c r="N755" s="1"/>
      <c r="O755" s="4"/>
      <c r="P755" s="4"/>
      <c r="Q755" s="1"/>
      <c r="R755" s="159"/>
      <c r="S755" s="159"/>
      <c r="T755" s="160"/>
    </row>
    <row r="756" spans="1:20" ht="13.5" customHeight="1" x14ac:dyDescent="0.25">
      <c r="A756" s="1"/>
      <c r="B756" s="1"/>
      <c r="C756" s="1"/>
      <c r="D756" s="1"/>
      <c r="E756" s="1"/>
      <c r="F756" s="4"/>
      <c r="G756" s="4"/>
      <c r="H756" s="1"/>
      <c r="I756" s="1"/>
      <c r="J756" s="1"/>
      <c r="K756" s="1"/>
      <c r="L756" s="4"/>
      <c r="M756" s="4"/>
      <c r="N756" s="1"/>
      <c r="O756" s="4"/>
      <c r="P756" s="4"/>
      <c r="Q756" s="1"/>
      <c r="R756" s="159"/>
      <c r="S756" s="159"/>
      <c r="T756" s="160"/>
    </row>
    <row r="757" spans="1:20" ht="13.5" customHeight="1" x14ac:dyDescent="0.25">
      <c r="A757" s="1"/>
      <c r="B757" s="1"/>
      <c r="C757" s="1"/>
      <c r="D757" s="1"/>
      <c r="E757" s="1"/>
      <c r="F757" s="4"/>
      <c r="G757" s="4"/>
      <c r="H757" s="1"/>
      <c r="I757" s="1"/>
      <c r="J757" s="1"/>
      <c r="K757" s="1"/>
      <c r="L757" s="4"/>
      <c r="M757" s="4"/>
      <c r="N757" s="1"/>
      <c r="O757" s="4"/>
      <c r="P757" s="4"/>
      <c r="Q757" s="1"/>
      <c r="R757" s="159"/>
      <c r="S757" s="159"/>
      <c r="T757" s="160"/>
    </row>
    <row r="758" spans="1:20" ht="13.5" customHeight="1" x14ac:dyDescent="0.25">
      <c r="A758" s="1"/>
      <c r="B758" s="1"/>
      <c r="C758" s="1"/>
      <c r="D758" s="1"/>
      <c r="E758" s="1"/>
      <c r="F758" s="4"/>
      <c r="G758" s="4"/>
      <c r="H758" s="1"/>
      <c r="I758" s="1"/>
      <c r="J758" s="1"/>
      <c r="K758" s="1"/>
      <c r="L758" s="4"/>
      <c r="M758" s="4"/>
      <c r="N758" s="1"/>
      <c r="O758" s="4"/>
      <c r="P758" s="4"/>
      <c r="Q758" s="1"/>
      <c r="R758" s="159"/>
      <c r="S758" s="159"/>
      <c r="T758" s="160"/>
    </row>
    <row r="759" spans="1:20" ht="13.5" customHeight="1" x14ac:dyDescent="0.25">
      <c r="A759" s="1"/>
      <c r="B759" s="1"/>
      <c r="C759" s="1"/>
      <c r="D759" s="1"/>
      <c r="E759" s="1"/>
      <c r="F759" s="4"/>
      <c r="G759" s="4"/>
      <c r="H759" s="1"/>
      <c r="I759" s="1"/>
      <c r="J759" s="1"/>
      <c r="K759" s="1"/>
      <c r="L759" s="4"/>
      <c r="M759" s="4"/>
      <c r="N759" s="1"/>
      <c r="O759" s="4"/>
      <c r="P759" s="4"/>
      <c r="Q759" s="1"/>
      <c r="R759" s="159"/>
      <c r="S759" s="159"/>
      <c r="T759" s="160"/>
    </row>
    <row r="760" spans="1:20" ht="13.5" customHeight="1" x14ac:dyDescent="0.25">
      <c r="A760" s="1"/>
      <c r="B760" s="1"/>
      <c r="C760" s="1"/>
      <c r="D760" s="1"/>
      <c r="E760" s="1"/>
      <c r="F760" s="4"/>
      <c r="G760" s="4"/>
      <c r="H760" s="1"/>
      <c r="I760" s="1"/>
      <c r="J760" s="1"/>
      <c r="K760" s="1"/>
      <c r="L760" s="4"/>
      <c r="M760" s="4"/>
      <c r="N760" s="1"/>
      <c r="O760" s="4"/>
      <c r="P760" s="4"/>
      <c r="Q760" s="1"/>
      <c r="R760" s="159"/>
      <c r="S760" s="159"/>
      <c r="T760" s="160"/>
    </row>
    <row r="761" spans="1:20" ht="13.5" customHeight="1" x14ac:dyDescent="0.25">
      <c r="A761" s="1"/>
      <c r="B761" s="1"/>
      <c r="C761" s="1"/>
      <c r="D761" s="1"/>
      <c r="E761" s="1"/>
      <c r="F761" s="4"/>
      <c r="G761" s="4"/>
      <c r="H761" s="1"/>
      <c r="I761" s="1"/>
      <c r="J761" s="1"/>
      <c r="K761" s="1"/>
      <c r="L761" s="4"/>
      <c r="M761" s="4"/>
      <c r="N761" s="1"/>
      <c r="O761" s="4"/>
      <c r="P761" s="4"/>
      <c r="Q761" s="1"/>
      <c r="R761" s="159"/>
      <c r="S761" s="159"/>
      <c r="T761" s="160"/>
    </row>
    <row r="762" spans="1:20" ht="13.5" customHeight="1" x14ac:dyDescent="0.25">
      <c r="A762" s="1"/>
      <c r="B762" s="1"/>
      <c r="C762" s="1"/>
      <c r="D762" s="1"/>
      <c r="E762" s="1"/>
      <c r="F762" s="4"/>
      <c r="G762" s="4"/>
      <c r="H762" s="1"/>
      <c r="I762" s="1"/>
      <c r="J762" s="1"/>
      <c r="K762" s="1"/>
      <c r="L762" s="4"/>
      <c r="M762" s="4"/>
      <c r="N762" s="1"/>
      <c r="O762" s="4"/>
      <c r="P762" s="4"/>
      <c r="Q762" s="1"/>
      <c r="R762" s="159"/>
      <c r="S762" s="159"/>
      <c r="T762" s="160"/>
    </row>
    <row r="763" spans="1:20" ht="13.5" customHeight="1" x14ac:dyDescent="0.25">
      <c r="A763" s="1"/>
      <c r="B763" s="1"/>
      <c r="C763" s="1"/>
      <c r="D763" s="1"/>
      <c r="E763" s="1"/>
      <c r="F763" s="4"/>
      <c r="G763" s="4"/>
      <c r="H763" s="1"/>
      <c r="I763" s="1"/>
      <c r="J763" s="1"/>
      <c r="K763" s="1"/>
      <c r="L763" s="4"/>
      <c r="M763" s="4"/>
      <c r="N763" s="1"/>
      <c r="O763" s="4"/>
      <c r="P763" s="4"/>
      <c r="Q763" s="1"/>
      <c r="R763" s="159"/>
      <c r="S763" s="159"/>
      <c r="T763" s="160"/>
    </row>
    <row r="764" spans="1:20" ht="13.5" customHeight="1" x14ac:dyDescent="0.25">
      <c r="A764" s="1"/>
      <c r="B764" s="1"/>
      <c r="C764" s="1"/>
      <c r="D764" s="1"/>
      <c r="E764" s="1"/>
      <c r="F764" s="4"/>
      <c r="G764" s="4"/>
      <c r="H764" s="1"/>
      <c r="I764" s="1"/>
      <c r="J764" s="1"/>
      <c r="K764" s="1"/>
      <c r="L764" s="4"/>
      <c r="M764" s="4"/>
      <c r="N764" s="1"/>
      <c r="O764" s="4"/>
      <c r="P764" s="4"/>
      <c r="Q764" s="1"/>
      <c r="R764" s="159"/>
      <c r="S764" s="159"/>
      <c r="T764" s="160"/>
    </row>
    <row r="765" spans="1:20" ht="13.5" customHeight="1" x14ac:dyDescent="0.25">
      <c r="A765" s="1"/>
      <c r="B765" s="1"/>
      <c r="C765" s="1"/>
      <c r="D765" s="1"/>
      <c r="E765" s="1"/>
      <c r="F765" s="4"/>
      <c r="G765" s="4"/>
      <c r="H765" s="1"/>
      <c r="I765" s="1"/>
      <c r="J765" s="1"/>
      <c r="K765" s="1"/>
      <c r="L765" s="4"/>
      <c r="M765" s="4"/>
      <c r="N765" s="1"/>
      <c r="O765" s="4"/>
      <c r="P765" s="4"/>
      <c r="Q765" s="1"/>
      <c r="R765" s="159"/>
      <c r="S765" s="159"/>
      <c r="T765" s="160"/>
    </row>
    <row r="766" spans="1:20" ht="13.5" customHeight="1" x14ac:dyDescent="0.25">
      <c r="A766" s="1"/>
      <c r="B766" s="1"/>
      <c r="C766" s="1"/>
      <c r="D766" s="1"/>
      <c r="E766" s="1"/>
      <c r="F766" s="4"/>
      <c r="G766" s="4"/>
      <c r="H766" s="1"/>
      <c r="I766" s="1"/>
      <c r="J766" s="1"/>
      <c r="K766" s="1"/>
      <c r="L766" s="4"/>
      <c r="M766" s="4"/>
      <c r="N766" s="1"/>
      <c r="O766" s="4"/>
      <c r="P766" s="4"/>
      <c r="Q766" s="1"/>
      <c r="R766" s="159"/>
      <c r="S766" s="159"/>
      <c r="T766" s="160"/>
    </row>
    <row r="767" spans="1:20" ht="13.5" customHeight="1" x14ac:dyDescent="0.25">
      <c r="A767" s="1"/>
      <c r="B767" s="1"/>
      <c r="C767" s="1"/>
      <c r="D767" s="1"/>
      <c r="E767" s="1"/>
      <c r="F767" s="4"/>
      <c r="G767" s="4"/>
      <c r="H767" s="1"/>
      <c r="I767" s="1"/>
      <c r="J767" s="1"/>
      <c r="K767" s="1"/>
      <c r="L767" s="4"/>
      <c r="M767" s="4"/>
      <c r="N767" s="1"/>
      <c r="O767" s="4"/>
      <c r="P767" s="4"/>
      <c r="Q767" s="1"/>
      <c r="R767" s="159"/>
      <c r="S767" s="159"/>
      <c r="T767" s="160"/>
    </row>
    <row r="768" spans="1:20" ht="13.5" customHeight="1" x14ac:dyDescent="0.25">
      <c r="A768" s="1"/>
      <c r="B768" s="1"/>
      <c r="C768" s="1"/>
      <c r="D768" s="1"/>
      <c r="E768" s="1"/>
      <c r="F768" s="4"/>
      <c r="G768" s="4"/>
      <c r="H768" s="1"/>
      <c r="I768" s="1"/>
      <c r="J768" s="1"/>
      <c r="K768" s="1"/>
      <c r="L768" s="4"/>
      <c r="M768" s="4"/>
      <c r="N768" s="1"/>
      <c r="O768" s="4"/>
      <c r="P768" s="4"/>
      <c r="Q768" s="1"/>
      <c r="R768" s="159"/>
      <c r="S768" s="159"/>
      <c r="T768" s="160"/>
    </row>
    <row r="769" spans="1:20" ht="13.5" customHeight="1" x14ac:dyDescent="0.25">
      <c r="A769" s="1"/>
      <c r="B769" s="1"/>
      <c r="C769" s="1"/>
      <c r="D769" s="1"/>
      <c r="E769" s="1"/>
      <c r="F769" s="4"/>
      <c r="G769" s="4"/>
      <c r="H769" s="1"/>
      <c r="I769" s="1"/>
      <c r="J769" s="1"/>
      <c r="K769" s="1"/>
      <c r="L769" s="4"/>
      <c r="M769" s="4"/>
      <c r="N769" s="1"/>
      <c r="O769" s="4"/>
      <c r="P769" s="4"/>
      <c r="Q769" s="1"/>
      <c r="R769" s="159"/>
      <c r="S769" s="159"/>
      <c r="T769" s="160"/>
    </row>
    <row r="770" spans="1:20" ht="13.5" customHeight="1" x14ac:dyDescent="0.25">
      <c r="A770" s="1"/>
      <c r="B770" s="1"/>
      <c r="C770" s="1"/>
      <c r="D770" s="1"/>
      <c r="E770" s="1"/>
      <c r="F770" s="4"/>
      <c r="G770" s="4"/>
      <c r="H770" s="1"/>
      <c r="I770" s="1"/>
      <c r="J770" s="1"/>
      <c r="K770" s="1"/>
      <c r="L770" s="4"/>
      <c r="M770" s="4"/>
      <c r="N770" s="1"/>
      <c r="O770" s="4"/>
      <c r="P770" s="4"/>
      <c r="Q770" s="1"/>
      <c r="R770" s="159"/>
      <c r="S770" s="159"/>
      <c r="T770" s="160"/>
    </row>
    <row r="771" spans="1:20" ht="13.5" customHeight="1" x14ac:dyDescent="0.25">
      <c r="A771" s="1"/>
      <c r="B771" s="1"/>
      <c r="C771" s="1"/>
      <c r="D771" s="1"/>
      <c r="E771" s="1"/>
      <c r="F771" s="4"/>
      <c r="G771" s="4"/>
      <c r="H771" s="1"/>
      <c r="I771" s="1"/>
      <c r="J771" s="1"/>
      <c r="K771" s="1"/>
      <c r="L771" s="4"/>
      <c r="M771" s="4"/>
      <c r="N771" s="1"/>
      <c r="O771" s="4"/>
      <c r="P771" s="4"/>
      <c r="Q771" s="1"/>
      <c r="R771" s="159"/>
      <c r="S771" s="159"/>
      <c r="T771" s="160"/>
    </row>
    <row r="772" spans="1:20" ht="13.5" customHeight="1" x14ac:dyDescent="0.25">
      <c r="A772" s="1"/>
      <c r="B772" s="1"/>
      <c r="C772" s="1"/>
      <c r="D772" s="1"/>
      <c r="E772" s="1"/>
      <c r="F772" s="4"/>
      <c r="G772" s="4"/>
      <c r="H772" s="1"/>
      <c r="I772" s="1"/>
      <c r="J772" s="1"/>
      <c r="K772" s="1"/>
      <c r="L772" s="4"/>
      <c r="M772" s="4"/>
      <c r="N772" s="1"/>
      <c r="O772" s="4"/>
      <c r="P772" s="4"/>
      <c r="Q772" s="1"/>
      <c r="R772" s="159"/>
      <c r="S772" s="159"/>
      <c r="T772" s="160"/>
    </row>
    <row r="773" spans="1:20" ht="13.5" customHeight="1" x14ac:dyDescent="0.25">
      <c r="A773" s="1"/>
      <c r="B773" s="1"/>
      <c r="C773" s="1"/>
      <c r="D773" s="1"/>
      <c r="E773" s="1"/>
      <c r="F773" s="4"/>
      <c r="G773" s="4"/>
      <c r="H773" s="1"/>
      <c r="I773" s="1"/>
      <c r="J773" s="1"/>
      <c r="K773" s="1"/>
      <c r="L773" s="4"/>
      <c r="M773" s="4"/>
      <c r="N773" s="1"/>
      <c r="O773" s="4"/>
      <c r="P773" s="4"/>
      <c r="Q773" s="1"/>
      <c r="R773" s="159"/>
      <c r="S773" s="159"/>
      <c r="T773" s="160"/>
    </row>
    <row r="774" spans="1:20" ht="13.5" customHeight="1" x14ac:dyDescent="0.25">
      <c r="A774" s="1"/>
      <c r="B774" s="1"/>
      <c r="C774" s="1"/>
      <c r="D774" s="1"/>
      <c r="E774" s="1"/>
      <c r="F774" s="4"/>
      <c r="G774" s="4"/>
      <c r="H774" s="1"/>
      <c r="I774" s="1"/>
      <c r="J774" s="1"/>
      <c r="K774" s="1"/>
      <c r="L774" s="4"/>
      <c r="M774" s="4"/>
      <c r="N774" s="1"/>
      <c r="O774" s="4"/>
      <c r="P774" s="4"/>
      <c r="Q774" s="1"/>
      <c r="R774" s="159"/>
      <c r="S774" s="159"/>
      <c r="T774" s="160"/>
    </row>
    <row r="775" spans="1:20" ht="13.5" customHeight="1" x14ac:dyDescent="0.25">
      <c r="A775" s="1"/>
      <c r="B775" s="1"/>
      <c r="C775" s="1"/>
      <c r="D775" s="1"/>
      <c r="E775" s="1"/>
      <c r="F775" s="4"/>
      <c r="G775" s="4"/>
      <c r="H775" s="1"/>
      <c r="I775" s="1"/>
      <c r="J775" s="1"/>
      <c r="K775" s="1"/>
      <c r="L775" s="4"/>
      <c r="M775" s="4"/>
      <c r="N775" s="1"/>
      <c r="O775" s="4"/>
      <c r="P775" s="4"/>
      <c r="Q775" s="1"/>
      <c r="R775" s="159"/>
      <c r="S775" s="159"/>
      <c r="T775" s="160"/>
    </row>
    <row r="776" spans="1:20" ht="13.5" customHeight="1" x14ac:dyDescent="0.25">
      <c r="A776" s="1"/>
      <c r="B776" s="1"/>
      <c r="C776" s="1"/>
      <c r="D776" s="1"/>
      <c r="E776" s="1"/>
      <c r="F776" s="4"/>
      <c r="G776" s="4"/>
      <c r="H776" s="1"/>
      <c r="I776" s="1"/>
      <c r="J776" s="1"/>
      <c r="K776" s="1"/>
      <c r="L776" s="4"/>
      <c r="M776" s="4"/>
      <c r="N776" s="1"/>
      <c r="O776" s="4"/>
      <c r="P776" s="4"/>
      <c r="Q776" s="1"/>
      <c r="R776" s="159"/>
      <c r="S776" s="159"/>
      <c r="T776" s="160"/>
    </row>
    <row r="777" spans="1:20" ht="13.5" customHeight="1" x14ac:dyDescent="0.25">
      <c r="A777" s="1"/>
      <c r="B777" s="1"/>
      <c r="C777" s="1"/>
      <c r="D777" s="1"/>
      <c r="E777" s="1"/>
      <c r="F777" s="4"/>
      <c r="G777" s="4"/>
      <c r="H777" s="1"/>
      <c r="I777" s="1"/>
      <c r="J777" s="1"/>
      <c r="K777" s="1"/>
      <c r="L777" s="4"/>
      <c r="M777" s="4"/>
      <c r="N777" s="1"/>
      <c r="O777" s="4"/>
      <c r="P777" s="4"/>
      <c r="Q777" s="1"/>
      <c r="R777" s="159"/>
      <c r="S777" s="159"/>
      <c r="T777" s="160"/>
    </row>
    <row r="778" spans="1:20" ht="13.5" customHeight="1" x14ac:dyDescent="0.25">
      <c r="A778" s="1"/>
      <c r="B778" s="1"/>
      <c r="C778" s="1"/>
      <c r="D778" s="1"/>
      <c r="E778" s="1"/>
      <c r="F778" s="4"/>
      <c r="G778" s="4"/>
      <c r="H778" s="1"/>
      <c r="I778" s="1"/>
      <c r="J778" s="1"/>
      <c r="K778" s="1"/>
      <c r="L778" s="4"/>
      <c r="M778" s="4"/>
      <c r="N778" s="1"/>
      <c r="O778" s="4"/>
      <c r="P778" s="4"/>
      <c r="Q778" s="1"/>
      <c r="R778" s="159"/>
      <c r="S778" s="159"/>
      <c r="T778" s="160"/>
    </row>
    <row r="779" spans="1:20" ht="13.5" customHeight="1" x14ac:dyDescent="0.25">
      <c r="A779" s="1"/>
      <c r="B779" s="1"/>
      <c r="C779" s="1"/>
      <c r="D779" s="1"/>
      <c r="E779" s="1"/>
      <c r="F779" s="4"/>
      <c r="G779" s="4"/>
      <c r="H779" s="1"/>
      <c r="I779" s="1"/>
      <c r="J779" s="1"/>
      <c r="K779" s="1"/>
      <c r="L779" s="4"/>
      <c r="M779" s="4"/>
      <c r="N779" s="1"/>
      <c r="O779" s="4"/>
      <c r="P779" s="4"/>
      <c r="Q779" s="1"/>
      <c r="R779" s="159"/>
      <c r="S779" s="159"/>
      <c r="T779" s="160"/>
    </row>
    <row r="780" spans="1:20" ht="13.5" customHeight="1" x14ac:dyDescent="0.25">
      <c r="A780" s="1"/>
      <c r="B780" s="1"/>
      <c r="C780" s="1"/>
      <c r="D780" s="1"/>
      <c r="E780" s="1"/>
      <c r="F780" s="4"/>
      <c r="G780" s="4"/>
      <c r="H780" s="1"/>
      <c r="I780" s="1"/>
      <c r="J780" s="1"/>
      <c r="K780" s="1"/>
      <c r="L780" s="4"/>
      <c r="M780" s="4"/>
      <c r="N780" s="1"/>
      <c r="O780" s="4"/>
      <c r="P780" s="4"/>
      <c r="Q780" s="1"/>
      <c r="R780" s="159"/>
      <c r="S780" s="159"/>
      <c r="T780" s="160"/>
    </row>
    <row r="781" spans="1:20" ht="13.5" customHeight="1" x14ac:dyDescent="0.25">
      <c r="A781" s="1"/>
      <c r="B781" s="1"/>
      <c r="C781" s="1"/>
      <c r="D781" s="1"/>
      <c r="E781" s="1"/>
      <c r="F781" s="4"/>
      <c r="G781" s="4"/>
      <c r="H781" s="1"/>
      <c r="I781" s="1"/>
      <c r="J781" s="1"/>
      <c r="K781" s="1"/>
      <c r="L781" s="4"/>
      <c r="M781" s="4"/>
      <c r="N781" s="1"/>
      <c r="O781" s="4"/>
      <c r="P781" s="4"/>
      <c r="Q781" s="1"/>
      <c r="R781" s="159"/>
      <c r="S781" s="159"/>
      <c r="T781" s="160"/>
    </row>
    <row r="782" spans="1:20" ht="13.5" customHeight="1" x14ac:dyDescent="0.25">
      <c r="A782" s="1"/>
      <c r="B782" s="1"/>
      <c r="C782" s="1"/>
      <c r="D782" s="1"/>
      <c r="E782" s="1"/>
      <c r="F782" s="4"/>
      <c r="G782" s="4"/>
      <c r="H782" s="1"/>
      <c r="I782" s="1"/>
      <c r="J782" s="1"/>
      <c r="K782" s="1"/>
      <c r="L782" s="4"/>
      <c r="M782" s="4"/>
      <c r="N782" s="1"/>
      <c r="O782" s="4"/>
      <c r="P782" s="4"/>
      <c r="Q782" s="1"/>
      <c r="R782" s="159"/>
      <c r="S782" s="159"/>
      <c r="T782" s="160"/>
    </row>
    <row r="783" spans="1:20" ht="13.5" customHeight="1" x14ac:dyDescent="0.25">
      <c r="A783" s="1"/>
      <c r="B783" s="1"/>
      <c r="C783" s="1"/>
      <c r="D783" s="1"/>
      <c r="E783" s="1"/>
      <c r="F783" s="4"/>
      <c r="G783" s="4"/>
      <c r="H783" s="1"/>
      <c r="I783" s="1"/>
      <c r="J783" s="1"/>
      <c r="K783" s="1"/>
      <c r="L783" s="4"/>
      <c r="M783" s="4"/>
      <c r="N783" s="1"/>
      <c r="O783" s="4"/>
      <c r="P783" s="4"/>
      <c r="Q783" s="1"/>
      <c r="R783" s="159"/>
      <c r="S783" s="159"/>
      <c r="T783" s="160"/>
    </row>
    <row r="784" spans="1:20" ht="13.5" customHeight="1" x14ac:dyDescent="0.25">
      <c r="A784" s="1"/>
      <c r="B784" s="1"/>
      <c r="C784" s="1"/>
      <c r="D784" s="1"/>
      <c r="E784" s="1"/>
      <c r="F784" s="4"/>
      <c r="G784" s="4"/>
      <c r="H784" s="1"/>
      <c r="I784" s="1"/>
      <c r="J784" s="1"/>
      <c r="K784" s="1"/>
      <c r="L784" s="4"/>
      <c r="M784" s="4"/>
      <c r="N784" s="1"/>
      <c r="O784" s="4"/>
      <c r="P784" s="4"/>
      <c r="Q784" s="1"/>
      <c r="R784" s="159"/>
      <c r="S784" s="159"/>
      <c r="T784" s="160"/>
    </row>
    <row r="785" spans="1:20" ht="13.5" customHeight="1" x14ac:dyDescent="0.25">
      <c r="A785" s="1"/>
      <c r="B785" s="1"/>
      <c r="C785" s="1"/>
      <c r="D785" s="1"/>
      <c r="E785" s="1"/>
      <c r="F785" s="4"/>
      <c r="G785" s="4"/>
      <c r="H785" s="1"/>
      <c r="I785" s="1"/>
      <c r="J785" s="1"/>
      <c r="K785" s="1"/>
      <c r="L785" s="4"/>
      <c r="M785" s="4"/>
      <c r="N785" s="1"/>
      <c r="O785" s="4"/>
      <c r="P785" s="4"/>
      <c r="Q785" s="1"/>
      <c r="R785" s="159"/>
      <c r="S785" s="159"/>
      <c r="T785" s="160"/>
    </row>
    <row r="786" spans="1:20" ht="13.5" customHeight="1" x14ac:dyDescent="0.25">
      <c r="A786" s="1"/>
      <c r="B786" s="1"/>
      <c r="C786" s="1"/>
      <c r="D786" s="1"/>
      <c r="E786" s="1"/>
      <c r="F786" s="4"/>
      <c r="G786" s="4"/>
      <c r="H786" s="1"/>
      <c r="I786" s="1"/>
      <c r="J786" s="1"/>
      <c r="K786" s="1"/>
      <c r="L786" s="4"/>
      <c r="M786" s="4"/>
      <c r="N786" s="1"/>
      <c r="O786" s="4"/>
      <c r="P786" s="4"/>
      <c r="Q786" s="1"/>
      <c r="R786" s="159"/>
      <c r="S786" s="159"/>
      <c r="T786" s="160"/>
    </row>
    <row r="787" spans="1:20" ht="13.5" customHeight="1" x14ac:dyDescent="0.25">
      <c r="A787" s="1"/>
      <c r="B787" s="1"/>
      <c r="C787" s="1"/>
      <c r="D787" s="1"/>
      <c r="E787" s="1"/>
      <c r="F787" s="4"/>
      <c r="G787" s="4"/>
      <c r="H787" s="1"/>
      <c r="I787" s="1"/>
      <c r="J787" s="1"/>
      <c r="K787" s="1"/>
      <c r="L787" s="4"/>
      <c r="M787" s="4"/>
      <c r="N787" s="1"/>
      <c r="O787" s="4"/>
      <c r="P787" s="4"/>
      <c r="Q787" s="1"/>
      <c r="R787" s="159"/>
      <c r="S787" s="159"/>
      <c r="T787" s="160"/>
    </row>
    <row r="788" spans="1:20" ht="13.5" customHeight="1" x14ac:dyDescent="0.25">
      <c r="A788" s="1"/>
      <c r="B788" s="1"/>
      <c r="C788" s="1"/>
      <c r="D788" s="1"/>
      <c r="E788" s="1"/>
      <c r="F788" s="4"/>
      <c r="G788" s="4"/>
      <c r="H788" s="1"/>
      <c r="I788" s="1"/>
      <c r="J788" s="1"/>
      <c r="K788" s="1"/>
      <c r="L788" s="4"/>
      <c r="M788" s="4"/>
      <c r="N788" s="1"/>
      <c r="O788" s="4"/>
      <c r="P788" s="4"/>
      <c r="Q788" s="1"/>
      <c r="R788" s="159"/>
      <c r="S788" s="159"/>
      <c r="T788" s="160"/>
    </row>
    <row r="789" spans="1:20" ht="13.5" customHeight="1" x14ac:dyDescent="0.25">
      <c r="A789" s="1"/>
      <c r="B789" s="1"/>
      <c r="C789" s="1"/>
      <c r="D789" s="1"/>
      <c r="E789" s="1"/>
      <c r="F789" s="4"/>
      <c r="G789" s="4"/>
      <c r="H789" s="1"/>
      <c r="I789" s="1"/>
      <c r="J789" s="1"/>
      <c r="K789" s="1"/>
      <c r="L789" s="4"/>
      <c r="M789" s="4"/>
      <c r="N789" s="1"/>
      <c r="O789" s="4"/>
      <c r="P789" s="4"/>
      <c r="Q789" s="1"/>
      <c r="R789" s="159"/>
      <c r="S789" s="159"/>
      <c r="T789" s="160"/>
    </row>
    <row r="790" spans="1:20" ht="13.5" customHeight="1" x14ac:dyDescent="0.25">
      <c r="A790" s="1"/>
      <c r="B790" s="1"/>
      <c r="C790" s="1"/>
      <c r="D790" s="1"/>
      <c r="E790" s="1"/>
      <c r="F790" s="4"/>
      <c r="G790" s="4"/>
      <c r="H790" s="1"/>
      <c r="I790" s="1"/>
      <c r="J790" s="1"/>
      <c r="K790" s="1"/>
      <c r="L790" s="4"/>
      <c r="M790" s="4"/>
      <c r="N790" s="1"/>
      <c r="O790" s="4"/>
      <c r="P790" s="4"/>
      <c r="Q790" s="1"/>
      <c r="R790" s="159"/>
      <c r="S790" s="159"/>
      <c r="T790" s="160"/>
    </row>
    <row r="791" spans="1:20" ht="13.5" customHeight="1" x14ac:dyDescent="0.25">
      <c r="A791" s="1"/>
      <c r="B791" s="1"/>
      <c r="C791" s="1"/>
      <c r="D791" s="1"/>
      <c r="E791" s="1"/>
      <c r="F791" s="4"/>
      <c r="G791" s="4"/>
      <c r="H791" s="1"/>
      <c r="I791" s="1"/>
      <c r="J791" s="1"/>
      <c r="K791" s="1"/>
      <c r="L791" s="4"/>
      <c r="M791" s="4"/>
      <c r="N791" s="1"/>
      <c r="O791" s="4"/>
      <c r="P791" s="4"/>
      <c r="Q791" s="1"/>
      <c r="R791" s="159"/>
      <c r="S791" s="159"/>
      <c r="T791" s="160"/>
    </row>
    <row r="792" spans="1:20" ht="13.5" customHeight="1" x14ac:dyDescent="0.25">
      <c r="A792" s="1"/>
      <c r="B792" s="1"/>
      <c r="C792" s="1"/>
      <c r="D792" s="1"/>
      <c r="E792" s="1"/>
      <c r="F792" s="4"/>
      <c r="G792" s="4"/>
      <c r="H792" s="1"/>
      <c r="I792" s="1"/>
      <c r="J792" s="1"/>
      <c r="K792" s="1"/>
      <c r="L792" s="4"/>
      <c r="M792" s="4"/>
      <c r="N792" s="1"/>
      <c r="O792" s="4"/>
      <c r="P792" s="4"/>
      <c r="Q792" s="1"/>
      <c r="R792" s="159"/>
      <c r="S792" s="159"/>
      <c r="T792" s="160"/>
    </row>
    <row r="793" spans="1:20" ht="13.5" customHeight="1" x14ac:dyDescent="0.25">
      <c r="A793" s="1"/>
      <c r="B793" s="1"/>
      <c r="C793" s="1"/>
      <c r="D793" s="1"/>
      <c r="E793" s="1"/>
      <c r="F793" s="4"/>
      <c r="G793" s="4"/>
      <c r="H793" s="1"/>
      <c r="I793" s="1"/>
      <c r="J793" s="1"/>
      <c r="K793" s="1"/>
      <c r="L793" s="4"/>
      <c r="M793" s="4"/>
      <c r="N793" s="1"/>
      <c r="O793" s="4"/>
      <c r="P793" s="4"/>
      <c r="Q793" s="1"/>
      <c r="R793" s="159"/>
      <c r="S793" s="159"/>
      <c r="T793" s="160"/>
    </row>
    <row r="794" spans="1:20" ht="13.5" customHeight="1" x14ac:dyDescent="0.25">
      <c r="A794" s="1"/>
      <c r="B794" s="1"/>
      <c r="C794" s="1"/>
      <c r="D794" s="1"/>
      <c r="E794" s="1"/>
      <c r="F794" s="4"/>
      <c r="G794" s="4"/>
      <c r="H794" s="1"/>
      <c r="I794" s="1"/>
      <c r="J794" s="1"/>
      <c r="K794" s="1"/>
      <c r="L794" s="4"/>
      <c r="M794" s="4"/>
      <c r="N794" s="1"/>
      <c r="O794" s="4"/>
      <c r="P794" s="4"/>
      <c r="Q794" s="1"/>
      <c r="R794" s="159"/>
      <c r="S794" s="159"/>
      <c r="T794" s="160"/>
    </row>
    <row r="795" spans="1:20" ht="13.5" customHeight="1" x14ac:dyDescent="0.25">
      <c r="A795" s="1"/>
      <c r="B795" s="1"/>
      <c r="C795" s="1"/>
      <c r="D795" s="1"/>
      <c r="E795" s="1"/>
      <c r="F795" s="4"/>
      <c r="G795" s="4"/>
      <c r="H795" s="1"/>
      <c r="I795" s="1"/>
      <c r="J795" s="1"/>
      <c r="K795" s="1"/>
      <c r="L795" s="4"/>
      <c r="M795" s="4"/>
      <c r="N795" s="1"/>
      <c r="O795" s="4"/>
      <c r="P795" s="4"/>
      <c r="Q795" s="1"/>
      <c r="R795" s="159"/>
      <c r="S795" s="159"/>
      <c r="T795" s="160"/>
    </row>
    <row r="796" spans="1:20" ht="13.5" customHeight="1" x14ac:dyDescent="0.25">
      <c r="A796" s="1"/>
      <c r="B796" s="1"/>
      <c r="C796" s="1"/>
      <c r="D796" s="1"/>
      <c r="E796" s="1"/>
      <c r="F796" s="4"/>
      <c r="G796" s="4"/>
      <c r="H796" s="1"/>
      <c r="I796" s="1"/>
      <c r="J796" s="1"/>
      <c r="K796" s="1"/>
      <c r="L796" s="4"/>
      <c r="M796" s="4"/>
      <c r="N796" s="1"/>
      <c r="O796" s="4"/>
      <c r="P796" s="4"/>
      <c r="Q796" s="1"/>
      <c r="R796" s="159"/>
      <c r="S796" s="159"/>
      <c r="T796" s="160"/>
    </row>
    <row r="797" spans="1:20" ht="13.5" customHeight="1" x14ac:dyDescent="0.25">
      <c r="A797" s="1"/>
      <c r="B797" s="1"/>
      <c r="C797" s="1"/>
      <c r="D797" s="1"/>
      <c r="E797" s="1"/>
      <c r="F797" s="4"/>
      <c r="G797" s="4"/>
      <c r="H797" s="1"/>
      <c r="I797" s="1"/>
      <c r="J797" s="1"/>
      <c r="K797" s="1"/>
      <c r="L797" s="4"/>
      <c r="M797" s="4"/>
      <c r="N797" s="1"/>
      <c r="O797" s="4"/>
      <c r="P797" s="4"/>
      <c r="Q797" s="1"/>
      <c r="R797" s="159"/>
      <c r="S797" s="159"/>
      <c r="T797" s="160"/>
    </row>
    <row r="798" spans="1:20" ht="13.5" customHeight="1" x14ac:dyDescent="0.25">
      <c r="A798" s="1"/>
      <c r="B798" s="1"/>
      <c r="C798" s="1"/>
      <c r="D798" s="1"/>
      <c r="E798" s="1"/>
      <c r="F798" s="4"/>
      <c r="G798" s="4"/>
      <c r="H798" s="1"/>
      <c r="I798" s="1"/>
      <c r="J798" s="1"/>
      <c r="K798" s="1"/>
      <c r="L798" s="4"/>
      <c r="M798" s="4"/>
      <c r="N798" s="1"/>
      <c r="O798" s="4"/>
      <c r="P798" s="4"/>
      <c r="Q798" s="1"/>
      <c r="R798" s="159"/>
      <c r="S798" s="159"/>
      <c r="T798" s="160"/>
    </row>
    <row r="799" spans="1:20" ht="13.5" customHeight="1" x14ac:dyDescent="0.25">
      <c r="A799" s="1"/>
      <c r="B799" s="1"/>
      <c r="C799" s="1"/>
      <c r="D799" s="1"/>
      <c r="E799" s="1"/>
      <c r="F799" s="4"/>
      <c r="G799" s="4"/>
      <c r="H799" s="1"/>
      <c r="I799" s="1"/>
      <c r="J799" s="1"/>
      <c r="K799" s="1"/>
      <c r="L799" s="4"/>
      <c r="M799" s="4"/>
      <c r="N799" s="1"/>
      <c r="O799" s="4"/>
      <c r="P799" s="4"/>
      <c r="Q799" s="1"/>
      <c r="R799" s="159"/>
      <c r="S799" s="159"/>
      <c r="T799" s="160"/>
    </row>
    <row r="800" spans="1:20" ht="13.5" customHeight="1" x14ac:dyDescent="0.25">
      <c r="A800" s="1"/>
      <c r="B800" s="1"/>
      <c r="C800" s="1"/>
      <c r="D800" s="1"/>
      <c r="E800" s="1"/>
      <c r="F800" s="4"/>
      <c r="G800" s="4"/>
      <c r="H800" s="1"/>
      <c r="I800" s="1"/>
      <c r="J800" s="1"/>
      <c r="K800" s="1"/>
      <c r="L800" s="4"/>
      <c r="M800" s="4"/>
      <c r="N800" s="1"/>
      <c r="O800" s="4"/>
      <c r="P800" s="4"/>
      <c r="Q800" s="1"/>
      <c r="R800" s="159"/>
      <c r="S800" s="159"/>
      <c r="T800" s="160"/>
    </row>
    <row r="801" spans="1:20" ht="13.5" customHeight="1" x14ac:dyDescent="0.25">
      <c r="A801" s="1"/>
      <c r="B801" s="1"/>
      <c r="C801" s="1"/>
      <c r="D801" s="1"/>
      <c r="E801" s="1"/>
      <c r="F801" s="4"/>
      <c r="G801" s="4"/>
      <c r="H801" s="1"/>
      <c r="I801" s="1"/>
      <c r="J801" s="1"/>
      <c r="K801" s="1"/>
      <c r="L801" s="4"/>
      <c r="M801" s="4"/>
      <c r="N801" s="1"/>
      <c r="O801" s="4"/>
      <c r="P801" s="4"/>
      <c r="Q801" s="1"/>
      <c r="R801" s="159"/>
      <c r="S801" s="159"/>
      <c r="T801" s="160"/>
    </row>
    <row r="802" spans="1:20" ht="13.5" customHeight="1" x14ac:dyDescent="0.25">
      <c r="A802" s="1"/>
      <c r="B802" s="1"/>
      <c r="C802" s="1"/>
      <c r="D802" s="1"/>
      <c r="E802" s="1"/>
      <c r="F802" s="4"/>
      <c r="G802" s="4"/>
      <c r="H802" s="1"/>
      <c r="I802" s="1"/>
      <c r="J802" s="1"/>
      <c r="K802" s="1"/>
      <c r="L802" s="4"/>
      <c r="M802" s="4"/>
      <c r="N802" s="1"/>
      <c r="O802" s="4"/>
      <c r="P802" s="4"/>
      <c r="Q802" s="1"/>
      <c r="R802" s="159"/>
      <c r="S802" s="159"/>
      <c r="T802" s="160"/>
    </row>
    <row r="803" spans="1:20" ht="13.5" customHeight="1" x14ac:dyDescent="0.25">
      <c r="A803" s="1"/>
      <c r="B803" s="1"/>
      <c r="C803" s="1"/>
      <c r="D803" s="1"/>
      <c r="E803" s="1"/>
      <c r="F803" s="4"/>
      <c r="G803" s="4"/>
      <c r="H803" s="1"/>
      <c r="I803" s="1"/>
      <c r="J803" s="1"/>
      <c r="K803" s="1"/>
      <c r="L803" s="4"/>
      <c r="M803" s="4"/>
      <c r="N803" s="1"/>
      <c r="O803" s="4"/>
      <c r="P803" s="4"/>
      <c r="Q803" s="1"/>
      <c r="R803" s="159"/>
      <c r="S803" s="159"/>
      <c r="T803" s="160"/>
    </row>
    <row r="804" spans="1:20" ht="13.5" customHeight="1" x14ac:dyDescent="0.25">
      <c r="A804" s="1"/>
      <c r="B804" s="1"/>
      <c r="C804" s="1"/>
      <c r="D804" s="1"/>
      <c r="E804" s="1"/>
      <c r="F804" s="4"/>
      <c r="G804" s="4"/>
      <c r="H804" s="1"/>
      <c r="I804" s="1"/>
      <c r="J804" s="1"/>
      <c r="K804" s="1"/>
      <c r="L804" s="4"/>
      <c r="M804" s="4"/>
      <c r="N804" s="1"/>
      <c r="O804" s="4"/>
      <c r="P804" s="4"/>
      <c r="Q804" s="1"/>
      <c r="R804" s="159"/>
      <c r="S804" s="159"/>
      <c r="T804" s="160"/>
    </row>
    <row r="805" spans="1:20" ht="13.5" customHeight="1" x14ac:dyDescent="0.25">
      <c r="A805" s="1"/>
      <c r="B805" s="1"/>
      <c r="C805" s="1"/>
      <c r="D805" s="1"/>
      <c r="E805" s="1"/>
      <c r="F805" s="4"/>
      <c r="G805" s="4"/>
      <c r="H805" s="1"/>
      <c r="I805" s="1"/>
      <c r="J805" s="1"/>
      <c r="K805" s="1"/>
      <c r="L805" s="4"/>
      <c r="M805" s="4"/>
      <c r="N805" s="1"/>
      <c r="O805" s="4"/>
      <c r="P805" s="4"/>
      <c r="Q805" s="1"/>
      <c r="R805" s="159"/>
      <c r="S805" s="159"/>
      <c r="T805" s="160"/>
    </row>
    <row r="806" spans="1:20" ht="13.5" customHeight="1" x14ac:dyDescent="0.25">
      <c r="A806" s="1"/>
      <c r="B806" s="1"/>
      <c r="C806" s="1"/>
      <c r="D806" s="1"/>
      <c r="E806" s="1"/>
      <c r="F806" s="4"/>
      <c r="G806" s="4"/>
      <c r="H806" s="1"/>
      <c r="I806" s="1"/>
      <c r="J806" s="1"/>
      <c r="K806" s="1"/>
      <c r="L806" s="4"/>
      <c r="M806" s="4"/>
      <c r="N806" s="1"/>
      <c r="O806" s="4"/>
      <c r="P806" s="4"/>
      <c r="Q806" s="1"/>
      <c r="R806" s="159"/>
      <c r="S806" s="159"/>
      <c r="T806" s="160"/>
    </row>
    <row r="807" spans="1:20" ht="13.5" customHeight="1" x14ac:dyDescent="0.25">
      <c r="A807" s="1"/>
      <c r="B807" s="1"/>
      <c r="C807" s="1"/>
      <c r="D807" s="1"/>
      <c r="E807" s="1"/>
      <c r="F807" s="4"/>
      <c r="G807" s="4"/>
      <c r="H807" s="1"/>
      <c r="I807" s="1"/>
      <c r="J807" s="1"/>
      <c r="K807" s="1"/>
      <c r="L807" s="4"/>
      <c r="M807" s="4"/>
      <c r="N807" s="1"/>
      <c r="O807" s="4"/>
      <c r="P807" s="4"/>
      <c r="Q807" s="1"/>
      <c r="R807" s="159"/>
      <c r="S807" s="159"/>
      <c r="T807" s="160"/>
    </row>
    <row r="808" spans="1:20" ht="13.5" customHeight="1" x14ac:dyDescent="0.25">
      <c r="A808" s="1"/>
      <c r="B808" s="1"/>
      <c r="C808" s="1"/>
      <c r="D808" s="1"/>
      <c r="E808" s="1"/>
      <c r="F808" s="4"/>
      <c r="G808" s="4"/>
      <c r="H808" s="1"/>
      <c r="I808" s="1"/>
      <c r="J808" s="1"/>
      <c r="K808" s="1"/>
      <c r="L808" s="4"/>
      <c r="M808" s="4"/>
      <c r="N808" s="1"/>
      <c r="O808" s="4"/>
      <c r="P808" s="4"/>
      <c r="Q808" s="1"/>
      <c r="R808" s="159"/>
      <c r="S808" s="159"/>
      <c r="T808" s="160"/>
    </row>
    <row r="809" spans="1:20" ht="13.5" customHeight="1" x14ac:dyDescent="0.25">
      <c r="A809" s="1"/>
      <c r="B809" s="1"/>
      <c r="C809" s="1"/>
      <c r="D809" s="1"/>
      <c r="E809" s="1"/>
      <c r="F809" s="4"/>
      <c r="G809" s="4"/>
      <c r="H809" s="1"/>
      <c r="I809" s="1"/>
      <c r="J809" s="1"/>
      <c r="K809" s="1"/>
      <c r="L809" s="4"/>
      <c r="M809" s="4"/>
      <c r="N809" s="1"/>
      <c r="O809" s="4"/>
      <c r="P809" s="4"/>
      <c r="Q809" s="1"/>
      <c r="R809" s="159"/>
      <c r="S809" s="159"/>
      <c r="T809" s="160"/>
    </row>
    <row r="810" spans="1:20" ht="13.5" customHeight="1" x14ac:dyDescent="0.25">
      <c r="A810" s="1"/>
      <c r="B810" s="1"/>
      <c r="C810" s="1"/>
      <c r="D810" s="1"/>
      <c r="E810" s="1"/>
      <c r="F810" s="4"/>
      <c r="G810" s="4"/>
      <c r="H810" s="1"/>
      <c r="I810" s="1"/>
      <c r="J810" s="1"/>
      <c r="K810" s="1"/>
      <c r="L810" s="4"/>
      <c r="M810" s="4"/>
      <c r="N810" s="1"/>
      <c r="O810" s="4"/>
      <c r="P810" s="4"/>
      <c r="Q810" s="1"/>
      <c r="R810" s="159"/>
      <c r="S810" s="159"/>
      <c r="T810" s="160"/>
    </row>
    <row r="811" spans="1:20" ht="13.5" customHeight="1" x14ac:dyDescent="0.25">
      <c r="A811" s="1"/>
      <c r="B811" s="1"/>
      <c r="C811" s="1"/>
      <c r="D811" s="1"/>
      <c r="E811" s="1"/>
      <c r="F811" s="4"/>
      <c r="G811" s="4"/>
      <c r="H811" s="1"/>
      <c r="I811" s="1"/>
      <c r="J811" s="1"/>
      <c r="K811" s="1"/>
      <c r="L811" s="4"/>
      <c r="M811" s="4"/>
      <c r="N811" s="1"/>
      <c r="O811" s="4"/>
      <c r="P811" s="4"/>
      <c r="Q811" s="1"/>
      <c r="R811" s="159"/>
      <c r="S811" s="159"/>
      <c r="T811" s="160"/>
    </row>
    <row r="812" spans="1:20" ht="13.5" customHeight="1" x14ac:dyDescent="0.25">
      <c r="A812" s="1"/>
      <c r="B812" s="1"/>
      <c r="C812" s="1"/>
      <c r="D812" s="1"/>
      <c r="E812" s="1"/>
      <c r="F812" s="4"/>
      <c r="G812" s="4"/>
      <c r="H812" s="1"/>
      <c r="I812" s="1"/>
      <c r="J812" s="1"/>
      <c r="K812" s="1"/>
      <c r="L812" s="4"/>
      <c r="M812" s="4"/>
      <c r="N812" s="1"/>
      <c r="O812" s="4"/>
      <c r="P812" s="4"/>
      <c r="Q812" s="1"/>
      <c r="R812" s="159"/>
      <c r="S812" s="159"/>
      <c r="T812" s="160"/>
    </row>
    <row r="813" spans="1:20" ht="13.5" customHeight="1" x14ac:dyDescent="0.25">
      <c r="A813" s="1"/>
      <c r="B813" s="1"/>
      <c r="C813" s="1"/>
      <c r="D813" s="1"/>
      <c r="E813" s="1"/>
      <c r="F813" s="4"/>
      <c r="G813" s="4"/>
      <c r="H813" s="1"/>
      <c r="I813" s="1"/>
      <c r="J813" s="1"/>
      <c r="K813" s="1"/>
      <c r="L813" s="4"/>
      <c r="M813" s="4"/>
      <c r="N813" s="1"/>
      <c r="O813" s="4"/>
      <c r="P813" s="4"/>
      <c r="Q813" s="1"/>
      <c r="R813" s="159"/>
      <c r="S813" s="159"/>
      <c r="T813" s="160"/>
    </row>
    <row r="814" spans="1:20" ht="13.5" customHeight="1" x14ac:dyDescent="0.25">
      <c r="A814" s="1"/>
      <c r="B814" s="1"/>
      <c r="C814" s="1"/>
      <c r="D814" s="1"/>
      <c r="E814" s="1"/>
      <c r="F814" s="4"/>
      <c r="G814" s="4"/>
      <c r="H814" s="1"/>
      <c r="I814" s="1"/>
      <c r="J814" s="1"/>
      <c r="K814" s="1"/>
      <c r="L814" s="4"/>
      <c r="M814" s="4"/>
      <c r="N814" s="1"/>
      <c r="O814" s="4"/>
      <c r="P814" s="4"/>
      <c r="Q814" s="1"/>
      <c r="R814" s="159"/>
      <c r="S814" s="159"/>
      <c r="T814" s="160"/>
    </row>
    <row r="815" spans="1:20" ht="13.5" customHeight="1" x14ac:dyDescent="0.25">
      <c r="A815" s="1"/>
      <c r="B815" s="1"/>
      <c r="C815" s="1"/>
      <c r="D815" s="1"/>
      <c r="E815" s="1"/>
      <c r="F815" s="4"/>
      <c r="G815" s="4"/>
      <c r="H815" s="1"/>
      <c r="I815" s="1"/>
      <c r="J815" s="1"/>
      <c r="K815" s="1"/>
      <c r="L815" s="4"/>
      <c r="M815" s="4"/>
      <c r="N815" s="1"/>
      <c r="O815" s="4"/>
      <c r="P815" s="4"/>
      <c r="Q815" s="1"/>
      <c r="R815" s="159"/>
      <c r="S815" s="159"/>
      <c r="T815" s="160"/>
    </row>
    <row r="816" spans="1:20" ht="13.5" customHeight="1" x14ac:dyDescent="0.25">
      <c r="A816" s="1"/>
      <c r="B816" s="1"/>
      <c r="C816" s="1"/>
      <c r="D816" s="1"/>
      <c r="E816" s="1"/>
      <c r="F816" s="4"/>
      <c r="G816" s="4"/>
      <c r="H816" s="1"/>
      <c r="I816" s="1"/>
      <c r="J816" s="1"/>
      <c r="K816" s="1"/>
      <c r="L816" s="4"/>
      <c r="M816" s="4"/>
      <c r="N816" s="1"/>
      <c r="O816" s="4"/>
      <c r="P816" s="4"/>
      <c r="Q816" s="1"/>
      <c r="R816" s="159"/>
      <c r="S816" s="159"/>
      <c r="T816" s="160"/>
    </row>
    <row r="817" spans="1:20" ht="13.5" customHeight="1" x14ac:dyDescent="0.25">
      <c r="A817" s="1"/>
      <c r="B817" s="1"/>
      <c r="C817" s="1"/>
      <c r="D817" s="1"/>
      <c r="E817" s="1"/>
      <c r="F817" s="4"/>
      <c r="G817" s="4"/>
      <c r="H817" s="1"/>
      <c r="I817" s="1"/>
      <c r="J817" s="1"/>
      <c r="K817" s="1"/>
      <c r="L817" s="4"/>
      <c r="M817" s="4"/>
      <c r="N817" s="1"/>
      <c r="O817" s="4"/>
      <c r="P817" s="4"/>
      <c r="Q817" s="1"/>
      <c r="R817" s="159"/>
      <c r="S817" s="159"/>
      <c r="T817" s="160"/>
    </row>
    <row r="818" spans="1:20" ht="13.5" customHeight="1" x14ac:dyDescent="0.25">
      <c r="A818" s="1"/>
      <c r="B818" s="1"/>
      <c r="C818" s="1"/>
      <c r="D818" s="1"/>
      <c r="E818" s="1"/>
      <c r="F818" s="4"/>
      <c r="G818" s="4"/>
      <c r="H818" s="1"/>
      <c r="I818" s="1"/>
      <c r="J818" s="1"/>
      <c r="K818" s="1"/>
      <c r="L818" s="4"/>
      <c r="M818" s="4"/>
      <c r="N818" s="1"/>
      <c r="O818" s="4"/>
      <c r="P818" s="4"/>
      <c r="Q818" s="1"/>
      <c r="R818" s="159"/>
      <c r="S818" s="159"/>
      <c r="T818" s="160"/>
    </row>
    <row r="819" spans="1:20" ht="13.5" customHeight="1" x14ac:dyDescent="0.25">
      <c r="A819" s="1"/>
      <c r="B819" s="1"/>
      <c r="C819" s="1"/>
      <c r="D819" s="1"/>
      <c r="E819" s="1"/>
      <c r="F819" s="4"/>
      <c r="G819" s="4"/>
      <c r="H819" s="1"/>
      <c r="I819" s="1"/>
      <c r="J819" s="1"/>
      <c r="K819" s="1"/>
      <c r="L819" s="4"/>
      <c r="M819" s="4"/>
      <c r="N819" s="1"/>
      <c r="O819" s="4"/>
      <c r="P819" s="4"/>
      <c r="Q819" s="1"/>
      <c r="R819" s="159"/>
      <c r="S819" s="159"/>
      <c r="T819" s="160"/>
    </row>
    <row r="820" spans="1:20" ht="13.5" customHeight="1" x14ac:dyDescent="0.25">
      <c r="A820" s="1"/>
      <c r="B820" s="1"/>
      <c r="C820" s="1"/>
      <c r="D820" s="1"/>
      <c r="E820" s="1"/>
      <c r="F820" s="4"/>
      <c r="G820" s="4"/>
      <c r="H820" s="1"/>
      <c r="I820" s="1"/>
      <c r="J820" s="1"/>
      <c r="K820" s="1"/>
      <c r="L820" s="4"/>
      <c r="M820" s="4"/>
      <c r="N820" s="1"/>
      <c r="O820" s="4"/>
      <c r="P820" s="4"/>
      <c r="Q820" s="1"/>
      <c r="R820" s="159"/>
      <c r="S820" s="159"/>
      <c r="T820" s="160"/>
    </row>
    <row r="821" spans="1:20" ht="13.5" customHeight="1" x14ac:dyDescent="0.25">
      <c r="A821" s="1"/>
      <c r="B821" s="1"/>
      <c r="C821" s="1"/>
      <c r="D821" s="1"/>
      <c r="E821" s="1"/>
      <c r="F821" s="4"/>
      <c r="G821" s="4"/>
      <c r="H821" s="1"/>
      <c r="I821" s="1"/>
      <c r="J821" s="1"/>
      <c r="K821" s="1"/>
      <c r="L821" s="4"/>
      <c r="M821" s="4"/>
      <c r="N821" s="1"/>
      <c r="O821" s="4"/>
      <c r="P821" s="4"/>
      <c r="Q821" s="1"/>
      <c r="R821" s="159"/>
      <c r="S821" s="159"/>
      <c r="T821" s="160"/>
    </row>
    <row r="822" spans="1:20" ht="13.5" customHeight="1" x14ac:dyDescent="0.25">
      <c r="A822" s="1"/>
      <c r="B822" s="1"/>
      <c r="C822" s="1"/>
      <c r="D822" s="1"/>
      <c r="E822" s="1"/>
      <c r="F822" s="4"/>
      <c r="G822" s="4"/>
      <c r="H822" s="1"/>
      <c r="I822" s="1"/>
      <c r="J822" s="1"/>
      <c r="K822" s="1"/>
      <c r="L822" s="4"/>
      <c r="M822" s="4"/>
      <c r="N822" s="1"/>
      <c r="O822" s="4"/>
      <c r="P822" s="4"/>
      <c r="Q822" s="1"/>
      <c r="R822" s="159"/>
      <c r="S822" s="159"/>
      <c r="T822" s="160"/>
    </row>
    <row r="823" spans="1:20" ht="13.5" customHeight="1" x14ac:dyDescent="0.25">
      <c r="A823" s="1"/>
      <c r="B823" s="1"/>
      <c r="C823" s="1"/>
      <c r="D823" s="1"/>
      <c r="E823" s="1"/>
      <c r="F823" s="4"/>
      <c r="G823" s="4"/>
      <c r="H823" s="1"/>
      <c r="I823" s="1"/>
      <c r="J823" s="1"/>
      <c r="K823" s="1"/>
      <c r="L823" s="4"/>
      <c r="M823" s="4"/>
      <c r="N823" s="1"/>
      <c r="O823" s="4"/>
      <c r="P823" s="4"/>
      <c r="Q823" s="1"/>
      <c r="R823" s="159"/>
      <c r="S823" s="159"/>
      <c r="T823" s="160"/>
    </row>
    <row r="824" spans="1:20" ht="13.5" customHeight="1" x14ac:dyDescent="0.25">
      <c r="A824" s="1"/>
      <c r="B824" s="1"/>
      <c r="C824" s="1"/>
      <c r="D824" s="1"/>
      <c r="E824" s="1"/>
      <c r="F824" s="4"/>
      <c r="G824" s="4"/>
      <c r="H824" s="1"/>
      <c r="I824" s="1"/>
      <c r="J824" s="1"/>
      <c r="K824" s="1"/>
      <c r="L824" s="4"/>
      <c r="M824" s="4"/>
      <c r="N824" s="1"/>
      <c r="O824" s="4"/>
      <c r="P824" s="4"/>
      <c r="Q824" s="1"/>
      <c r="R824" s="159"/>
      <c r="S824" s="159"/>
      <c r="T824" s="160"/>
    </row>
    <row r="825" spans="1:20" ht="13.5" customHeight="1" x14ac:dyDescent="0.25">
      <c r="A825" s="1"/>
      <c r="B825" s="1"/>
      <c r="C825" s="1"/>
      <c r="D825" s="1"/>
      <c r="E825" s="1"/>
      <c r="F825" s="4"/>
      <c r="G825" s="4"/>
      <c r="H825" s="1"/>
      <c r="I825" s="1"/>
      <c r="J825" s="1"/>
      <c r="K825" s="1"/>
      <c r="L825" s="4"/>
      <c r="M825" s="4"/>
      <c r="N825" s="1"/>
      <c r="O825" s="4"/>
      <c r="P825" s="4"/>
      <c r="Q825" s="1"/>
      <c r="R825" s="159"/>
      <c r="S825" s="159"/>
      <c r="T825" s="160"/>
    </row>
    <row r="826" spans="1:20" ht="13.5" customHeight="1" x14ac:dyDescent="0.25">
      <c r="A826" s="1"/>
      <c r="B826" s="1"/>
      <c r="C826" s="1"/>
      <c r="D826" s="1"/>
      <c r="E826" s="1"/>
      <c r="F826" s="4"/>
      <c r="G826" s="4"/>
      <c r="H826" s="1"/>
      <c r="I826" s="1"/>
      <c r="J826" s="1"/>
      <c r="K826" s="1"/>
      <c r="L826" s="4"/>
      <c r="M826" s="4"/>
      <c r="N826" s="1"/>
      <c r="O826" s="4"/>
      <c r="P826" s="4"/>
      <c r="Q826" s="1"/>
      <c r="R826" s="159"/>
      <c r="S826" s="159"/>
      <c r="T826" s="160"/>
    </row>
    <row r="827" spans="1:20" ht="13.5" customHeight="1" x14ac:dyDescent="0.25">
      <c r="A827" s="1"/>
      <c r="B827" s="1"/>
      <c r="C827" s="1"/>
      <c r="D827" s="1"/>
      <c r="E827" s="1"/>
      <c r="F827" s="4"/>
      <c r="G827" s="4"/>
      <c r="H827" s="1"/>
      <c r="I827" s="1"/>
      <c r="J827" s="1"/>
      <c r="K827" s="1"/>
      <c r="L827" s="4"/>
      <c r="M827" s="4"/>
      <c r="N827" s="1"/>
      <c r="O827" s="4"/>
      <c r="P827" s="4"/>
      <c r="Q827" s="1"/>
      <c r="R827" s="159"/>
      <c r="S827" s="159"/>
      <c r="T827" s="160"/>
    </row>
    <row r="828" spans="1:20" ht="13.5" customHeight="1" x14ac:dyDescent="0.25">
      <c r="A828" s="1"/>
      <c r="B828" s="1"/>
      <c r="C828" s="1"/>
      <c r="D828" s="1"/>
      <c r="E828" s="1"/>
      <c r="F828" s="4"/>
      <c r="G828" s="4"/>
      <c r="H828" s="1"/>
      <c r="I828" s="1"/>
      <c r="J828" s="1"/>
      <c r="K828" s="1"/>
      <c r="L828" s="4"/>
      <c r="M828" s="4"/>
      <c r="N828" s="1"/>
      <c r="O828" s="4"/>
      <c r="P828" s="4"/>
      <c r="Q828" s="1"/>
      <c r="R828" s="159"/>
      <c r="S828" s="159"/>
      <c r="T828" s="160"/>
    </row>
    <row r="829" spans="1:20" ht="13.5" customHeight="1" x14ac:dyDescent="0.25">
      <c r="A829" s="1"/>
      <c r="B829" s="1"/>
      <c r="C829" s="1"/>
      <c r="D829" s="1"/>
      <c r="E829" s="1"/>
      <c r="F829" s="4"/>
      <c r="G829" s="4"/>
      <c r="H829" s="1"/>
      <c r="I829" s="1"/>
      <c r="J829" s="1"/>
      <c r="K829" s="1"/>
      <c r="L829" s="4"/>
      <c r="M829" s="4"/>
      <c r="N829" s="1"/>
      <c r="O829" s="4"/>
      <c r="P829" s="4"/>
      <c r="Q829" s="1"/>
      <c r="R829" s="159"/>
      <c r="S829" s="159"/>
      <c r="T829" s="160"/>
    </row>
    <row r="830" spans="1:20" ht="13.5" customHeight="1" x14ac:dyDescent="0.25">
      <c r="A830" s="1"/>
      <c r="B830" s="1"/>
      <c r="C830" s="1"/>
      <c r="D830" s="1"/>
      <c r="E830" s="1"/>
      <c r="F830" s="4"/>
      <c r="G830" s="4"/>
      <c r="H830" s="1"/>
      <c r="I830" s="1"/>
      <c r="J830" s="1"/>
      <c r="K830" s="1"/>
      <c r="L830" s="4"/>
      <c r="M830" s="4"/>
      <c r="N830" s="1"/>
      <c r="O830" s="4"/>
      <c r="P830" s="4"/>
      <c r="Q830" s="1"/>
      <c r="R830" s="159"/>
      <c r="S830" s="159"/>
      <c r="T830" s="160"/>
    </row>
    <row r="831" spans="1:20" ht="13.5" customHeight="1" x14ac:dyDescent="0.25">
      <c r="A831" s="1"/>
      <c r="B831" s="1"/>
      <c r="C831" s="1"/>
      <c r="D831" s="1"/>
      <c r="E831" s="1"/>
      <c r="F831" s="4"/>
      <c r="G831" s="4"/>
      <c r="H831" s="1"/>
      <c r="I831" s="1"/>
      <c r="J831" s="1"/>
      <c r="K831" s="1"/>
      <c r="L831" s="4"/>
      <c r="M831" s="4"/>
      <c r="N831" s="1"/>
      <c r="O831" s="4"/>
      <c r="P831" s="4"/>
      <c r="Q831" s="1"/>
      <c r="R831" s="159"/>
      <c r="S831" s="159"/>
      <c r="T831" s="160"/>
    </row>
    <row r="832" spans="1:20" ht="13.5" customHeight="1" x14ac:dyDescent="0.25">
      <c r="A832" s="1"/>
      <c r="B832" s="1"/>
      <c r="C832" s="1"/>
      <c r="D832" s="1"/>
      <c r="E832" s="1"/>
      <c r="F832" s="4"/>
      <c r="G832" s="4"/>
      <c r="H832" s="1"/>
      <c r="I832" s="1"/>
      <c r="J832" s="1"/>
      <c r="K832" s="1"/>
      <c r="L832" s="4"/>
      <c r="M832" s="4"/>
      <c r="N832" s="1"/>
      <c r="O832" s="4"/>
      <c r="P832" s="4"/>
      <c r="Q832" s="1"/>
      <c r="R832" s="159"/>
      <c r="S832" s="159"/>
      <c r="T832" s="160"/>
    </row>
    <row r="833" spans="1:20" ht="13.5" customHeight="1" x14ac:dyDescent="0.25">
      <c r="A833" s="1"/>
      <c r="B833" s="1"/>
      <c r="C833" s="1"/>
      <c r="D833" s="1"/>
      <c r="E833" s="1"/>
      <c r="F833" s="4"/>
      <c r="G833" s="4"/>
      <c r="H833" s="1"/>
      <c r="I833" s="1"/>
      <c r="J833" s="1"/>
      <c r="K833" s="1"/>
      <c r="L833" s="4"/>
      <c r="M833" s="4"/>
      <c r="N833" s="1"/>
      <c r="O833" s="4"/>
      <c r="P833" s="4"/>
      <c r="Q833" s="1"/>
      <c r="R833" s="159"/>
      <c r="S833" s="159"/>
      <c r="T833" s="160"/>
    </row>
    <row r="834" spans="1:20" ht="13.5" customHeight="1" x14ac:dyDescent="0.25">
      <c r="A834" s="1"/>
      <c r="B834" s="1"/>
      <c r="C834" s="1"/>
      <c r="D834" s="1"/>
      <c r="E834" s="1"/>
      <c r="F834" s="4"/>
      <c r="G834" s="4"/>
      <c r="H834" s="1"/>
      <c r="I834" s="1"/>
      <c r="J834" s="1"/>
      <c r="K834" s="1"/>
      <c r="L834" s="4"/>
      <c r="M834" s="4"/>
      <c r="N834" s="1"/>
      <c r="O834" s="4"/>
      <c r="P834" s="4"/>
      <c r="Q834" s="1"/>
      <c r="R834" s="159"/>
      <c r="S834" s="159"/>
      <c r="T834" s="160"/>
    </row>
    <row r="835" spans="1:20" ht="13.5" customHeight="1" x14ac:dyDescent="0.25">
      <c r="A835" s="1"/>
      <c r="B835" s="1"/>
      <c r="C835" s="1"/>
      <c r="D835" s="1"/>
      <c r="E835" s="1"/>
      <c r="F835" s="4"/>
      <c r="G835" s="4"/>
      <c r="H835" s="1"/>
      <c r="I835" s="1"/>
      <c r="J835" s="1"/>
      <c r="K835" s="1"/>
      <c r="L835" s="4"/>
      <c r="M835" s="4"/>
      <c r="N835" s="1"/>
      <c r="O835" s="4"/>
      <c r="P835" s="4"/>
      <c r="Q835" s="1"/>
      <c r="R835" s="159"/>
      <c r="S835" s="159"/>
      <c r="T835" s="160"/>
    </row>
    <row r="836" spans="1:20" ht="13.5" customHeight="1" x14ac:dyDescent="0.25">
      <c r="A836" s="1"/>
      <c r="B836" s="1"/>
      <c r="C836" s="1"/>
      <c r="D836" s="1"/>
      <c r="E836" s="1"/>
      <c r="F836" s="4"/>
      <c r="G836" s="4"/>
      <c r="H836" s="1"/>
      <c r="I836" s="1"/>
      <c r="J836" s="1"/>
      <c r="K836" s="1"/>
      <c r="L836" s="4"/>
      <c r="M836" s="4"/>
      <c r="N836" s="1"/>
      <c r="O836" s="4"/>
      <c r="P836" s="4"/>
      <c r="Q836" s="1"/>
      <c r="R836" s="159"/>
      <c r="S836" s="159"/>
      <c r="T836" s="160"/>
    </row>
    <row r="837" spans="1:20" ht="13.5" customHeight="1" x14ac:dyDescent="0.25">
      <c r="A837" s="1"/>
      <c r="B837" s="1"/>
      <c r="C837" s="1"/>
      <c r="D837" s="1"/>
      <c r="E837" s="1"/>
      <c r="F837" s="4"/>
      <c r="G837" s="4"/>
      <c r="H837" s="1"/>
      <c r="I837" s="1"/>
      <c r="J837" s="1"/>
      <c r="K837" s="1"/>
      <c r="L837" s="4"/>
      <c r="M837" s="4"/>
      <c r="N837" s="1"/>
      <c r="O837" s="4"/>
      <c r="P837" s="4"/>
      <c r="Q837" s="1"/>
      <c r="R837" s="159"/>
      <c r="S837" s="159"/>
      <c r="T837" s="160"/>
    </row>
    <row r="838" spans="1:20" ht="13.5" customHeight="1" x14ac:dyDescent="0.25">
      <c r="A838" s="1"/>
      <c r="B838" s="1"/>
      <c r="C838" s="1"/>
      <c r="D838" s="1"/>
      <c r="E838" s="1"/>
      <c r="F838" s="4"/>
      <c r="G838" s="4"/>
      <c r="H838" s="1"/>
      <c r="I838" s="1"/>
      <c r="J838" s="1"/>
      <c r="K838" s="1"/>
      <c r="L838" s="4"/>
      <c r="M838" s="4"/>
      <c r="N838" s="1"/>
      <c r="O838" s="4"/>
      <c r="P838" s="4"/>
      <c r="Q838" s="1"/>
      <c r="R838" s="159"/>
      <c r="S838" s="159"/>
      <c r="T838" s="160"/>
    </row>
    <row r="839" spans="1:20" ht="13.5" customHeight="1" x14ac:dyDescent="0.25">
      <c r="A839" s="1"/>
      <c r="B839" s="1"/>
      <c r="C839" s="1"/>
      <c r="D839" s="1"/>
      <c r="E839" s="1"/>
      <c r="F839" s="4"/>
      <c r="G839" s="4"/>
      <c r="H839" s="1"/>
      <c r="I839" s="1"/>
      <c r="J839" s="1"/>
      <c r="K839" s="1"/>
      <c r="L839" s="4"/>
      <c r="M839" s="4"/>
      <c r="N839" s="1"/>
      <c r="O839" s="4"/>
      <c r="P839" s="4"/>
      <c r="Q839" s="1"/>
      <c r="R839" s="159"/>
      <c r="S839" s="159"/>
      <c r="T839" s="160"/>
    </row>
    <row r="840" spans="1:20" ht="13.5" customHeight="1" x14ac:dyDescent="0.25">
      <c r="A840" s="1"/>
      <c r="B840" s="1"/>
      <c r="C840" s="1"/>
      <c r="D840" s="1"/>
      <c r="E840" s="1"/>
      <c r="F840" s="4"/>
      <c r="G840" s="4"/>
      <c r="H840" s="1"/>
      <c r="I840" s="1"/>
      <c r="J840" s="1"/>
      <c r="K840" s="1"/>
      <c r="L840" s="4"/>
      <c r="M840" s="4"/>
      <c r="N840" s="1"/>
      <c r="O840" s="4"/>
      <c r="P840" s="4"/>
      <c r="Q840" s="1"/>
      <c r="R840" s="159"/>
      <c r="S840" s="159"/>
      <c r="T840" s="160"/>
    </row>
    <row r="841" spans="1:20" ht="13.5" customHeight="1" x14ac:dyDescent="0.25">
      <c r="A841" s="1"/>
      <c r="B841" s="1"/>
      <c r="C841" s="1"/>
      <c r="D841" s="1"/>
      <c r="E841" s="1"/>
      <c r="F841" s="4"/>
      <c r="G841" s="4"/>
      <c r="H841" s="1"/>
      <c r="I841" s="1"/>
      <c r="J841" s="1"/>
      <c r="K841" s="1"/>
      <c r="L841" s="4"/>
      <c r="M841" s="4"/>
      <c r="N841" s="1"/>
      <c r="O841" s="4"/>
      <c r="P841" s="4"/>
      <c r="Q841" s="1"/>
      <c r="R841" s="159"/>
      <c r="S841" s="159"/>
      <c r="T841" s="160"/>
    </row>
    <row r="842" spans="1:20" ht="13.5" customHeight="1" x14ac:dyDescent="0.25">
      <c r="A842" s="1"/>
      <c r="B842" s="1"/>
      <c r="C842" s="1"/>
      <c r="D842" s="1"/>
      <c r="E842" s="1"/>
      <c r="F842" s="4"/>
      <c r="G842" s="4"/>
      <c r="H842" s="1"/>
      <c r="I842" s="1"/>
      <c r="J842" s="1"/>
      <c r="K842" s="1"/>
      <c r="L842" s="4"/>
      <c r="M842" s="4"/>
      <c r="N842" s="1"/>
      <c r="O842" s="4"/>
      <c r="P842" s="4"/>
      <c r="Q842" s="1"/>
      <c r="R842" s="159"/>
      <c r="S842" s="159"/>
      <c r="T842" s="160"/>
    </row>
    <row r="843" spans="1:20" ht="13.5" customHeight="1" x14ac:dyDescent="0.25">
      <c r="A843" s="1"/>
      <c r="B843" s="1"/>
      <c r="C843" s="1"/>
      <c r="D843" s="1"/>
      <c r="E843" s="1"/>
      <c r="F843" s="4"/>
      <c r="G843" s="4"/>
      <c r="H843" s="1"/>
      <c r="I843" s="1"/>
      <c r="J843" s="1"/>
      <c r="K843" s="1"/>
      <c r="L843" s="4"/>
      <c r="M843" s="4"/>
      <c r="N843" s="1"/>
      <c r="O843" s="4"/>
      <c r="P843" s="4"/>
      <c r="Q843" s="1"/>
      <c r="R843" s="159"/>
      <c r="S843" s="159"/>
      <c r="T843" s="160"/>
    </row>
    <row r="844" spans="1:20" ht="13.5" customHeight="1" x14ac:dyDescent="0.25">
      <c r="A844" s="1"/>
      <c r="B844" s="1"/>
      <c r="C844" s="1"/>
      <c r="D844" s="1"/>
      <c r="E844" s="1"/>
      <c r="F844" s="4"/>
      <c r="G844" s="4"/>
      <c r="H844" s="1"/>
      <c r="I844" s="1"/>
      <c r="J844" s="1"/>
      <c r="K844" s="1"/>
      <c r="L844" s="4"/>
      <c r="M844" s="4"/>
      <c r="N844" s="1"/>
      <c r="O844" s="4"/>
      <c r="P844" s="4"/>
      <c r="Q844" s="1"/>
      <c r="R844" s="159"/>
      <c r="S844" s="159"/>
      <c r="T844" s="160"/>
    </row>
    <row r="845" spans="1:20" ht="13.5" customHeight="1" x14ac:dyDescent="0.25">
      <c r="A845" s="1"/>
      <c r="B845" s="1"/>
      <c r="C845" s="1"/>
      <c r="D845" s="1"/>
      <c r="E845" s="1"/>
      <c r="F845" s="4"/>
      <c r="G845" s="4"/>
      <c r="H845" s="1"/>
      <c r="I845" s="1"/>
      <c r="J845" s="1"/>
      <c r="K845" s="1"/>
      <c r="L845" s="4"/>
      <c r="M845" s="4"/>
      <c r="N845" s="1"/>
      <c r="O845" s="4"/>
      <c r="P845" s="4"/>
      <c r="Q845" s="1"/>
      <c r="R845" s="159"/>
      <c r="S845" s="159"/>
      <c r="T845" s="160"/>
    </row>
    <row r="846" spans="1:20" ht="13.5" customHeight="1" x14ac:dyDescent="0.25">
      <c r="A846" s="1"/>
      <c r="B846" s="1"/>
      <c r="C846" s="1"/>
      <c r="D846" s="1"/>
      <c r="E846" s="1"/>
      <c r="F846" s="4"/>
      <c r="G846" s="4"/>
      <c r="H846" s="1"/>
      <c r="I846" s="1"/>
      <c r="J846" s="1"/>
      <c r="K846" s="1"/>
      <c r="L846" s="4"/>
      <c r="M846" s="4"/>
      <c r="N846" s="1"/>
      <c r="O846" s="4"/>
      <c r="P846" s="4"/>
      <c r="Q846" s="1"/>
      <c r="R846" s="159"/>
      <c r="S846" s="159"/>
      <c r="T846" s="160"/>
    </row>
    <row r="847" spans="1:20" ht="13.5" customHeight="1" x14ac:dyDescent="0.25">
      <c r="A847" s="1"/>
      <c r="B847" s="1"/>
      <c r="C847" s="1"/>
      <c r="D847" s="1"/>
      <c r="E847" s="1"/>
      <c r="F847" s="4"/>
      <c r="G847" s="4"/>
      <c r="H847" s="1"/>
      <c r="I847" s="1"/>
      <c r="J847" s="1"/>
      <c r="K847" s="1"/>
      <c r="L847" s="4"/>
      <c r="M847" s="4"/>
      <c r="N847" s="1"/>
      <c r="O847" s="4"/>
      <c r="P847" s="4"/>
      <c r="Q847" s="1"/>
      <c r="R847" s="159"/>
      <c r="S847" s="159"/>
      <c r="T847" s="160"/>
    </row>
    <row r="848" spans="1:20" ht="13.5" customHeight="1" x14ac:dyDescent="0.25">
      <c r="A848" s="1"/>
      <c r="B848" s="1"/>
      <c r="C848" s="1"/>
      <c r="D848" s="1"/>
      <c r="E848" s="1"/>
      <c r="F848" s="4"/>
      <c r="G848" s="4"/>
      <c r="H848" s="1"/>
      <c r="I848" s="1"/>
      <c r="J848" s="1"/>
      <c r="K848" s="1"/>
      <c r="L848" s="4"/>
      <c r="M848" s="4"/>
      <c r="N848" s="1"/>
      <c r="O848" s="4"/>
      <c r="P848" s="4"/>
      <c r="Q848" s="1"/>
      <c r="R848" s="159"/>
      <c r="S848" s="159"/>
      <c r="T848" s="160"/>
    </row>
    <row r="849" spans="1:20" ht="13.5" customHeight="1" x14ac:dyDescent="0.25">
      <c r="A849" s="1"/>
      <c r="B849" s="1"/>
      <c r="C849" s="1"/>
      <c r="D849" s="1"/>
      <c r="E849" s="1"/>
      <c r="F849" s="4"/>
      <c r="G849" s="4"/>
      <c r="H849" s="1"/>
      <c r="I849" s="1"/>
      <c r="J849" s="1"/>
      <c r="K849" s="1"/>
      <c r="L849" s="4"/>
      <c r="M849" s="4"/>
      <c r="N849" s="1"/>
      <c r="O849" s="4"/>
      <c r="P849" s="4"/>
      <c r="Q849" s="1"/>
      <c r="R849" s="159"/>
      <c r="S849" s="159"/>
      <c r="T849" s="160"/>
    </row>
    <row r="850" spans="1:20" ht="13.5" customHeight="1" x14ac:dyDescent="0.25">
      <c r="A850" s="1"/>
      <c r="B850" s="1"/>
      <c r="C850" s="1"/>
      <c r="D850" s="1"/>
      <c r="E850" s="1"/>
      <c r="F850" s="4"/>
      <c r="G850" s="4"/>
      <c r="H850" s="1"/>
      <c r="I850" s="1"/>
      <c r="J850" s="1"/>
      <c r="K850" s="1"/>
      <c r="L850" s="4"/>
      <c r="M850" s="4"/>
      <c r="N850" s="1"/>
      <c r="O850" s="4"/>
      <c r="P850" s="4"/>
      <c r="Q850" s="1"/>
      <c r="R850" s="159"/>
      <c r="S850" s="159"/>
      <c r="T850" s="160"/>
    </row>
    <row r="851" spans="1:20" ht="13.5" customHeight="1" x14ac:dyDescent="0.25">
      <c r="A851" s="1"/>
      <c r="B851" s="1"/>
      <c r="C851" s="1"/>
      <c r="D851" s="1"/>
      <c r="E851" s="1"/>
      <c r="F851" s="4"/>
      <c r="G851" s="4"/>
      <c r="H851" s="1"/>
      <c r="I851" s="1"/>
      <c r="J851" s="1"/>
      <c r="K851" s="1"/>
      <c r="L851" s="4"/>
      <c r="M851" s="4"/>
      <c r="N851" s="1"/>
      <c r="O851" s="4"/>
      <c r="P851" s="4"/>
      <c r="Q851" s="1"/>
      <c r="R851" s="159"/>
      <c r="S851" s="159"/>
      <c r="T851" s="160"/>
    </row>
    <row r="852" spans="1:20" ht="13.5" customHeight="1" x14ac:dyDescent="0.25">
      <c r="A852" s="1"/>
      <c r="B852" s="1"/>
      <c r="C852" s="1"/>
      <c r="D852" s="1"/>
      <c r="E852" s="1"/>
      <c r="F852" s="4"/>
      <c r="G852" s="4"/>
      <c r="H852" s="1"/>
      <c r="I852" s="1"/>
      <c r="J852" s="1"/>
      <c r="K852" s="1"/>
      <c r="L852" s="4"/>
      <c r="M852" s="4"/>
      <c r="N852" s="1"/>
      <c r="O852" s="4"/>
      <c r="P852" s="4"/>
      <c r="Q852" s="1"/>
      <c r="R852" s="159"/>
      <c r="S852" s="159"/>
      <c r="T852" s="160"/>
    </row>
    <row r="853" spans="1:20" ht="13.5" customHeight="1" x14ac:dyDescent="0.25">
      <c r="A853" s="1"/>
      <c r="B853" s="1"/>
      <c r="C853" s="1"/>
      <c r="D853" s="1"/>
      <c r="E853" s="1"/>
      <c r="F853" s="4"/>
      <c r="G853" s="4"/>
      <c r="H853" s="1"/>
      <c r="I853" s="1"/>
      <c r="J853" s="1"/>
      <c r="K853" s="1"/>
      <c r="L853" s="4"/>
      <c r="M853" s="4"/>
      <c r="N853" s="1"/>
      <c r="O853" s="4"/>
      <c r="P853" s="4"/>
      <c r="Q853" s="1"/>
      <c r="R853" s="159"/>
      <c r="S853" s="159"/>
      <c r="T853" s="160"/>
    </row>
    <row r="854" spans="1:20" ht="13.5" customHeight="1" x14ac:dyDescent="0.25">
      <c r="A854" s="1"/>
      <c r="B854" s="1"/>
      <c r="C854" s="1"/>
      <c r="D854" s="1"/>
      <c r="E854" s="1"/>
      <c r="F854" s="4"/>
      <c r="G854" s="4"/>
      <c r="H854" s="1"/>
      <c r="I854" s="1"/>
      <c r="J854" s="1"/>
      <c r="K854" s="1"/>
      <c r="L854" s="4"/>
      <c r="M854" s="4"/>
      <c r="N854" s="1"/>
      <c r="O854" s="4"/>
      <c r="P854" s="4"/>
      <c r="Q854" s="1"/>
      <c r="R854" s="159"/>
      <c r="S854" s="159"/>
      <c r="T854" s="160"/>
    </row>
    <row r="855" spans="1:20" ht="13.5" customHeight="1" x14ac:dyDescent="0.25">
      <c r="A855" s="1"/>
      <c r="B855" s="1"/>
      <c r="C855" s="1"/>
      <c r="D855" s="1"/>
      <c r="E855" s="1"/>
      <c r="F855" s="4"/>
      <c r="G855" s="4"/>
      <c r="H855" s="1"/>
      <c r="I855" s="1"/>
      <c r="J855" s="1"/>
      <c r="K855" s="1"/>
      <c r="L855" s="4"/>
      <c r="M855" s="4"/>
      <c r="N855" s="1"/>
      <c r="O855" s="4"/>
      <c r="P855" s="4"/>
      <c r="Q855" s="1"/>
      <c r="R855" s="159"/>
      <c r="S855" s="159"/>
      <c r="T855" s="160"/>
    </row>
    <row r="856" spans="1:20" ht="13.5" customHeight="1" x14ac:dyDescent="0.25">
      <c r="A856" s="1"/>
      <c r="B856" s="1"/>
      <c r="C856" s="1"/>
      <c r="D856" s="1"/>
      <c r="E856" s="1"/>
      <c r="F856" s="4"/>
      <c r="G856" s="4"/>
      <c r="H856" s="1"/>
      <c r="I856" s="1"/>
      <c r="J856" s="1"/>
      <c r="K856" s="1"/>
      <c r="L856" s="4"/>
      <c r="M856" s="4"/>
      <c r="N856" s="1"/>
      <c r="O856" s="4"/>
      <c r="P856" s="4"/>
      <c r="Q856" s="1"/>
      <c r="R856" s="159"/>
      <c r="S856" s="159"/>
      <c r="T856" s="160"/>
    </row>
    <row r="857" spans="1:20" ht="13.5" customHeight="1" x14ac:dyDescent="0.25">
      <c r="A857" s="1"/>
      <c r="B857" s="1"/>
      <c r="C857" s="1"/>
      <c r="D857" s="1"/>
      <c r="E857" s="1"/>
      <c r="F857" s="4"/>
      <c r="G857" s="4"/>
      <c r="H857" s="1"/>
      <c r="I857" s="1"/>
      <c r="J857" s="1"/>
      <c r="K857" s="1"/>
      <c r="L857" s="4"/>
      <c r="M857" s="4"/>
      <c r="N857" s="1"/>
      <c r="O857" s="4"/>
      <c r="P857" s="4"/>
      <c r="Q857" s="1"/>
      <c r="R857" s="159"/>
      <c r="S857" s="159"/>
      <c r="T857" s="160"/>
    </row>
    <row r="858" spans="1:20" ht="13.5" customHeight="1" x14ac:dyDescent="0.25">
      <c r="A858" s="1"/>
      <c r="B858" s="1"/>
      <c r="C858" s="1"/>
      <c r="D858" s="1"/>
      <c r="E858" s="1"/>
      <c r="F858" s="4"/>
      <c r="G858" s="4"/>
      <c r="H858" s="1"/>
      <c r="I858" s="1"/>
      <c r="J858" s="1"/>
      <c r="K858" s="1"/>
      <c r="L858" s="4"/>
      <c r="M858" s="4"/>
      <c r="N858" s="1"/>
      <c r="O858" s="4"/>
      <c r="P858" s="4"/>
      <c r="Q858" s="1"/>
      <c r="R858" s="159"/>
      <c r="S858" s="159"/>
      <c r="T858" s="160"/>
    </row>
    <row r="859" spans="1:20" ht="13.5" customHeight="1" x14ac:dyDescent="0.25">
      <c r="A859" s="1"/>
      <c r="B859" s="1"/>
      <c r="C859" s="1"/>
      <c r="D859" s="1"/>
      <c r="E859" s="1"/>
      <c r="F859" s="4"/>
      <c r="G859" s="4"/>
      <c r="H859" s="1"/>
      <c r="I859" s="1"/>
      <c r="J859" s="1"/>
      <c r="K859" s="1"/>
      <c r="L859" s="4"/>
      <c r="M859" s="4"/>
      <c r="N859" s="1"/>
      <c r="O859" s="4"/>
      <c r="P859" s="4"/>
      <c r="Q859" s="1"/>
      <c r="R859" s="159"/>
      <c r="S859" s="159"/>
      <c r="T859" s="160"/>
    </row>
    <row r="860" spans="1:20" ht="13.5" customHeight="1" x14ac:dyDescent="0.25">
      <c r="A860" s="1"/>
      <c r="B860" s="1"/>
      <c r="C860" s="1"/>
      <c r="D860" s="1"/>
      <c r="E860" s="1"/>
      <c r="F860" s="4"/>
      <c r="G860" s="4"/>
      <c r="H860" s="1"/>
      <c r="I860" s="1"/>
      <c r="J860" s="1"/>
      <c r="K860" s="1"/>
      <c r="L860" s="4"/>
      <c r="M860" s="4"/>
      <c r="N860" s="1"/>
      <c r="O860" s="4"/>
      <c r="P860" s="4"/>
      <c r="Q860" s="1"/>
      <c r="R860" s="159"/>
      <c r="S860" s="159"/>
      <c r="T860" s="160"/>
    </row>
    <row r="861" spans="1:20" ht="13.5" customHeight="1" x14ac:dyDescent="0.25">
      <c r="A861" s="1"/>
      <c r="B861" s="1"/>
      <c r="C861" s="1"/>
      <c r="D861" s="1"/>
      <c r="E861" s="1"/>
      <c r="F861" s="4"/>
      <c r="G861" s="4"/>
      <c r="H861" s="1"/>
      <c r="I861" s="1"/>
      <c r="J861" s="1"/>
      <c r="K861" s="1"/>
      <c r="L861" s="4"/>
      <c r="M861" s="4"/>
      <c r="N861" s="1"/>
      <c r="O861" s="4"/>
      <c r="P861" s="4"/>
      <c r="Q861" s="1"/>
      <c r="R861" s="159"/>
      <c r="S861" s="159"/>
      <c r="T861" s="160"/>
    </row>
    <row r="862" spans="1:20" ht="13.5" customHeight="1" x14ac:dyDescent="0.25">
      <c r="A862" s="1"/>
      <c r="B862" s="1"/>
      <c r="C862" s="1"/>
      <c r="D862" s="1"/>
      <c r="E862" s="1"/>
      <c r="F862" s="4"/>
      <c r="G862" s="4"/>
      <c r="H862" s="1"/>
      <c r="I862" s="1"/>
      <c r="J862" s="1"/>
      <c r="K862" s="1"/>
      <c r="L862" s="4"/>
      <c r="M862" s="4"/>
      <c r="N862" s="1"/>
      <c r="O862" s="4"/>
      <c r="P862" s="4"/>
      <c r="Q862" s="1"/>
      <c r="R862" s="159"/>
      <c r="S862" s="159"/>
      <c r="T862" s="160"/>
    </row>
    <row r="863" spans="1:20" ht="13.5" customHeight="1" x14ac:dyDescent="0.25">
      <c r="A863" s="1"/>
      <c r="B863" s="1"/>
      <c r="C863" s="1"/>
      <c r="D863" s="1"/>
      <c r="E863" s="1"/>
      <c r="F863" s="4"/>
      <c r="G863" s="4"/>
      <c r="H863" s="1"/>
      <c r="I863" s="1"/>
      <c r="J863" s="1"/>
      <c r="K863" s="1"/>
      <c r="L863" s="4"/>
      <c r="M863" s="4"/>
      <c r="N863" s="1"/>
      <c r="O863" s="4"/>
      <c r="P863" s="4"/>
      <c r="Q863" s="1"/>
      <c r="R863" s="159"/>
      <c r="S863" s="159"/>
      <c r="T863" s="160"/>
    </row>
    <row r="864" spans="1:20" ht="13.5" customHeight="1" x14ac:dyDescent="0.25">
      <c r="A864" s="1"/>
      <c r="B864" s="1"/>
      <c r="C864" s="1"/>
      <c r="D864" s="1"/>
      <c r="E864" s="1"/>
      <c r="F864" s="4"/>
      <c r="G864" s="4"/>
      <c r="H864" s="1"/>
      <c r="I864" s="1"/>
      <c r="J864" s="1"/>
      <c r="K864" s="1"/>
      <c r="L864" s="4"/>
      <c r="M864" s="4"/>
      <c r="N864" s="1"/>
      <c r="O864" s="4"/>
      <c r="P864" s="4"/>
      <c r="Q864" s="1"/>
      <c r="R864" s="159"/>
      <c r="S864" s="159"/>
      <c r="T864" s="160"/>
    </row>
    <row r="865" spans="1:20" ht="13.5" customHeight="1" x14ac:dyDescent="0.25">
      <c r="A865" s="1"/>
      <c r="B865" s="1"/>
      <c r="C865" s="1"/>
      <c r="D865" s="1"/>
      <c r="E865" s="1"/>
      <c r="F865" s="4"/>
      <c r="G865" s="4"/>
      <c r="H865" s="1"/>
      <c r="I865" s="1"/>
      <c r="J865" s="1"/>
      <c r="K865" s="1"/>
      <c r="L865" s="4"/>
      <c r="M865" s="4"/>
      <c r="N865" s="1"/>
      <c r="O865" s="4"/>
      <c r="P865" s="4"/>
      <c r="Q865" s="1"/>
      <c r="R865" s="159"/>
      <c r="S865" s="159"/>
      <c r="T865" s="160"/>
    </row>
    <row r="866" spans="1:20" ht="13.5" customHeight="1" x14ac:dyDescent="0.25">
      <c r="A866" s="1"/>
      <c r="B866" s="1"/>
      <c r="C866" s="1"/>
      <c r="D866" s="1"/>
      <c r="E866" s="1"/>
      <c r="F866" s="4"/>
      <c r="G866" s="4"/>
      <c r="H866" s="1"/>
      <c r="I866" s="1"/>
      <c r="J866" s="1"/>
      <c r="K866" s="1"/>
      <c r="L866" s="4"/>
      <c r="M866" s="4"/>
      <c r="N866" s="1"/>
      <c r="O866" s="4"/>
      <c r="P866" s="4"/>
      <c r="Q866" s="1"/>
      <c r="R866" s="159"/>
      <c r="S866" s="159"/>
      <c r="T866" s="160"/>
    </row>
    <row r="867" spans="1:20" ht="13.5" customHeight="1" x14ac:dyDescent="0.25">
      <c r="A867" s="1"/>
      <c r="B867" s="1"/>
      <c r="C867" s="1"/>
      <c r="D867" s="1"/>
      <c r="E867" s="1"/>
      <c r="F867" s="4"/>
      <c r="G867" s="4"/>
      <c r="H867" s="1"/>
      <c r="I867" s="1"/>
      <c r="J867" s="1"/>
      <c r="K867" s="1"/>
      <c r="L867" s="4"/>
      <c r="M867" s="4"/>
      <c r="N867" s="1"/>
      <c r="O867" s="4"/>
      <c r="P867" s="4"/>
      <c r="Q867" s="1"/>
      <c r="R867" s="159"/>
      <c r="S867" s="159"/>
      <c r="T867" s="160"/>
    </row>
    <row r="868" spans="1:20" ht="13.5" customHeight="1" x14ac:dyDescent="0.25">
      <c r="A868" s="1"/>
      <c r="B868" s="1"/>
      <c r="C868" s="1"/>
      <c r="D868" s="1"/>
      <c r="E868" s="1"/>
      <c r="F868" s="4"/>
      <c r="G868" s="4"/>
      <c r="H868" s="1"/>
      <c r="I868" s="1"/>
      <c r="J868" s="1"/>
      <c r="K868" s="1"/>
      <c r="L868" s="4"/>
      <c r="M868" s="4"/>
      <c r="N868" s="1"/>
      <c r="O868" s="4"/>
      <c r="P868" s="4"/>
      <c r="Q868" s="1"/>
      <c r="R868" s="159"/>
      <c r="S868" s="159"/>
      <c r="T868" s="160"/>
    </row>
    <row r="869" spans="1:20" ht="13.5" customHeight="1" x14ac:dyDescent="0.25">
      <c r="A869" s="1"/>
      <c r="B869" s="1"/>
      <c r="C869" s="1"/>
      <c r="D869" s="1"/>
      <c r="E869" s="1"/>
      <c r="F869" s="4"/>
      <c r="G869" s="4"/>
      <c r="H869" s="1"/>
      <c r="I869" s="1"/>
      <c r="J869" s="1"/>
      <c r="K869" s="1"/>
      <c r="L869" s="4"/>
      <c r="M869" s="4"/>
      <c r="N869" s="1"/>
      <c r="O869" s="4"/>
      <c r="P869" s="4"/>
      <c r="Q869" s="1"/>
      <c r="R869" s="159"/>
      <c r="S869" s="159"/>
      <c r="T869" s="160"/>
    </row>
    <row r="870" spans="1:20" ht="13.5" customHeight="1" x14ac:dyDescent="0.25">
      <c r="A870" s="1"/>
      <c r="B870" s="1"/>
      <c r="C870" s="1"/>
      <c r="D870" s="1"/>
      <c r="E870" s="1"/>
      <c r="F870" s="4"/>
      <c r="G870" s="4"/>
      <c r="H870" s="1"/>
      <c r="I870" s="1"/>
      <c r="J870" s="1"/>
      <c r="K870" s="1"/>
      <c r="L870" s="4"/>
      <c r="M870" s="4"/>
      <c r="N870" s="1"/>
      <c r="O870" s="4"/>
      <c r="P870" s="4"/>
      <c r="Q870" s="1"/>
      <c r="R870" s="159"/>
      <c r="S870" s="159"/>
      <c r="T870" s="160"/>
    </row>
    <row r="871" spans="1:20" ht="13.5" customHeight="1" x14ac:dyDescent="0.25">
      <c r="A871" s="1"/>
      <c r="B871" s="1"/>
      <c r="C871" s="1"/>
      <c r="D871" s="1"/>
      <c r="E871" s="1"/>
      <c r="F871" s="4"/>
      <c r="G871" s="4"/>
      <c r="H871" s="1"/>
      <c r="I871" s="1"/>
      <c r="J871" s="1"/>
      <c r="K871" s="1"/>
      <c r="L871" s="4"/>
      <c r="M871" s="4"/>
      <c r="N871" s="1"/>
      <c r="O871" s="4"/>
      <c r="P871" s="4"/>
      <c r="Q871" s="1"/>
      <c r="R871" s="159"/>
      <c r="S871" s="159"/>
      <c r="T871" s="160"/>
    </row>
    <row r="872" spans="1:20" ht="13.5" customHeight="1" x14ac:dyDescent="0.25">
      <c r="A872" s="1"/>
      <c r="B872" s="1"/>
      <c r="C872" s="1"/>
      <c r="D872" s="1"/>
      <c r="E872" s="1"/>
      <c r="F872" s="4"/>
      <c r="G872" s="4"/>
      <c r="H872" s="1"/>
      <c r="I872" s="1"/>
      <c r="J872" s="1"/>
      <c r="K872" s="1"/>
      <c r="L872" s="4"/>
      <c r="M872" s="4"/>
      <c r="N872" s="1"/>
      <c r="O872" s="4"/>
      <c r="P872" s="4"/>
      <c r="Q872" s="1"/>
      <c r="R872" s="159"/>
      <c r="S872" s="159"/>
      <c r="T872" s="160"/>
    </row>
    <row r="873" spans="1:20" ht="13.5" customHeight="1" x14ac:dyDescent="0.25">
      <c r="A873" s="1"/>
      <c r="B873" s="1"/>
      <c r="C873" s="1"/>
      <c r="D873" s="1"/>
      <c r="E873" s="1"/>
      <c r="F873" s="4"/>
      <c r="G873" s="4"/>
      <c r="H873" s="1"/>
      <c r="I873" s="1"/>
      <c r="J873" s="1"/>
      <c r="K873" s="1"/>
      <c r="L873" s="4"/>
      <c r="M873" s="4"/>
      <c r="N873" s="1"/>
      <c r="O873" s="4"/>
      <c r="P873" s="4"/>
      <c r="Q873" s="1"/>
      <c r="R873" s="159"/>
      <c r="S873" s="159"/>
      <c r="T873" s="160"/>
    </row>
    <row r="874" spans="1:20" ht="13.5" customHeight="1" x14ac:dyDescent="0.25">
      <c r="A874" s="1"/>
      <c r="B874" s="1"/>
      <c r="C874" s="1"/>
      <c r="D874" s="1"/>
      <c r="E874" s="1"/>
      <c r="F874" s="4"/>
      <c r="G874" s="4"/>
      <c r="H874" s="1"/>
      <c r="I874" s="1"/>
      <c r="J874" s="1"/>
      <c r="K874" s="1"/>
      <c r="L874" s="4"/>
      <c r="M874" s="4"/>
      <c r="N874" s="1"/>
      <c r="O874" s="4"/>
      <c r="P874" s="4"/>
      <c r="Q874" s="1"/>
      <c r="R874" s="159"/>
      <c r="S874" s="159"/>
      <c r="T874" s="160"/>
    </row>
    <row r="875" spans="1:20" ht="13.5" customHeight="1" x14ac:dyDescent="0.25">
      <c r="A875" s="1"/>
      <c r="B875" s="1"/>
      <c r="C875" s="1"/>
      <c r="D875" s="1"/>
      <c r="E875" s="1"/>
      <c r="F875" s="4"/>
      <c r="G875" s="4"/>
      <c r="H875" s="1"/>
      <c r="I875" s="1"/>
      <c r="J875" s="1"/>
      <c r="K875" s="1"/>
      <c r="L875" s="4"/>
      <c r="M875" s="4"/>
      <c r="N875" s="1"/>
      <c r="O875" s="4"/>
      <c r="P875" s="4"/>
      <c r="Q875" s="1"/>
      <c r="R875" s="159"/>
      <c r="S875" s="159"/>
      <c r="T875" s="160"/>
    </row>
    <row r="876" spans="1:20" ht="13.5" customHeight="1" x14ac:dyDescent="0.25">
      <c r="A876" s="1"/>
      <c r="B876" s="1"/>
      <c r="C876" s="1"/>
      <c r="D876" s="1"/>
      <c r="E876" s="1"/>
      <c r="F876" s="4"/>
      <c r="G876" s="4"/>
      <c r="H876" s="1"/>
      <c r="I876" s="1"/>
      <c r="J876" s="1"/>
      <c r="K876" s="1"/>
      <c r="L876" s="4"/>
      <c r="M876" s="4"/>
      <c r="N876" s="1"/>
      <c r="O876" s="4"/>
      <c r="P876" s="4"/>
      <c r="Q876" s="1"/>
      <c r="R876" s="159"/>
      <c r="S876" s="159"/>
      <c r="T876" s="160"/>
    </row>
    <row r="877" spans="1:20" ht="13.5" customHeight="1" x14ac:dyDescent="0.25">
      <c r="A877" s="1"/>
      <c r="B877" s="1"/>
      <c r="C877" s="1"/>
      <c r="D877" s="1"/>
      <c r="E877" s="1"/>
      <c r="F877" s="4"/>
      <c r="G877" s="4"/>
      <c r="H877" s="1"/>
      <c r="I877" s="1"/>
      <c r="J877" s="1"/>
      <c r="K877" s="1"/>
      <c r="L877" s="4"/>
      <c r="M877" s="4"/>
      <c r="N877" s="1"/>
      <c r="O877" s="4"/>
      <c r="P877" s="4"/>
      <c r="Q877" s="1"/>
      <c r="R877" s="159"/>
      <c r="S877" s="159"/>
      <c r="T877" s="160"/>
    </row>
    <row r="878" spans="1:20" ht="13.5" customHeight="1" x14ac:dyDescent="0.25">
      <c r="A878" s="1"/>
      <c r="B878" s="1"/>
      <c r="C878" s="1"/>
      <c r="D878" s="1"/>
      <c r="E878" s="1"/>
      <c r="F878" s="4"/>
      <c r="G878" s="4"/>
      <c r="H878" s="1"/>
      <c r="I878" s="1"/>
      <c r="J878" s="1"/>
      <c r="K878" s="1"/>
      <c r="L878" s="4"/>
      <c r="M878" s="4"/>
      <c r="N878" s="1"/>
      <c r="O878" s="4"/>
      <c r="P878" s="4"/>
      <c r="Q878" s="1"/>
      <c r="R878" s="159"/>
      <c r="S878" s="159"/>
      <c r="T878" s="160"/>
    </row>
    <row r="879" spans="1:20" ht="13.5" customHeight="1" x14ac:dyDescent="0.25">
      <c r="A879" s="1"/>
      <c r="B879" s="1"/>
      <c r="C879" s="1"/>
      <c r="D879" s="1"/>
      <c r="E879" s="1"/>
      <c r="F879" s="4"/>
      <c r="G879" s="4"/>
      <c r="H879" s="1"/>
      <c r="I879" s="1"/>
      <c r="J879" s="1"/>
      <c r="K879" s="1"/>
      <c r="L879" s="4"/>
      <c r="M879" s="4"/>
      <c r="N879" s="1"/>
      <c r="O879" s="4"/>
      <c r="P879" s="4"/>
      <c r="Q879" s="1"/>
      <c r="R879" s="159"/>
      <c r="S879" s="159"/>
      <c r="T879" s="160"/>
    </row>
    <row r="880" spans="1:20" ht="13.5" customHeight="1" x14ac:dyDescent="0.25">
      <c r="A880" s="1"/>
      <c r="B880" s="1"/>
      <c r="C880" s="1"/>
      <c r="D880" s="1"/>
      <c r="E880" s="1"/>
      <c r="F880" s="4"/>
      <c r="G880" s="4"/>
      <c r="H880" s="1"/>
      <c r="I880" s="1"/>
      <c r="J880" s="1"/>
      <c r="K880" s="1"/>
      <c r="L880" s="4"/>
      <c r="M880" s="4"/>
      <c r="N880" s="1"/>
      <c r="O880" s="4"/>
      <c r="P880" s="4"/>
      <c r="Q880" s="1"/>
      <c r="R880" s="159"/>
      <c r="S880" s="159"/>
      <c r="T880" s="160"/>
    </row>
    <row r="881" spans="1:20" ht="13.5" customHeight="1" x14ac:dyDescent="0.25">
      <c r="A881" s="1"/>
      <c r="B881" s="1"/>
      <c r="C881" s="1"/>
      <c r="D881" s="1"/>
      <c r="E881" s="1"/>
      <c r="F881" s="4"/>
      <c r="G881" s="4"/>
      <c r="H881" s="1"/>
      <c r="I881" s="1"/>
      <c r="J881" s="1"/>
      <c r="K881" s="1"/>
      <c r="L881" s="4"/>
      <c r="M881" s="4"/>
      <c r="N881" s="1"/>
      <c r="O881" s="4"/>
      <c r="P881" s="4"/>
      <c r="Q881" s="1"/>
      <c r="R881" s="159"/>
      <c r="S881" s="159"/>
      <c r="T881" s="160"/>
    </row>
    <row r="882" spans="1:20" ht="13.5" customHeight="1" x14ac:dyDescent="0.25">
      <c r="A882" s="1"/>
      <c r="B882" s="1"/>
      <c r="C882" s="1"/>
      <c r="D882" s="1"/>
      <c r="E882" s="1"/>
      <c r="F882" s="4"/>
      <c r="G882" s="4"/>
      <c r="H882" s="1"/>
      <c r="I882" s="1"/>
      <c r="J882" s="1"/>
      <c r="K882" s="1"/>
      <c r="L882" s="4"/>
      <c r="M882" s="4"/>
      <c r="N882" s="1"/>
      <c r="O882" s="4"/>
      <c r="P882" s="4"/>
      <c r="Q882" s="1"/>
      <c r="R882" s="159"/>
      <c r="S882" s="159"/>
      <c r="T882" s="160"/>
    </row>
    <row r="883" spans="1:20" ht="13.5" customHeight="1" x14ac:dyDescent="0.25">
      <c r="A883" s="1"/>
      <c r="B883" s="1"/>
      <c r="C883" s="1"/>
      <c r="D883" s="1"/>
      <c r="E883" s="1"/>
      <c r="F883" s="4"/>
      <c r="G883" s="4"/>
      <c r="H883" s="1"/>
      <c r="I883" s="1"/>
      <c r="J883" s="1"/>
      <c r="K883" s="1"/>
      <c r="L883" s="4"/>
      <c r="M883" s="4"/>
      <c r="N883" s="1"/>
      <c r="O883" s="4"/>
      <c r="P883" s="4"/>
      <c r="Q883" s="1"/>
      <c r="R883" s="159"/>
      <c r="S883" s="159"/>
      <c r="T883" s="160"/>
    </row>
    <row r="884" spans="1:20" ht="13.5" customHeight="1" x14ac:dyDescent="0.25">
      <c r="A884" s="1"/>
      <c r="B884" s="1"/>
      <c r="C884" s="1"/>
      <c r="D884" s="1"/>
      <c r="E884" s="1"/>
      <c r="F884" s="4"/>
      <c r="G884" s="4"/>
      <c r="H884" s="1"/>
      <c r="I884" s="1"/>
      <c r="J884" s="1"/>
      <c r="K884" s="1"/>
      <c r="L884" s="4"/>
      <c r="M884" s="4"/>
      <c r="N884" s="1"/>
      <c r="O884" s="4"/>
      <c r="P884" s="4"/>
      <c r="Q884" s="1"/>
      <c r="R884" s="159"/>
      <c r="S884" s="159"/>
      <c r="T884" s="160"/>
    </row>
    <row r="885" spans="1:20" ht="13.5" customHeight="1" x14ac:dyDescent="0.25">
      <c r="A885" s="1"/>
      <c r="B885" s="1"/>
      <c r="C885" s="1"/>
      <c r="D885" s="1"/>
      <c r="E885" s="1"/>
      <c r="F885" s="4"/>
      <c r="G885" s="4"/>
      <c r="H885" s="1"/>
      <c r="I885" s="1"/>
      <c r="J885" s="1"/>
      <c r="K885" s="1"/>
      <c r="L885" s="4"/>
      <c r="M885" s="4"/>
      <c r="N885" s="1"/>
      <c r="O885" s="4"/>
      <c r="P885" s="4"/>
      <c r="Q885" s="1"/>
      <c r="R885" s="159"/>
      <c r="S885" s="159"/>
      <c r="T885" s="160"/>
    </row>
    <row r="886" spans="1:20" ht="13.5" customHeight="1" x14ac:dyDescent="0.25">
      <c r="A886" s="1"/>
      <c r="B886" s="1"/>
      <c r="C886" s="1"/>
      <c r="D886" s="1"/>
      <c r="E886" s="1"/>
      <c r="F886" s="4"/>
      <c r="G886" s="4"/>
      <c r="H886" s="1"/>
      <c r="I886" s="1"/>
      <c r="J886" s="1"/>
      <c r="K886" s="1"/>
      <c r="L886" s="4"/>
      <c r="M886" s="4"/>
      <c r="N886" s="1"/>
      <c r="O886" s="4"/>
      <c r="P886" s="4"/>
      <c r="Q886" s="1"/>
      <c r="R886" s="159"/>
      <c r="S886" s="159"/>
      <c r="T886" s="160"/>
    </row>
    <row r="887" spans="1:20" ht="13.5" customHeight="1" x14ac:dyDescent="0.25">
      <c r="A887" s="1"/>
      <c r="B887" s="1"/>
      <c r="C887" s="1"/>
      <c r="D887" s="1"/>
      <c r="E887" s="1"/>
      <c r="F887" s="4"/>
      <c r="G887" s="4"/>
      <c r="H887" s="1"/>
      <c r="I887" s="1"/>
      <c r="J887" s="1"/>
      <c r="K887" s="1"/>
      <c r="L887" s="4"/>
      <c r="M887" s="4"/>
      <c r="N887" s="1"/>
      <c r="O887" s="4"/>
      <c r="P887" s="4"/>
      <c r="Q887" s="1"/>
      <c r="R887" s="159"/>
      <c r="S887" s="159"/>
      <c r="T887" s="160"/>
    </row>
    <row r="888" spans="1:20" ht="13.5" customHeight="1" x14ac:dyDescent="0.25">
      <c r="A888" s="1"/>
      <c r="B888" s="1"/>
      <c r="C888" s="1"/>
      <c r="D888" s="1"/>
      <c r="E888" s="1"/>
      <c r="F888" s="4"/>
      <c r="G888" s="4"/>
      <c r="H888" s="1"/>
      <c r="I888" s="1"/>
      <c r="J888" s="1"/>
      <c r="K888" s="1"/>
      <c r="L888" s="4"/>
      <c r="M888" s="4"/>
      <c r="N888" s="1"/>
      <c r="O888" s="4"/>
      <c r="P888" s="4"/>
      <c r="Q888" s="1"/>
      <c r="R888" s="159"/>
      <c r="S888" s="159"/>
      <c r="T888" s="160"/>
    </row>
    <row r="889" spans="1:20" ht="13.5" customHeight="1" x14ac:dyDescent="0.25">
      <c r="A889" s="1"/>
      <c r="B889" s="1"/>
      <c r="C889" s="1"/>
      <c r="D889" s="1"/>
      <c r="E889" s="1"/>
      <c r="F889" s="4"/>
      <c r="G889" s="4"/>
      <c r="H889" s="1"/>
      <c r="I889" s="1"/>
      <c r="J889" s="1"/>
      <c r="K889" s="1"/>
      <c r="L889" s="4"/>
      <c r="M889" s="4"/>
      <c r="N889" s="1"/>
      <c r="O889" s="4"/>
      <c r="P889" s="4"/>
      <c r="Q889" s="1"/>
      <c r="R889" s="159"/>
      <c r="S889" s="159"/>
      <c r="T889" s="160"/>
    </row>
    <row r="890" spans="1:20" ht="13.5" customHeight="1" x14ac:dyDescent="0.25">
      <c r="A890" s="1"/>
      <c r="B890" s="1"/>
      <c r="C890" s="1"/>
      <c r="D890" s="1"/>
      <c r="E890" s="1"/>
      <c r="F890" s="4"/>
      <c r="G890" s="4"/>
      <c r="H890" s="1"/>
      <c r="I890" s="1"/>
      <c r="J890" s="1"/>
      <c r="K890" s="1"/>
      <c r="L890" s="4"/>
      <c r="M890" s="4"/>
      <c r="N890" s="1"/>
      <c r="O890" s="4"/>
      <c r="P890" s="4"/>
      <c r="Q890" s="1"/>
      <c r="R890" s="159"/>
      <c r="S890" s="159"/>
      <c r="T890" s="160"/>
    </row>
    <row r="891" spans="1:20" ht="13.5" customHeight="1" x14ac:dyDescent="0.25">
      <c r="A891" s="1"/>
      <c r="B891" s="1"/>
      <c r="C891" s="1"/>
      <c r="D891" s="1"/>
      <c r="E891" s="1"/>
      <c r="F891" s="4"/>
      <c r="G891" s="4"/>
      <c r="H891" s="1"/>
      <c r="I891" s="1"/>
      <c r="J891" s="1"/>
      <c r="K891" s="1"/>
      <c r="L891" s="4"/>
      <c r="M891" s="4"/>
      <c r="N891" s="1"/>
      <c r="O891" s="4"/>
      <c r="P891" s="4"/>
      <c r="Q891" s="1"/>
      <c r="R891" s="159"/>
      <c r="S891" s="159"/>
      <c r="T891" s="160"/>
    </row>
    <row r="892" spans="1:20" ht="13.5" customHeight="1" x14ac:dyDescent="0.25">
      <c r="A892" s="1"/>
      <c r="B892" s="1"/>
      <c r="C892" s="1"/>
      <c r="D892" s="1"/>
      <c r="E892" s="1"/>
      <c r="F892" s="4"/>
      <c r="G892" s="4"/>
      <c r="H892" s="1"/>
      <c r="I892" s="1"/>
      <c r="J892" s="1"/>
      <c r="K892" s="1"/>
      <c r="L892" s="4"/>
      <c r="M892" s="4"/>
      <c r="N892" s="1"/>
      <c r="O892" s="4"/>
      <c r="P892" s="4"/>
      <c r="Q892" s="1"/>
      <c r="R892" s="159"/>
      <c r="S892" s="159"/>
      <c r="T892" s="160"/>
    </row>
    <row r="893" spans="1:20" ht="13.5" customHeight="1" x14ac:dyDescent="0.25">
      <c r="A893" s="1"/>
      <c r="B893" s="1"/>
      <c r="C893" s="1"/>
      <c r="D893" s="1"/>
      <c r="E893" s="1"/>
      <c r="F893" s="4"/>
      <c r="G893" s="4"/>
      <c r="H893" s="1"/>
      <c r="I893" s="1"/>
      <c r="J893" s="1"/>
      <c r="K893" s="1"/>
      <c r="L893" s="4"/>
      <c r="M893" s="4"/>
      <c r="N893" s="1"/>
      <c r="O893" s="4"/>
      <c r="P893" s="4"/>
      <c r="Q893" s="1"/>
      <c r="R893" s="159"/>
      <c r="S893" s="159"/>
      <c r="T893" s="160"/>
    </row>
    <row r="894" spans="1:20" ht="13.5" customHeight="1" x14ac:dyDescent="0.25">
      <c r="A894" s="1"/>
      <c r="B894" s="1"/>
      <c r="C894" s="1"/>
      <c r="D894" s="1"/>
      <c r="E894" s="1"/>
      <c r="F894" s="4"/>
      <c r="G894" s="4"/>
      <c r="H894" s="1"/>
      <c r="I894" s="1"/>
      <c r="J894" s="1"/>
      <c r="K894" s="1"/>
      <c r="L894" s="4"/>
      <c r="M894" s="4"/>
      <c r="N894" s="1"/>
      <c r="O894" s="4"/>
      <c r="P894" s="4"/>
      <c r="Q894" s="1"/>
      <c r="R894" s="159"/>
      <c r="S894" s="159"/>
      <c r="T894" s="160"/>
    </row>
    <row r="895" spans="1:20" ht="13.5" customHeight="1" x14ac:dyDescent="0.25">
      <c r="A895" s="1"/>
      <c r="B895" s="1"/>
      <c r="C895" s="1"/>
      <c r="D895" s="1"/>
      <c r="E895" s="1"/>
      <c r="F895" s="4"/>
      <c r="G895" s="4"/>
      <c r="H895" s="1"/>
      <c r="I895" s="1"/>
      <c r="J895" s="1"/>
      <c r="K895" s="1"/>
      <c r="L895" s="4"/>
      <c r="M895" s="4"/>
      <c r="N895" s="1"/>
      <c r="O895" s="4"/>
      <c r="P895" s="4"/>
      <c r="Q895" s="1"/>
      <c r="R895" s="159"/>
      <c r="S895" s="159"/>
      <c r="T895" s="160"/>
    </row>
    <row r="896" spans="1:20" ht="13.5" customHeight="1" x14ac:dyDescent="0.25">
      <c r="A896" s="1"/>
      <c r="B896" s="1"/>
      <c r="C896" s="1"/>
      <c r="D896" s="1"/>
      <c r="E896" s="1"/>
      <c r="F896" s="4"/>
      <c r="G896" s="4"/>
      <c r="H896" s="1"/>
      <c r="I896" s="1"/>
      <c r="J896" s="1"/>
      <c r="K896" s="1"/>
      <c r="L896" s="4"/>
      <c r="M896" s="4"/>
      <c r="N896" s="1"/>
      <c r="O896" s="4"/>
      <c r="P896" s="4"/>
      <c r="Q896" s="1"/>
      <c r="R896" s="159"/>
      <c r="S896" s="159"/>
      <c r="T896" s="160"/>
    </row>
    <row r="897" spans="1:20" ht="13.5" customHeight="1" x14ac:dyDescent="0.25">
      <c r="A897" s="1"/>
      <c r="B897" s="1"/>
      <c r="C897" s="1"/>
      <c r="D897" s="1"/>
      <c r="E897" s="1"/>
      <c r="F897" s="4"/>
      <c r="G897" s="4"/>
      <c r="H897" s="1"/>
      <c r="I897" s="1"/>
      <c r="J897" s="1"/>
      <c r="K897" s="1"/>
      <c r="L897" s="4"/>
      <c r="M897" s="4"/>
      <c r="N897" s="1"/>
      <c r="O897" s="4"/>
      <c r="P897" s="4"/>
      <c r="Q897" s="1"/>
      <c r="R897" s="159"/>
      <c r="S897" s="159"/>
      <c r="T897" s="160"/>
    </row>
    <row r="898" spans="1:20" ht="13.5" customHeight="1" x14ac:dyDescent="0.25">
      <c r="A898" s="1"/>
      <c r="B898" s="1"/>
      <c r="C898" s="1"/>
      <c r="D898" s="1"/>
      <c r="E898" s="1"/>
      <c r="F898" s="4"/>
      <c r="G898" s="4"/>
      <c r="H898" s="1"/>
      <c r="I898" s="1"/>
      <c r="J898" s="1"/>
      <c r="K898" s="1"/>
      <c r="L898" s="4"/>
      <c r="M898" s="4"/>
      <c r="N898" s="1"/>
      <c r="O898" s="4"/>
      <c r="P898" s="4"/>
      <c r="Q898" s="1"/>
      <c r="R898" s="159"/>
      <c r="S898" s="159"/>
      <c r="T898" s="160"/>
    </row>
    <row r="899" spans="1:20" ht="13.5" customHeight="1" x14ac:dyDescent="0.25">
      <c r="A899" s="1"/>
      <c r="B899" s="1"/>
      <c r="C899" s="1"/>
      <c r="D899" s="1"/>
      <c r="E899" s="1"/>
      <c r="F899" s="4"/>
      <c r="G899" s="4"/>
      <c r="H899" s="1"/>
      <c r="I899" s="1"/>
      <c r="J899" s="1"/>
      <c r="K899" s="1"/>
      <c r="L899" s="4"/>
      <c r="M899" s="4"/>
      <c r="N899" s="1"/>
      <c r="O899" s="4"/>
      <c r="P899" s="4"/>
      <c r="Q899" s="1"/>
      <c r="R899" s="159"/>
      <c r="S899" s="159"/>
      <c r="T899" s="160"/>
    </row>
    <row r="900" spans="1:20" ht="13.5" customHeight="1" x14ac:dyDescent="0.25">
      <c r="A900" s="1"/>
      <c r="B900" s="1"/>
      <c r="C900" s="1"/>
      <c r="D900" s="1"/>
      <c r="E900" s="1"/>
      <c r="F900" s="4"/>
      <c r="G900" s="4"/>
      <c r="H900" s="1"/>
      <c r="I900" s="1"/>
      <c r="J900" s="1"/>
      <c r="K900" s="1"/>
      <c r="L900" s="4"/>
      <c r="M900" s="4"/>
      <c r="N900" s="1"/>
      <c r="O900" s="4"/>
      <c r="P900" s="4"/>
      <c r="Q900" s="1"/>
      <c r="R900" s="159"/>
      <c r="S900" s="159"/>
      <c r="T900" s="160"/>
    </row>
    <row r="901" spans="1:20" ht="13.5" customHeight="1" x14ac:dyDescent="0.25">
      <c r="A901" s="1"/>
      <c r="B901" s="1"/>
      <c r="C901" s="1"/>
      <c r="D901" s="1"/>
      <c r="E901" s="1"/>
      <c r="F901" s="4"/>
      <c r="G901" s="4"/>
      <c r="H901" s="1"/>
      <c r="I901" s="1"/>
      <c r="J901" s="1"/>
      <c r="K901" s="1"/>
      <c r="L901" s="4"/>
      <c r="M901" s="4"/>
      <c r="N901" s="1"/>
      <c r="O901" s="4"/>
      <c r="P901" s="4"/>
      <c r="Q901" s="1"/>
      <c r="R901" s="159"/>
      <c r="S901" s="159"/>
      <c r="T901" s="160"/>
    </row>
    <row r="902" spans="1:20" ht="13.5" customHeight="1" x14ac:dyDescent="0.25">
      <c r="A902" s="1"/>
      <c r="B902" s="1"/>
      <c r="C902" s="1"/>
      <c r="D902" s="1"/>
      <c r="E902" s="1"/>
      <c r="F902" s="4"/>
      <c r="G902" s="4"/>
      <c r="H902" s="1"/>
      <c r="I902" s="1"/>
      <c r="J902" s="1"/>
      <c r="K902" s="1"/>
      <c r="L902" s="4"/>
      <c r="M902" s="4"/>
      <c r="N902" s="1"/>
      <c r="O902" s="4"/>
      <c r="P902" s="4"/>
      <c r="Q902" s="1"/>
      <c r="R902" s="159"/>
      <c r="S902" s="159"/>
      <c r="T902" s="160"/>
    </row>
    <row r="903" spans="1:20" ht="13.5" customHeight="1" x14ac:dyDescent="0.25">
      <c r="A903" s="1"/>
      <c r="B903" s="1"/>
      <c r="C903" s="1"/>
      <c r="D903" s="1"/>
      <c r="E903" s="1"/>
      <c r="F903" s="4"/>
      <c r="G903" s="4"/>
      <c r="H903" s="1"/>
      <c r="I903" s="1"/>
      <c r="J903" s="1"/>
      <c r="K903" s="1"/>
      <c r="L903" s="4"/>
      <c r="M903" s="4"/>
      <c r="N903" s="1"/>
      <c r="O903" s="4"/>
      <c r="P903" s="4"/>
      <c r="Q903" s="1"/>
      <c r="R903" s="159"/>
      <c r="S903" s="159"/>
      <c r="T903" s="160"/>
    </row>
    <row r="904" spans="1:20" ht="13.5" customHeight="1" x14ac:dyDescent="0.25">
      <c r="A904" s="1"/>
      <c r="B904" s="1"/>
      <c r="C904" s="1"/>
      <c r="D904" s="1"/>
      <c r="E904" s="1"/>
      <c r="F904" s="4"/>
      <c r="G904" s="4"/>
      <c r="H904" s="1"/>
      <c r="I904" s="1"/>
      <c r="J904" s="1"/>
      <c r="K904" s="1"/>
      <c r="L904" s="4"/>
      <c r="M904" s="4"/>
      <c r="N904" s="1"/>
      <c r="O904" s="4"/>
      <c r="P904" s="4"/>
      <c r="Q904" s="1"/>
      <c r="R904" s="159"/>
      <c r="S904" s="159"/>
      <c r="T904" s="160"/>
    </row>
    <row r="905" spans="1:20" ht="13.5" customHeight="1" x14ac:dyDescent="0.25">
      <c r="A905" s="1"/>
      <c r="B905" s="1"/>
      <c r="C905" s="1"/>
      <c r="D905" s="1"/>
      <c r="E905" s="1"/>
      <c r="F905" s="4"/>
      <c r="G905" s="4"/>
      <c r="H905" s="1"/>
      <c r="I905" s="1"/>
      <c r="J905" s="1"/>
      <c r="K905" s="1"/>
      <c r="L905" s="4"/>
      <c r="M905" s="4"/>
      <c r="N905" s="1"/>
      <c r="O905" s="4"/>
      <c r="P905" s="4"/>
      <c r="Q905" s="1"/>
      <c r="R905" s="159"/>
      <c r="S905" s="159"/>
      <c r="T905" s="160"/>
    </row>
    <row r="906" spans="1:20" ht="13.5" customHeight="1" x14ac:dyDescent="0.25">
      <c r="A906" s="1"/>
      <c r="B906" s="1"/>
      <c r="C906" s="1"/>
      <c r="D906" s="1"/>
      <c r="E906" s="1"/>
      <c r="F906" s="4"/>
      <c r="G906" s="4"/>
      <c r="H906" s="1"/>
      <c r="I906" s="1"/>
      <c r="J906" s="1"/>
      <c r="K906" s="1"/>
      <c r="L906" s="4"/>
      <c r="M906" s="4"/>
      <c r="N906" s="1"/>
      <c r="O906" s="4"/>
      <c r="P906" s="4"/>
      <c r="Q906" s="1"/>
      <c r="R906" s="159"/>
      <c r="S906" s="159"/>
      <c r="T906" s="160"/>
    </row>
    <row r="907" spans="1:20" ht="13.5" customHeight="1" x14ac:dyDescent="0.25">
      <c r="A907" s="1"/>
      <c r="B907" s="1"/>
      <c r="C907" s="1"/>
      <c r="D907" s="1"/>
      <c r="E907" s="1"/>
      <c r="F907" s="4"/>
      <c r="G907" s="4"/>
      <c r="H907" s="1"/>
      <c r="I907" s="1"/>
      <c r="J907" s="1"/>
      <c r="K907" s="1"/>
      <c r="L907" s="4"/>
      <c r="M907" s="4"/>
      <c r="N907" s="1"/>
      <c r="O907" s="4"/>
      <c r="P907" s="4"/>
      <c r="Q907" s="1"/>
      <c r="R907" s="159"/>
      <c r="S907" s="159"/>
      <c r="T907" s="160"/>
    </row>
    <row r="908" spans="1:20" ht="13.5" customHeight="1" x14ac:dyDescent="0.25">
      <c r="A908" s="1"/>
      <c r="B908" s="1"/>
      <c r="C908" s="1"/>
      <c r="D908" s="1"/>
      <c r="E908" s="1"/>
      <c r="F908" s="4"/>
      <c r="G908" s="4"/>
      <c r="H908" s="1"/>
      <c r="I908" s="1"/>
      <c r="J908" s="1"/>
      <c r="K908" s="1"/>
      <c r="L908" s="4"/>
      <c r="M908" s="4"/>
      <c r="N908" s="1"/>
      <c r="O908" s="4"/>
      <c r="P908" s="4"/>
      <c r="Q908" s="1"/>
      <c r="R908" s="159"/>
      <c r="S908" s="159"/>
      <c r="T908" s="160"/>
    </row>
    <row r="909" spans="1:20" ht="13.5" customHeight="1" x14ac:dyDescent="0.25">
      <c r="A909" s="1"/>
      <c r="B909" s="1"/>
      <c r="C909" s="1"/>
      <c r="D909" s="1"/>
      <c r="E909" s="1"/>
      <c r="F909" s="4"/>
      <c r="G909" s="4"/>
      <c r="H909" s="1"/>
      <c r="I909" s="1"/>
      <c r="J909" s="1"/>
      <c r="K909" s="1"/>
      <c r="L909" s="4"/>
      <c r="M909" s="4"/>
      <c r="N909" s="1"/>
      <c r="O909" s="4"/>
      <c r="P909" s="4"/>
      <c r="Q909" s="1"/>
      <c r="R909" s="159"/>
      <c r="S909" s="159"/>
      <c r="T909" s="160"/>
    </row>
    <row r="910" spans="1:20" ht="13.5" customHeight="1" x14ac:dyDescent="0.25">
      <c r="A910" s="1"/>
      <c r="B910" s="1"/>
      <c r="C910" s="1"/>
      <c r="D910" s="1"/>
      <c r="E910" s="1"/>
      <c r="F910" s="4"/>
      <c r="G910" s="4"/>
      <c r="H910" s="1"/>
      <c r="I910" s="1"/>
      <c r="J910" s="1"/>
      <c r="K910" s="1"/>
      <c r="L910" s="4"/>
      <c r="M910" s="4"/>
      <c r="N910" s="1"/>
      <c r="O910" s="4"/>
      <c r="P910" s="4"/>
      <c r="Q910" s="1"/>
      <c r="R910" s="159"/>
      <c r="S910" s="159"/>
      <c r="T910" s="160"/>
    </row>
    <row r="911" spans="1:20" ht="13.5" customHeight="1" x14ac:dyDescent="0.25">
      <c r="A911" s="1"/>
      <c r="B911" s="1"/>
      <c r="C911" s="1"/>
      <c r="D911" s="1"/>
      <c r="E911" s="1"/>
      <c r="F911" s="4"/>
      <c r="G911" s="4"/>
      <c r="H911" s="1"/>
      <c r="I911" s="1"/>
      <c r="J911" s="1"/>
      <c r="K911" s="1"/>
      <c r="L911" s="4"/>
      <c r="M911" s="4"/>
      <c r="N911" s="1"/>
      <c r="O911" s="4"/>
      <c r="P911" s="4"/>
      <c r="Q911" s="1"/>
      <c r="R911" s="159"/>
      <c r="S911" s="159"/>
      <c r="T911" s="160"/>
    </row>
    <row r="912" spans="1:20" ht="13.5" customHeight="1" x14ac:dyDescent="0.25">
      <c r="A912" s="1"/>
      <c r="B912" s="1"/>
      <c r="C912" s="1"/>
      <c r="D912" s="1"/>
      <c r="E912" s="1"/>
      <c r="F912" s="4"/>
      <c r="G912" s="4"/>
      <c r="H912" s="1"/>
      <c r="I912" s="1"/>
      <c r="J912" s="1"/>
      <c r="K912" s="1"/>
      <c r="L912" s="4"/>
      <c r="M912" s="4"/>
      <c r="N912" s="1"/>
      <c r="O912" s="4"/>
      <c r="P912" s="4"/>
      <c r="Q912" s="1"/>
      <c r="R912" s="159"/>
      <c r="S912" s="159"/>
      <c r="T912" s="160"/>
    </row>
    <row r="913" spans="1:20" ht="13.5" customHeight="1" x14ac:dyDescent="0.25">
      <c r="A913" s="1"/>
      <c r="B913" s="1"/>
      <c r="C913" s="1"/>
      <c r="D913" s="1"/>
      <c r="E913" s="1"/>
      <c r="F913" s="4"/>
      <c r="G913" s="4"/>
      <c r="H913" s="1"/>
      <c r="I913" s="1"/>
      <c r="J913" s="1"/>
      <c r="K913" s="1"/>
      <c r="L913" s="4"/>
      <c r="M913" s="4"/>
      <c r="N913" s="1"/>
      <c r="O913" s="4"/>
      <c r="P913" s="4"/>
      <c r="Q913" s="1"/>
      <c r="R913" s="159"/>
      <c r="S913" s="159"/>
      <c r="T913" s="160"/>
    </row>
    <row r="914" spans="1:20" ht="13.5" customHeight="1" x14ac:dyDescent="0.25">
      <c r="A914" s="1"/>
      <c r="B914" s="1"/>
      <c r="C914" s="1"/>
      <c r="D914" s="1"/>
      <c r="E914" s="1"/>
      <c r="F914" s="4"/>
      <c r="G914" s="4"/>
      <c r="H914" s="1"/>
      <c r="I914" s="1"/>
      <c r="J914" s="1"/>
      <c r="K914" s="1"/>
      <c r="L914" s="4"/>
      <c r="M914" s="4"/>
      <c r="N914" s="1"/>
      <c r="O914" s="4"/>
      <c r="P914" s="4"/>
      <c r="Q914" s="1"/>
      <c r="R914" s="159"/>
      <c r="S914" s="159"/>
      <c r="T914" s="160"/>
    </row>
    <row r="915" spans="1:20" ht="13.5" customHeight="1" x14ac:dyDescent="0.25">
      <c r="A915" s="1"/>
      <c r="B915" s="1"/>
      <c r="C915" s="1"/>
      <c r="D915" s="1"/>
      <c r="E915" s="1"/>
      <c r="F915" s="4"/>
      <c r="G915" s="4"/>
      <c r="H915" s="1"/>
      <c r="I915" s="1"/>
      <c r="J915" s="1"/>
      <c r="K915" s="1"/>
      <c r="L915" s="4"/>
      <c r="M915" s="4"/>
      <c r="N915" s="1"/>
      <c r="O915" s="4"/>
      <c r="P915" s="4"/>
      <c r="Q915" s="1"/>
      <c r="R915" s="159"/>
      <c r="S915" s="159"/>
      <c r="T915" s="160"/>
    </row>
    <row r="916" spans="1:20" ht="13.5" customHeight="1" x14ac:dyDescent="0.25">
      <c r="A916" s="1"/>
      <c r="B916" s="1"/>
      <c r="C916" s="1"/>
      <c r="D916" s="1"/>
      <c r="E916" s="1"/>
      <c r="F916" s="4"/>
      <c r="G916" s="4"/>
      <c r="H916" s="1"/>
      <c r="I916" s="1"/>
      <c r="J916" s="1"/>
      <c r="K916" s="1"/>
      <c r="L916" s="4"/>
      <c r="M916" s="4"/>
      <c r="N916" s="1"/>
      <c r="O916" s="4"/>
      <c r="P916" s="4"/>
      <c r="Q916" s="1"/>
      <c r="R916" s="159"/>
      <c r="S916" s="159"/>
      <c r="T916" s="160"/>
    </row>
    <row r="917" spans="1:20" ht="13.5" customHeight="1" x14ac:dyDescent="0.25">
      <c r="A917" s="1"/>
      <c r="B917" s="1"/>
      <c r="C917" s="1"/>
      <c r="D917" s="1"/>
      <c r="E917" s="1"/>
      <c r="F917" s="4"/>
      <c r="G917" s="4"/>
      <c r="H917" s="1"/>
      <c r="I917" s="1"/>
      <c r="J917" s="1"/>
      <c r="K917" s="1"/>
      <c r="L917" s="4"/>
      <c r="M917" s="4"/>
      <c r="N917" s="1"/>
      <c r="O917" s="4"/>
      <c r="P917" s="4"/>
      <c r="Q917" s="1"/>
      <c r="R917" s="159"/>
      <c r="S917" s="159"/>
      <c r="T917" s="160"/>
    </row>
    <row r="918" spans="1:20" ht="13.5" customHeight="1" x14ac:dyDescent="0.25">
      <c r="A918" s="1"/>
      <c r="B918" s="1"/>
      <c r="C918" s="1"/>
      <c r="D918" s="1"/>
      <c r="E918" s="1"/>
      <c r="F918" s="4"/>
      <c r="G918" s="4"/>
      <c r="H918" s="1"/>
      <c r="I918" s="1"/>
      <c r="J918" s="1"/>
      <c r="K918" s="1"/>
      <c r="L918" s="4"/>
      <c r="M918" s="4"/>
      <c r="N918" s="1"/>
      <c r="O918" s="4"/>
      <c r="P918" s="4"/>
      <c r="Q918" s="1"/>
      <c r="R918" s="159"/>
      <c r="S918" s="159"/>
      <c r="T918" s="160"/>
    </row>
    <row r="919" spans="1:20" ht="13.5" customHeight="1" x14ac:dyDescent="0.25">
      <c r="A919" s="1"/>
      <c r="B919" s="1"/>
      <c r="C919" s="1"/>
      <c r="D919" s="1"/>
      <c r="E919" s="1"/>
      <c r="F919" s="4"/>
      <c r="G919" s="4"/>
      <c r="H919" s="1"/>
      <c r="I919" s="1"/>
      <c r="J919" s="1"/>
      <c r="K919" s="1"/>
      <c r="L919" s="4"/>
      <c r="M919" s="4"/>
      <c r="N919" s="1"/>
      <c r="O919" s="4"/>
      <c r="P919" s="4"/>
      <c r="Q919" s="1"/>
      <c r="R919" s="159"/>
      <c r="S919" s="159"/>
      <c r="T919" s="160"/>
    </row>
    <row r="920" spans="1:20" ht="13.5" customHeight="1" x14ac:dyDescent="0.25">
      <c r="A920" s="1"/>
      <c r="B920" s="1"/>
      <c r="C920" s="1"/>
      <c r="D920" s="1"/>
      <c r="E920" s="1"/>
      <c r="F920" s="4"/>
      <c r="G920" s="4"/>
      <c r="H920" s="1"/>
      <c r="I920" s="1"/>
      <c r="J920" s="1"/>
      <c r="K920" s="1"/>
      <c r="L920" s="4"/>
      <c r="M920" s="4"/>
      <c r="N920" s="1"/>
      <c r="O920" s="4"/>
      <c r="P920" s="4"/>
      <c r="Q920" s="1"/>
      <c r="R920" s="159"/>
      <c r="S920" s="159"/>
      <c r="T920" s="160"/>
    </row>
    <row r="921" spans="1:20" ht="13.5" customHeight="1" x14ac:dyDescent="0.25">
      <c r="A921" s="1"/>
      <c r="B921" s="1"/>
      <c r="C921" s="1"/>
      <c r="D921" s="1"/>
      <c r="E921" s="1"/>
      <c r="F921" s="4"/>
      <c r="G921" s="4"/>
      <c r="H921" s="1"/>
      <c r="I921" s="1"/>
      <c r="J921" s="1"/>
      <c r="K921" s="1"/>
      <c r="L921" s="4"/>
      <c r="M921" s="4"/>
      <c r="N921" s="1"/>
      <c r="O921" s="4"/>
      <c r="P921" s="4"/>
      <c r="Q921" s="1"/>
      <c r="R921" s="159"/>
      <c r="S921" s="159"/>
      <c r="T921" s="160"/>
    </row>
    <row r="922" spans="1:20" ht="13.5" customHeight="1" x14ac:dyDescent="0.25">
      <c r="A922" s="1"/>
      <c r="B922" s="1"/>
      <c r="C922" s="1"/>
      <c r="D922" s="1"/>
      <c r="E922" s="1"/>
      <c r="F922" s="4"/>
      <c r="G922" s="4"/>
      <c r="H922" s="1"/>
      <c r="I922" s="1"/>
      <c r="J922" s="1"/>
      <c r="K922" s="1"/>
      <c r="L922" s="4"/>
      <c r="M922" s="4"/>
      <c r="N922" s="1"/>
      <c r="O922" s="4"/>
      <c r="P922" s="4"/>
      <c r="Q922" s="1"/>
      <c r="R922" s="159"/>
      <c r="S922" s="159"/>
      <c r="T922" s="160"/>
    </row>
    <row r="923" spans="1:20" ht="13.5" customHeight="1" x14ac:dyDescent="0.25">
      <c r="A923" s="1"/>
      <c r="B923" s="1"/>
      <c r="C923" s="1"/>
      <c r="D923" s="1"/>
      <c r="E923" s="1"/>
      <c r="F923" s="4"/>
      <c r="G923" s="4"/>
      <c r="H923" s="1"/>
      <c r="I923" s="1"/>
      <c r="J923" s="1"/>
      <c r="K923" s="1"/>
      <c r="L923" s="4"/>
      <c r="M923" s="4"/>
      <c r="N923" s="1"/>
      <c r="O923" s="4"/>
      <c r="P923" s="4"/>
      <c r="Q923" s="1"/>
      <c r="R923" s="159"/>
      <c r="S923" s="159"/>
      <c r="T923" s="160"/>
    </row>
    <row r="924" spans="1:20" ht="13.5" customHeight="1" x14ac:dyDescent="0.25">
      <c r="A924" s="1"/>
      <c r="B924" s="1"/>
      <c r="C924" s="1"/>
      <c r="D924" s="1"/>
      <c r="E924" s="1"/>
      <c r="F924" s="4"/>
      <c r="G924" s="4"/>
      <c r="H924" s="1"/>
      <c r="I924" s="1"/>
      <c r="J924" s="1"/>
      <c r="K924" s="1"/>
      <c r="L924" s="4"/>
      <c r="M924" s="4"/>
      <c r="N924" s="1"/>
      <c r="O924" s="4"/>
      <c r="P924" s="4"/>
      <c r="Q924" s="1"/>
      <c r="R924" s="159"/>
      <c r="S924" s="159"/>
      <c r="T924" s="160"/>
    </row>
    <row r="925" spans="1:20" ht="13.5" customHeight="1" x14ac:dyDescent="0.25">
      <c r="A925" s="1"/>
      <c r="B925" s="1"/>
      <c r="C925" s="1"/>
      <c r="D925" s="1"/>
      <c r="E925" s="1"/>
      <c r="F925" s="4"/>
      <c r="G925" s="4"/>
      <c r="H925" s="1"/>
      <c r="I925" s="1"/>
      <c r="J925" s="1"/>
      <c r="K925" s="1"/>
      <c r="L925" s="4"/>
      <c r="M925" s="4"/>
      <c r="N925" s="1"/>
      <c r="O925" s="4"/>
      <c r="P925" s="4"/>
      <c r="Q925" s="1"/>
      <c r="R925" s="159"/>
      <c r="S925" s="159"/>
      <c r="T925" s="160"/>
    </row>
    <row r="926" spans="1:20" ht="13.5" customHeight="1" x14ac:dyDescent="0.25">
      <c r="A926" s="1"/>
      <c r="B926" s="1"/>
      <c r="C926" s="1"/>
      <c r="D926" s="1"/>
      <c r="E926" s="1"/>
      <c r="F926" s="4"/>
      <c r="G926" s="4"/>
      <c r="H926" s="1"/>
      <c r="I926" s="1"/>
      <c r="J926" s="1"/>
      <c r="K926" s="1"/>
      <c r="L926" s="4"/>
      <c r="M926" s="4"/>
      <c r="N926" s="1"/>
      <c r="O926" s="4"/>
      <c r="P926" s="4"/>
      <c r="Q926" s="1"/>
      <c r="R926" s="159"/>
      <c r="S926" s="159"/>
      <c r="T926" s="160"/>
    </row>
    <row r="927" spans="1:20" ht="13.5" customHeight="1" x14ac:dyDescent="0.25">
      <c r="A927" s="1"/>
      <c r="B927" s="1"/>
      <c r="C927" s="1"/>
      <c r="D927" s="1"/>
      <c r="E927" s="1"/>
      <c r="F927" s="4"/>
      <c r="G927" s="4"/>
      <c r="H927" s="1"/>
      <c r="I927" s="1"/>
      <c r="J927" s="1"/>
      <c r="K927" s="1"/>
      <c r="L927" s="4"/>
      <c r="M927" s="4"/>
      <c r="N927" s="1"/>
      <c r="O927" s="4"/>
      <c r="P927" s="4"/>
      <c r="Q927" s="1"/>
      <c r="R927" s="159"/>
      <c r="S927" s="159"/>
      <c r="T927" s="160"/>
    </row>
    <row r="928" spans="1:20" ht="13.5" customHeight="1" x14ac:dyDescent="0.25">
      <c r="A928" s="1"/>
      <c r="B928" s="1"/>
      <c r="C928" s="1"/>
      <c r="D928" s="1"/>
      <c r="E928" s="1"/>
      <c r="F928" s="4"/>
      <c r="G928" s="4"/>
      <c r="H928" s="1"/>
      <c r="I928" s="1"/>
      <c r="J928" s="1"/>
      <c r="K928" s="1"/>
      <c r="L928" s="4"/>
      <c r="M928" s="4"/>
      <c r="N928" s="1"/>
      <c r="O928" s="4"/>
      <c r="P928" s="4"/>
      <c r="Q928" s="1"/>
      <c r="R928" s="159"/>
      <c r="S928" s="159"/>
      <c r="T928" s="160"/>
    </row>
    <row r="929" spans="1:20" ht="13.5" customHeight="1" x14ac:dyDescent="0.25">
      <c r="A929" s="1"/>
      <c r="B929" s="1"/>
      <c r="C929" s="1"/>
      <c r="D929" s="1"/>
      <c r="E929" s="1"/>
      <c r="F929" s="4"/>
      <c r="G929" s="4"/>
      <c r="H929" s="1"/>
      <c r="I929" s="1"/>
      <c r="J929" s="1"/>
      <c r="K929" s="1"/>
      <c r="L929" s="4"/>
      <c r="M929" s="4"/>
      <c r="N929" s="1"/>
      <c r="O929" s="4"/>
      <c r="P929" s="4"/>
      <c r="Q929" s="1"/>
      <c r="R929" s="159"/>
      <c r="S929" s="159"/>
      <c r="T929" s="160"/>
    </row>
    <row r="930" spans="1:20" ht="13.5" customHeight="1" x14ac:dyDescent="0.25">
      <c r="A930" s="1"/>
      <c r="B930" s="1"/>
      <c r="C930" s="1"/>
      <c r="D930" s="1"/>
      <c r="E930" s="1"/>
      <c r="F930" s="4"/>
      <c r="G930" s="4"/>
      <c r="H930" s="1"/>
      <c r="I930" s="1"/>
      <c r="J930" s="1"/>
      <c r="K930" s="1"/>
      <c r="L930" s="4"/>
      <c r="M930" s="4"/>
      <c r="N930" s="1"/>
      <c r="O930" s="4"/>
      <c r="P930" s="4"/>
      <c r="Q930" s="1"/>
      <c r="R930" s="159"/>
      <c r="S930" s="159"/>
      <c r="T930" s="160"/>
    </row>
    <row r="931" spans="1:20" ht="13.5" customHeight="1" x14ac:dyDescent="0.25">
      <c r="A931" s="1"/>
      <c r="B931" s="1"/>
      <c r="C931" s="1"/>
      <c r="D931" s="1"/>
      <c r="E931" s="1"/>
      <c r="F931" s="4"/>
      <c r="G931" s="4"/>
      <c r="H931" s="1"/>
      <c r="I931" s="1"/>
      <c r="J931" s="1"/>
      <c r="K931" s="1"/>
      <c r="L931" s="4"/>
      <c r="M931" s="4"/>
      <c r="N931" s="1"/>
      <c r="O931" s="4"/>
      <c r="P931" s="4"/>
      <c r="Q931" s="1"/>
      <c r="R931" s="159"/>
      <c r="S931" s="159"/>
      <c r="T931" s="160"/>
    </row>
    <row r="932" spans="1:20" ht="13.5" customHeight="1" x14ac:dyDescent="0.25">
      <c r="A932" s="1"/>
      <c r="B932" s="1"/>
      <c r="C932" s="1"/>
      <c r="D932" s="1"/>
      <c r="E932" s="1"/>
      <c r="F932" s="4"/>
      <c r="G932" s="4"/>
      <c r="H932" s="1"/>
      <c r="I932" s="1"/>
      <c r="J932" s="1"/>
      <c r="K932" s="1"/>
      <c r="L932" s="4"/>
      <c r="M932" s="4"/>
      <c r="N932" s="1"/>
      <c r="O932" s="4"/>
      <c r="P932" s="4"/>
      <c r="Q932" s="1"/>
      <c r="R932" s="159"/>
      <c r="S932" s="159"/>
      <c r="T932" s="160"/>
    </row>
    <row r="933" spans="1:20" ht="13.5" customHeight="1" x14ac:dyDescent="0.25">
      <c r="A933" s="1"/>
      <c r="B933" s="1"/>
      <c r="C933" s="1"/>
      <c r="D933" s="1"/>
      <c r="E933" s="1"/>
      <c r="F933" s="4"/>
      <c r="G933" s="4"/>
      <c r="H933" s="1"/>
      <c r="I933" s="1"/>
      <c r="J933" s="1"/>
      <c r="K933" s="1"/>
      <c r="L933" s="4"/>
      <c r="M933" s="4"/>
      <c r="N933" s="1"/>
      <c r="O933" s="4"/>
      <c r="P933" s="4"/>
      <c r="Q933" s="1"/>
      <c r="R933" s="159"/>
      <c r="S933" s="159"/>
      <c r="T933" s="160"/>
    </row>
    <row r="934" spans="1:20" ht="13.5" customHeight="1" x14ac:dyDescent="0.25">
      <c r="A934" s="1"/>
      <c r="B934" s="1"/>
      <c r="C934" s="1"/>
      <c r="D934" s="1"/>
      <c r="E934" s="1"/>
      <c r="F934" s="4"/>
      <c r="G934" s="4"/>
      <c r="H934" s="1"/>
      <c r="I934" s="1"/>
      <c r="J934" s="1"/>
      <c r="K934" s="1"/>
      <c r="L934" s="4"/>
      <c r="M934" s="4"/>
      <c r="N934" s="1"/>
      <c r="O934" s="4"/>
      <c r="P934" s="4"/>
      <c r="Q934" s="1"/>
      <c r="R934" s="159"/>
      <c r="S934" s="159"/>
      <c r="T934" s="160"/>
    </row>
    <row r="935" spans="1:20" ht="13.5" customHeight="1" x14ac:dyDescent="0.25">
      <c r="A935" s="1"/>
      <c r="B935" s="1"/>
      <c r="C935" s="1"/>
      <c r="D935" s="1"/>
      <c r="E935" s="1"/>
      <c r="F935" s="4"/>
      <c r="G935" s="4"/>
      <c r="H935" s="1"/>
      <c r="I935" s="1"/>
      <c r="J935" s="1"/>
      <c r="K935" s="1"/>
      <c r="L935" s="4"/>
      <c r="M935" s="4"/>
      <c r="N935" s="1"/>
      <c r="O935" s="4"/>
      <c r="P935" s="4"/>
      <c r="Q935" s="1"/>
      <c r="R935" s="159"/>
      <c r="S935" s="159"/>
      <c r="T935" s="160"/>
    </row>
    <row r="936" spans="1:20" ht="13.5" customHeight="1" x14ac:dyDescent="0.25">
      <c r="A936" s="1"/>
      <c r="B936" s="1"/>
      <c r="C936" s="1"/>
      <c r="D936" s="1"/>
      <c r="E936" s="1"/>
      <c r="F936" s="4"/>
      <c r="G936" s="4"/>
      <c r="H936" s="1"/>
      <c r="I936" s="1"/>
      <c r="J936" s="1"/>
      <c r="K936" s="1"/>
      <c r="L936" s="4"/>
      <c r="M936" s="4"/>
      <c r="N936" s="1"/>
      <c r="O936" s="4"/>
      <c r="P936" s="4"/>
      <c r="Q936" s="1"/>
      <c r="R936" s="159"/>
      <c r="S936" s="159"/>
      <c r="T936" s="160"/>
    </row>
    <row r="937" spans="1:20" ht="13.5" customHeight="1" x14ac:dyDescent="0.25">
      <c r="A937" s="1"/>
      <c r="B937" s="1"/>
      <c r="C937" s="1"/>
      <c r="D937" s="1"/>
      <c r="E937" s="1"/>
      <c r="F937" s="4"/>
      <c r="G937" s="4"/>
      <c r="H937" s="1"/>
      <c r="I937" s="1"/>
      <c r="J937" s="1"/>
      <c r="K937" s="1"/>
      <c r="L937" s="4"/>
      <c r="M937" s="4"/>
      <c r="N937" s="1"/>
      <c r="O937" s="4"/>
      <c r="P937" s="4"/>
      <c r="Q937" s="1"/>
      <c r="R937" s="159"/>
      <c r="S937" s="159"/>
      <c r="T937" s="160"/>
    </row>
    <row r="938" spans="1:20" ht="13.5" customHeight="1" x14ac:dyDescent="0.25">
      <c r="A938" s="1"/>
      <c r="B938" s="1"/>
      <c r="C938" s="1"/>
      <c r="D938" s="1"/>
      <c r="E938" s="1"/>
      <c r="F938" s="4"/>
      <c r="G938" s="4"/>
      <c r="H938" s="1"/>
      <c r="I938" s="1"/>
      <c r="J938" s="1"/>
      <c r="K938" s="1"/>
      <c r="L938" s="4"/>
      <c r="M938" s="4"/>
      <c r="N938" s="1"/>
      <c r="O938" s="4"/>
      <c r="P938" s="4"/>
      <c r="Q938" s="1"/>
      <c r="R938" s="159"/>
      <c r="S938" s="159"/>
      <c r="T938" s="160"/>
    </row>
    <row r="939" spans="1:20" ht="13.5" customHeight="1" x14ac:dyDescent="0.25">
      <c r="A939" s="1"/>
      <c r="B939" s="1"/>
      <c r="C939" s="1"/>
      <c r="D939" s="1"/>
      <c r="E939" s="1"/>
      <c r="F939" s="4"/>
      <c r="G939" s="4"/>
      <c r="H939" s="1"/>
      <c r="I939" s="1"/>
      <c r="J939" s="1"/>
      <c r="K939" s="1"/>
      <c r="L939" s="4"/>
      <c r="M939" s="4"/>
      <c r="N939" s="1"/>
      <c r="O939" s="4"/>
      <c r="P939" s="4"/>
      <c r="Q939" s="1"/>
      <c r="R939" s="159"/>
      <c r="S939" s="159"/>
      <c r="T939" s="160"/>
    </row>
    <row r="940" spans="1:20" ht="13.5" customHeight="1" x14ac:dyDescent="0.25">
      <c r="A940" s="1"/>
      <c r="B940" s="1"/>
      <c r="C940" s="1"/>
      <c r="D940" s="1"/>
      <c r="E940" s="1"/>
      <c r="F940" s="4"/>
      <c r="G940" s="4"/>
      <c r="H940" s="1"/>
      <c r="I940" s="1"/>
      <c r="J940" s="1"/>
      <c r="K940" s="1"/>
      <c r="L940" s="4"/>
      <c r="M940" s="4"/>
      <c r="N940" s="1"/>
      <c r="O940" s="4"/>
      <c r="P940" s="4"/>
      <c r="Q940" s="1"/>
      <c r="R940" s="159"/>
      <c r="S940" s="159"/>
      <c r="T940" s="160"/>
    </row>
    <row r="941" spans="1:20" ht="13.5" customHeight="1" x14ac:dyDescent="0.25">
      <c r="A941" s="1"/>
      <c r="B941" s="1"/>
      <c r="C941" s="1"/>
      <c r="D941" s="1"/>
      <c r="E941" s="1"/>
      <c r="F941" s="4"/>
      <c r="G941" s="4"/>
      <c r="H941" s="1"/>
      <c r="I941" s="1"/>
      <c r="J941" s="1"/>
      <c r="K941" s="1"/>
      <c r="L941" s="4"/>
      <c r="M941" s="4"/>
      <c r="N941" s="1"/>
      <c r="O941" s="4"/>
      <c r="P941" s="4"/>
      <c r="Q941" s="1"/>
      <c r="R941" s="159"/>
      <c r="S941" s="159"/>
      <c r="T941" s="160"/>
    </row>
    <row r="942" spans="1:20" ht="13.5" customHeight="1" x14ac:dyDescent="0.25">
      <c r="A942" s="1"/>
      <c r="B942" s="1"/>
      <c r="C942" s="1"/>
      <c r="D942" s="1"/>
      <c r="E942" s="1"/>
      <c r="F942" s="4"/>
      <c r="G942" s="4"/>
      <c r="H942" s="1"/>
      <c r="I942" s="1"/>
      <c r="J942" s="1"/>
      <c r="K942" s="1"/>
      <c r="L942" s="4"/>
      <c r="M942" s="4"/>
      <c r="N942" s="1"/>
      <c r="O942" s="4"/>
      <c r="P942" s="4"/>
      <c r="Q942" s="1"/>
      <c r="R942" s="159"/>
      <c r="S942" s="159"/>
      <c r="T942" s="160"/>
    </row>
    <row r="943" spans="1:20" ht="13.5" customHeight="1" x14ac:dyDescent="0.25">
      <c r="A943" s="1"/>
      <c r="B943" s="1"/>
      <c r="C943" s="1"/>
      <c r="D943" s="1"/>
      <c r="E943" s="1"/>
      <c r="F943" s="4"/>
      <c r="G943" s="4"/>
      <c r="H943" s="1"/>
      <c r="I943" s="1"/>
      <c r="J943" s="1"/>
      <c r="K943" s="1"/>
      <c r="L943" s="4"/>
      <c r="M943" s="4"/>
      <c r="N943" s="1"/>
      <c r="O943" s="4"/>
      <c r="P943" s="4"/>
      <c r="Q943" s="1"/>
      <c r="R943" s="159"/>
      <c r="S943" s="159"/>
      <c r="T943" s="160"/>
    </row>
    <row r="944" spans="1:20" ht="13.5" customHeight="1" x14ac:dyDescent="0.25">
      <c r="A944" s="1"/>
      <c r="B944" s="1"/>
      <c r="C944" s="1"/>
      <c r="D944" s="1"/>
      <c r="E944" s="1"/>
      <c r="F944" s="4"/>
      <c r="G944" s="4"/>
      <c r="H944" s="1"/>
      <c r="I944" s="1"/>
      <c r="J944" s="1"/>
      <c r="K944" s="1"/>
      <c r="L944" s="4"/>
      <c r="M944" s="4"/>
      <c r="N944" s="1"/>
      <c r="O944" s="4"/>
      <c r="P944" s="4"/>
      <c r="Q944" s="1"/>
      <c r="R944" s="159"/>
      <c r="S944" s="159"/>
      <c r="T944" s="160"/>
    </row>
    <row r="945" spans="1:20" ht="13.5" customHeight="1" x14ac:dyDescent="0.25">
      <c r="A945" s="1"/>
      <c r="B945" s="1"/>
      <c r="C945" s="1"/>
      <c r="D945" s="1"/>
      <c r="E945" s="1"/>
      <c r="F945" s="4"/>
      <c r="G945" s="4"/>
      <c r="H945" s="1"/>
      <c r="I945" s="1"/>
      <c r="J945" s="1"/>
      <c r="K945" s="1"/>
      <c r="L945" s="4"/>
      <c r="M945" s="4"/>
      <c r="N945" s="1"/>
      <c r="O945" s="4"/>
      <c r="P945" s="4"/>
      <c r="Q945" s="1"/>
      <c r="R945" s="159"/>
      <c r="S945" s="159"/>
      <c r="T945" s="160"/>
    </row>
    <row r="946" spans="1:20" ht="13.5" customHeight="1" x14ac:dyDescent="0.25">
      <c r="A946" s="1"/>
      <c r="B946" s="1"/>
      <c r="C946" s="1"/>
      <c r="D946" s="1"/>
      <c r="E946" s="1"/>
      <c r="F946" s="4"/>
      <c r="G946" s="4"/>
      <c r="H946" s="1"/>
      <c r="I946" s="1"/>
      <c r="J946" s="1"/>
      <c r="K946" s="1"/>
      <c r="L946" s="4"/>
      <c r="M946" s="4"/>
      <c r="N946" s="1"/>
      <c r="O946" s="4"/>
      <c r="P946" s="4"/>
      <c r="Q946" s="1"/>
      <c r="R946" s="159"/>
      <c r="S946" s="159"/>
      <c r="T946" s="160"/>
    </row>
    <row r="947" spans="1:20" ht="13.5" customHeight="1" x14ac:dyDescent="0.25">
      <c r="A947" s="1"/>
      <c r="B947" s="1"/>
      <c r="C947" s="1"/>
      <c r="D947" s="1"/>
      <c r="E947" s="1"/>
      <c r="F947" s="4"/>
      <c r="G947" s="4"/>
      <c r="H947" s="1"/>
      <c r="I947" s="1"/>
      <c r="J947" s="1"/>
      <c r="K947" s="1"/>
      <c r="L947" s="4"/>
      <c r="M947" s="4"/>
      <c r="N947" s="1"/>
      <c r="O947" s="4"/>
      <c r="P947" s="4"/>
      <c r="Q947" s="1"/>
      <c r="R947" s="159"/>
      <c r="S947" s="159"/>
      <c r="T947" s="160"/>
    </row>
    <row r="948" spans="1:20" ht="13.5" customHeight="1" x14ac:dyDescent="0.25">
      <c r="A948" s="1"/>
      <c r="B948" s="1"/>
      <c r="C948" s="1"/>
      <c r="D948" s="1"/>
      <c r="E948" s="1"/>
      <c r="F948" s="4"/>
      <c r="G948" s="4"/>
      <c r="H948" s="1"/>
      <c r="I948" s="1"/>
      <c r="J948" s="1"/>
      <c r="K948" s="1"/>
      <c r="L948" s="4"/>
      <c r="M948" s="4"/>
      <c r="N948" s="1"/>
      <c r="O948" s="4"/>
      <c r="P948" s="4"/>
      <c r="Q948" s="1"/>
      <c r="R948" s="159"/>
      <c r="S948" s="159"/>
      <c r="T948" s="160"/>
    </row>
    <row r="949" spans="1:20" ht="13.5" customHeight="1" x14ac:dyDescent="0.25">
      <c r="A949" s="1"/>
      <c r="B949" s="1"/>
      <c r="C949" s="1"/>
      <c r="D949" s="1"/>
      <c r="E949" s="1"/>
      <c r="F949" s="4"/>
      <c r="G949" s="4"/>
      <c r="H949" s="1"/>
      <c r="I949" s="1"/>
      <c r="J949" s="1"/>
      <c r="K949" s="1"/>
      <c r="L949" s="4"/>
      <c r="M949" s="4"/>
      <c r="N949" s="1"/>
      <c r="O949" s="4"/>
      <c r="P949" s="4"/>
      <c r="Q949" s="1"/>
      <c r="R949" s="159"/>
      <c r="S949" s="159"/>
      <c r="T949" s="160"/>
    </row>
    <row r="950" spans="1:20" ht="13.5" customHeight="1" x14ac:dyDescent="0.25">
      <c r="A950" s="1"/>
      <c r="B950" s="1"/>
      <c r="C950" s="1"/>
      <c r="D950" s="1"/>
      <c r="E950" s="1"/>
      <c r="F950" s="4"/>
      <c r="G950" s="4"/>
      <c r="H950" s="1"/>
      <c r="I950" s="1"/>
      <c r="J950" s="1"/>
      <c r="K950" s="1"/>
      <c r="L950" s="4"/>
      <c r="M950" s="4"/>
      <c r="N950" s="1"/>
      <c r="O950" s="4"/>
      <c r="P950" s="4"/>
      <c r="Q950" s="1"/>
      <c r="R950" s="159"/>
      <c r="S950" s="159"/>
      <c r="T950" s="160"/>
    </row>
    <row r="951" spans="1:20" ht="13.5" customHeight="1" x14ac:dyDescent="0.25">
      <c r="A951" s="1"/>
      <c r="B951" s="1"/>
      <c r="C951" s="1"/>
      <c r="D951" s="1"/>
      <c r="E951" s="1"/>
      <c r="F951" s="4"/>
      <c r="G951" s="4"/>
      <c r="H951" s="1"/>
      <c r="I951" s="1"/>
      <c r="J951" s="1"/>
      <c r="K951" s="1"/>
      <c r="L951" s="4"/>
      <c r="M951" s="4"/>
      <c r="N951" s="1"/>
      <c r="O951" s="4"/>
      <c r="P951" s="4"/>
      <c r="Q951" s="1"/>
      <c r="R951" s="159"/>
      <c r="S951" s="159"/>
      <c r="T951" s="160"/>
    </row>
    <row r="952" spans="1:20" ht="13.5" customHeight="1" x14ac:dyDescent="0.25">
      <c r="A952" s="1"/>
      <c r="B952" s="1"/>
      <c r="C952" s="1"/>
      <c r="D952" s="1"/>
      <c r="E952" s="1"/>
      <c r="F952" s="4"/>
      <c r="G952" s="4"/>
      <c r="H952" s="1"/>
      <c r="I952" s="1"/>
      <c r="J952" s="1"/>
      <c r="K952" s="1"/>
      <c r="L952" s="4"/>
      <c r="M952" s="4"/>
      <c r="N952" s="1"/>
      <c r="O952" s="4"/>
      <c r="P952" s="4"/>
      <c r="Q952" s="1"/>
      <c r="R952" s="159"/>
      <c r="S952" s="159"/>
      <c r="T952" s="160"/>
    </row>
    <row r="953" spans="1:20" ht="13.5" customHeight="1" x14ac:dyDescent="0.25">
      <c r="A953" s="1"/>
      <c r="B953" s="1"/>
      <c r="C953" s="1"/>
      <c r="D953" s="1"/>
      <c r="E953" s="1"/>
      <c r="F953" s="4"/>
      <c r="G953" s="4"/>
      <c r="H953" s="1"/>
      <c r="I953" s="1"/>
      <c r="J953" s="1"/>
      <c r="K953" s="1"/>
      <c r="L953" s="4"/>
      <c r="M953" s="4"/>
      <c r="N953" s="1"/>
      <c r="O953" s="4"/>
      <c r="P953" s="4"/>
      <c r="Q953" s="1"/>
      <c r="R953" s="159"/>
      <c r="S953" s="159"/>
      <c r="T953" s="160"/>
    </row>
    <row r="954" spans="1:20" ht="13.5" customHeight="1" x14ac:dyDescent="0.25">
      <c r="A954" s="1"/>
      <c r="B954" s="1"/>
      <c r="C954" s="1"/>
      <c r="D954" s="1"/>
      <c r="E954" s="1"/>
      <c r="F954" s="4"/>
      <c r="G954" s="4"/>
      <c r="H954" s="1"/>
      <c r="I954" s="1"/>
      <c r="J954" s="1"/>
      <c r="K954" s="1"/>
      <c r="L954" s="4"/>
      <c r="M954" s="4"/>
      <c r="N954" s="1"/>
      <c r="O954" s="4"/>
      <c r="P954" s="4"/>
      <c r="Q954" s="1"/>
      <c r="R954" s="159"/>
      <c r="S954" s="159"/>
      <c r="T954" s="160"/>
    </row>
    <row r="955" spans="1:20" ht="13.5" customHeight="1" x14ac:dyDescent="0.25">
      <c r="A955" s="1"/>
      <c r="B955" s="1"/>
      <c r="C955" s="1"/>
      <c r="D955" s="1"/>
      <c r="E955" s="1"/>
      <c r="F955" s="4"/>
      <c r="G955" s="4"/>
      <c r="H955" s="1"/>
      <c r="I955" s="1"/>
      <c r="J955" s="1"/>
      <c r="K955" s="1"/>
      <c r="L955" s="4"/>
      <c r="M955" s="4"/>
      <c r="N955" s="1"/>
      <c r="O955" s="4"/>
      <c r="P955" s="4"/>
      <c r="Q955" s="1"/>
      <c r="R955" s="159"/>
      <c r="S955" s="159"/>
      <c r="T955" s="160"/>
    </row>
    <row r="956" spans="1:20" ht="13.5" customHeight="1" x14ac:dyDescent="0.25">
      <c r="A956" s="1"/>
      <c r="B956" s="1"/>
      <c r="C956" s="1"/>
      <c r="D956" s="1"/>
      <c r="E956" s="1"/>
      <c r="F956" s="4"/>
      <c r="G956" s="4"/>
      <c r="H956" s="1"/>
      <c r="I956" s="1"/>
      <c r="J956" s="1"/>
      <c r="K956" s="1"/>
      <c r="L956" s="4"/>
      <c r="M956" s="4"/>
      <c r="N956" s="1"/>
      <c r="O956" s="4"/>
      <c r="P956" s="4"/>
      <c r="Q956" s="1"/>
      <c r="R956" s="159"/>
      <c r="S956" s="159"/>
      <c r="T956" s="160"/>
    </row>
    <row r="957" spans="1:20" ht="13.5" customHeight="1" x14ac:dyDescent="0.25">
      <c r="A957" s="1"/>
      <c r="B957" s="1"/>
      <c r="C957" s="1"/>
      <c r="D957" s="1"/>
      <c r="E957" s="1"/>
      <c r="F957" s="4"/>
      <c r="G957" s="4"/>
      <c r="H957" s="1"/>
      <c r="I957" s="1"/>
      <c r="J957" s="1"/>
      <c r="K957" s="1"/>
      <c r="L957" s="4"/>
      <c r="M957" s="4"/>
      <c r="N957" s="1"/>
      <c r="O957" s="4"/>
      <c r="P957" s="4"/>
      <c r="Q957" s="1"/>
      <c r="R957" s="159"/>
      <c r="S957" s="159"/>
      <c r="T957" s="160"/>
    </row>
    <row r="958" spans="1:20" ht="13.5" customHeight="1" x14ac:dyDescent="0.25">
      <c r="A958" s="1"/>
      <c r="B958" s="1"/>
      <c r="C958" s="1"/>
      <c r="D958" s="1"/>
      <c r="E958" s="1"/>
      <c r="F958" s="4"/>
      <c r="G958" s="4"/>
      <c r="H958" s="1"/>
      <c r="I958" s="1"/>
      <c r="J958" s="1"/>
      <c r="K958" s="1"/>
      <c r="L958" s="4"/>
      <c r="M958" s="4"/>
      <c r="N958" s="1"/>
      <c r="O958" s="4"/>
      <c r="P958" s="4"/>
      <c r="Q958" s="1"/>
      <c r="R958" s="159"/>
      <c r="S958" s="159"/>
      <c r="T958" s="160"/>
    </row>
    <row r="959" spans="1:20" ht="13.5" customHeight="1" x14ac:dyDescent="0.25">
      <c r="A959" s="1"/>
      <c r="B959" s="1"/>
      <c r="C959" s="1"/>
      <c r="D959" s="1"/>
      <c r="E959" s="1"/>
      <c r="F959" s="4"/>
      <c r="G959" s="4"/>
      <c r="H959" s="1"/>
      <c r="I959" s="1"/>
      <c r="J959" s="1"/>
      <c r="K959" s="1"/>
      <c r="L959" s="4"/>
      <c r="M959" s="4"/>
      <c r="N959" s="1"/>
      <c r="O959" s="4"/>
      <c r="P959" s="4"/>
      <c r="Q959" s="1"/>
      <c r="R959" s="159"/>
      <c r="S959" s="159"/>
      <c r="T959" s="160"/>
    </row>
    <row r="960" spans="1:20" ht="13.5" customHeight="1" x14ac:dyDescent="0.25">
      <c r="A960" s="1"/>
      <c r="B960" s="1"/>
      <c r="C960" s="1"/>
      <c r="D960" s="1"/>
      <c r="E960" s="1"/>
      <c r="F960" s="4"/>
      <c r="G960" s="4"/>
      <c r="H960" s="1"/>
      <c r="I960" s="1"/>
      <c r="J960" s="1"/>
      <c r="K960" s="1"/>
      <c r="L960" s="4"/>
      <c r="M960" s="4"/>
      <c r="N960" s="1"/>
      <c r="O960" s="4"/>
      <c r="P960" s="4"/>
      <c r="Q960" s="1"/>
      <c r="R960" s="159"/>
      <c r="S960" s="159"/>
      <c r="T960" s="160"/>
    </row>
    <row r="961" spans="1:20" ht="13.5" customHeight="1" x14ac:dyDescent="0.25">
      <c r="A961" s="1"/>
      <c r="B961" s="1"/>
      <c r="C961" s="1"/>
      <c r="D961" s="1"/>
      <c r="E961" s="1"/>
      <c r="F961" s="4"/>
      <c r="G961" s="4"/>
      <c r="H961" s="1"/>
      <c r="I961" s="1"/>
      <c r="J961" s="1"/>
      <c r="K961" s="1"/>
      <c r="L961" s="4"/>
      <c r="M961" s="4"/>
      <c r="N961" s="1"/>
      <c r="O961" s="4"/>
      <c r="P961" s="4"/>
      <c r="Q961" s="1"/>
      <c r="R961" s="159"/>
      <c r="S961" s="159"/>
      <c r="T961" s="160"/>
    </row>
    <row r="962" spans="1:20" ht="13.5" customHeight="1" x14ac:dyDescent="0.25">
      <c r="A962" s="1"/>
      <c r="B962" s="1"/>
      <c r="C962" s="1"/>
      <c r="D962" s="1"/>
      <c r="E962" s="1"/>
      <c r="F962" s="4"/>
      <c r="G962" s="4"/>
      <c r="H962" s="1"/>
      <c r="I962" s="1"/>
      <c r="J962" s="1"/>
      <c r="K962" s="1"/>
      <c r="L962" s="4"/>
      <c r="M962" s="4"/>
      <c r="N962" s="1"/>
      <c r="O962" s="4"/>
      <c r="P962" s="4"/>
      <c r="Q962" s="1"/>
      <c r="R962" s="159"/>
      <c r="S962" s="159"/>
      <c r="T962" s="160"/>
    </row>
    <row r="963" spans="1:20" ht="13.5" customHeight="1" x14ac:dyDescent="0.25">
      <c r="A963" s="1"/>
      <c r="B963" s="1"/>
      <c r="C963" s="1"/>
      <c r="D963" s="1"/>
      <c r="E963" s="1"/>
      <c r="F963" s="4"/>
      <c r="G963" s="4"/>
      <c r="H963" s="1"/>
      <c r="I963" s="1"/>
      <c r="J963" s="1"/>
      <c r="K963" s="1"/>
      <c r="L963" s="4"/>
      <c r="M963" s="4"/>
      <c r="N963" s="1"/>
      <c r="O963" s="4"/>
      <c r="P963" s="4"/>
      <c r="Q963" s="1"/>
      <c r="R963" s="159"/>
      <c r="S963" s="159"/>
      <c r="T963" s="160"/>
    </row>
    <row r="964" spans="1:20" ht="13.5" customHeight="1" x14ac:dyDescent="0.25">
      <c r="A964" s="1"/>
      <c r="B964" s="1"/>
      <c r="C964" s="1"/>
      <c r="D964" s="1"/>
      <c r="E964" s="1"/>
      <c r="F964" s="4"/>
      <c r="G964" s="4"/>
      <c r="H964" s="1"/>
      <c r="I964" s="1"/>
      <c r="J964" s="1"/>
      <c r="K964" s="1"/>
      <c r="L964" s="4"/>
      <c r="M964" s="4"/>
      <c r="N964" s="1"/>
      <c r="O964" s="4"/>
      <c r="P964" s="4"/>
      <c r="Q964" s="1"/>
      <c r="R964" s="159"/>
      <c r="S964" s="159"/>
      <c r="T964" s="160"/>
    </row>
    <row r="965" spans="1:20" ht="13.5" customHeight="1" x14ac:dyDescent="0.25">
      <c r="A965" s="1"/>
      <c r="B965" s="1"/>
      <c r="C965" s="1"/>
      <c r="D965" s="1"/>
      <c r="E965" s="1"/>
      <c r="F965" s="4"/>
      <c r="G965" s="4"/>
      <c r="H965" s="1"/>
      <c r="I965" s="1"/>
      <c r="J965" s="1"/>
      <c r="K965" s="1"/>
      <c r="L965" s="4"/>
      <c r="M965" s="4"/>
      <c r="N965" s="1"/>
      <c r="O965" s="4"/>
      <c r="P965" s="4"/>
      <c r="Q965" s="1"/>
      <c r="R965" s="159"/>
      <c r="S965" s="159"/>
      <c r="T965" s="160"/>
    </row>
    <row r="966" spans="1:20" ht="13.5" customHeight="1" x14ac:dyDescent="0.25">
      <c r="A966" s="1"/>
      <c r="B966" s="1"/>
      <c r="C966" s="1"/>
      <c r="D966" s="1"/>
      <c r="E966" s="1"/>
      <c r="F966" s="4"/>
      <c r="G966" s="4"/>
      <c r="H966" s="1"/>
      <c r="I966" s="1"/>
      <c r="J966" s="1"/>
      <c r="K966" s="1"/>
      <c r="L966" s="4"/>
      <c r="M966" s="4"/>
      <c r="N966" s="1"/>
      <c r="O966" s="4"/>
      <c r="P966" s="4"/>
      <c r="Q966" s="1"/>
      <c r="R966" s="159"/>
      <c r="S966" s="159"/>
      <c r="T966" s="160"/>
    </row>
    <row r="967" spans="1:20" ht="13.5" customHeight="1" x14ac:dyDescent="0.25">
      <c r="A967" s="1"/>
      <c r="B967" s="1"/>
      <c r="C967" s="1"/>
      <c r="D967" s="1"/>
      <c r="E967" s="1"/>
      <c r="F967" s="4"/>
      <c r="G967" s="4"/>
      <c r="H967" s="1"/>
      <c r="I967" s="1"/>
      <c r="J967" s="1"/>
      <c r="K967" s="1"/>
      <c r="L967" s="4"/>
      <c r="M967" s="4"/>
      <c r="N967" s="1"/>
      <c r="O967" s="4"/>
      <c r="P967" s="4"/>
      <c r="Q967" s="1"/>
      <c r="R967" s="159"/>
      <c r="S967" s="159"/>
      <c r="T967" s="160"/>
    </row>
    <row r="968" spans="1:20" ht="13.5" customHeight="1" x14ac:dyDescent="0.25">
      <c r="A968" s="1"/>
      <c r="B968" s="1"/>
      <c r="C968" s="1"/>
      <c r="D968" s="1"/>
      <c r="E968" s="1"/>
      <c r="F968" s="4"/>
      <c r="G968" s="4"/>
      <c r="H968" s="1"/>
      <c r="I968" s="1"/>
      <c r="J968" s="1"/>
      <c r="K968" s="1"/>
      <c r="L968" s="4"/>
      <c r="M968" s="4"/>
      <c r="N968" s="1"/>
      <c r="O968" s="4"/>
      <c r="P968" s="4"/>
      <c r="Q968" s="1"/>
      <c r="R968" s="159"/>
      <c r="S968" s="159"/>
      <c r="T968" s="160"/>
    </row>
    <row r="969" spans="1:20" ht="13.5" customHeight="1" x14ac:dyDescent="0.25">
      <c r="A969" s="1"/>
      <c r="B969" s="1"/>
      <c r="C969" s="1"/>
      <c r="D969" s="1"/>
      <c r="E969" s="1"/>
      <c r="F969" s="4"/>
      <c r="G969" s="4"/>
      <c r="H969" s="1"/>
      <c r="I969" s="1"/>
      <c r="J969" s="1"/>
      <c r="K969" s="1"/>
      <c r="L969" s="4"/>
      <c r="M969" s="4"/>
      <c r="N969" s="1"/>
      <c r="O969" s="4"/>
      <c r="P969" s="4"/>
      <c r="Q969" s="1"/>
      <c r="R969" s="159"/>
      <c r="S969" s="159"/>
      <c r="T969" s="160"/>
    </row>
    <row r="970" spans="1:20" ht="13.5" customHeight="1" x14ac:dyDescent="0.25">
      <c r="A970" s="1"/>
      <c r="B970" s="1"/>
      <c r="C970" s="1"/>
      <c r="D970" s="1"/>
      <c r="E970" s="1"/>
      <c r="F970" s="4"/>
      <c r="G970" s="4"/>
      <c r="H970" s="1"/>
      <c r="I970" s="1"/>
      <c r="J970" s="1"/>
      <c r="K970" s="1"/>
      <c r="L970" s="4"/>
      <c r="M970" s="4"/>
      <c r="N970" s="1"/>
      <c r="O970" s="4"/>
      <c r="P970" s="4"/>
      <c r="Q970" s="1"/>
      <c r="R970" s="159"/>
      <c r="S970" s="159"/>
      <c r="T970" s="160"/>
    </row>
    <row r="971" spans="1:20" ht="13.5" customHeight="1" x14ac:dyDescent="0.25">
      <c r="A971" s="1"/>
      <c r="B971" s="1"/>
      <c r="C971" s="1"/>
      <c r="D971" s="1"/>
      <c r="E971" s="1"/>
      <c r="F971" s="4"/>
      <c r="G971" s="4"/>
      <c r="H971" s="1"/>
      <c r="I971" s="1"/>
      <c r="J971" s="1"/>
      <c r="K971" s="1"/>
      <c r="L971" s="4"/>
      <c r="M971" s="4"/>
      <c r="N971" s="1"/>
      <c r="O971" s="4"/>
      <c r="P971" s="4"/>
      <c r="Q971" s="1"/>
      <c r="R971" s="159"/>
      <c r="S971" s="159"/>
      <c r="T971" s="160"/>
    </row>
    <row r="972" spans="1:20" ht="13.5" customHeight="1" x14ac:dyDescent="0.25">
      <c r="A972" s="1"/>
      <c r="B972" s="1"/>
      <c r="C972" s="1"/>
      <c r="D972" s="1"/>
      <c r="E972" s="1"/>
      <c r="F972" s="4"/>
      <c r="G972" s="4"/>
      <c r="H972" s="1"/>
      <c r="I972" s="1"/>
      <c r="J972" s="1"/>
      <c r="K972" s="1"/>
      <c r="L972" s="4"/>
      <c r="M972" s="4"/>
      <c r="N972" s="1"/>
      <c r="O972" s="4"/>
      <c r="P972" s="4"/>
      <c r="Q972" s="1"/>
      <c r="R972" s="159"/>
      <c r="S972" s="159"/>
      <c r="T972" s="160"/>
    </row>
    <row r="973" spans="1:20" ht="13.5" customHeight="1" x14ac:dyDescent="0.25">
      <c r="A973" s="1"/>
      <c r="B973" s="1"/>
      <c r="C973" s="1"/>
      <c r="D973" s="1"/>
      <c r="E973" s="1"/>
      <c r="F973" s="4"/>
      <c r="G973" s="4"/>
      <c r="H973" s="1"/>
      <c r="I973" s="1"/>
      <c r="J973" s="1"/>
      <c r="K973" s="1"/>
      <c r="L973" s="4"/>
      <c r="M973" s="4"/>
      <c r="N973" s="1"/>
      <c r="O973" s="4"/>
      <c r="P973" s="4"/>
      <c r="Q973" s="1"/>
      <c r="R973" s="159"/>
      <c r="S973" s="159"/>
      <c r="T973" s="160"/>
    </row>
    <row r="974" spans="1:20" ht="13.5" customHeight="1" x14ac:dyDescent="0.25">
      <c r="A974" s="1"/>
      <c r="B974" s="1"/>
      <c r="C974" s="1"/>
      <c r="D974" s="1"/>
      <c r="E974" s="1"/>
      <c r="F974" s="4"/>
      <c r="G974" s="4"/>
      <c r="H974" s="1"/>
      <c r="I974" s="1"/>
      <c r="J974" s="1"/>
      <c r="K974" s="1"/>
      <c r="L974" s="4"/>
      <c r="M974" s="4"/>
      <c r="N974" s="1"/>
      <c r="O974" s="4"/>
      <c r="P974" s="4"/>
      <c r="Q974" s="1"/>
      <c r="R974" s="159"/>
      <c r="S974" s="159"/>
      <c r="T974" s="160"/>
    </row>
    <row r="975" spans="1:20" ht="13.5" customHeight="1" x14ac:dyDescent="0.25">
      <c r="A975" s="1"/>
      <c r="B975" s="1"/>
      <c r="C975" s="1"/>
      <c r="D975" s="1"/>
      <c r="E975" s="1"/>
      <c r="F975" s="4"/>
      <c r="G975" s="4"/>
      <c r="H975" s="1"/>
      <c r="I975" s="1"/>
      <c r="J975" s="1"/>
      <c r="K975" s="1"/>
      <c r="L975" s="4"/>
      <c r="M975" s="4"/>
      <c r="N975" s="1"/>
      <c r="O975" s="4"/>
      <c r="P975" s="4"/>
      <c r="Q975" s="1"/>
      <c r="R975" s="159"/>
      <c r="S975" s="159"/>
      <c r="T975" s="160"/>
    </row>
    <row r="976" spans="1:20" ht="13.5" customHeight="1" x14ac:dyDescent="0.25">
      <c r="A976" s="1"/>
      <c r="B976" s="1"/>
      <c r="C976" s="1"/>
      <c r="D976" s="1"/>
      <c r="E976" s="1"/>
      <c r="F976" s="4"/>
      <c r="G976" s="4"/>
      <c r="H976" s="1"/>
      <c r="I976" s="1"/>
      <c r="J976" s="1"/>
      <c r="K976" s="1"/>
      <c r="L976" s="4"/>
      <c r="M976" s="4"/>
      <c r="N976" s="1"/>
      <c r="O976" s="4"/>
      <c r="P976" s="4"/>
      <c r="Q976" s="1"/>
      <c r="R976" s="159"/>
      <c r="S976" s="159"/>
      <c r="T976" s="160"/>
    </row>
    <row r="977" spans="1:20" ht="13.5" customHeight="1" x14ac:dyDescent="0.25">
      <c r="A977" s="1"/>
      <c r="B977" s="1"/>
      <c r="C977" s="1"/>
      <c r="D977" s="1"/>
      <c r="E977" s="1"/>
      <c r="F977" s="4"/>
      <c r="G977" s="4"/>
      <c r="H977" s="1"/>
      <c r="I977" s="1"/>
      <c r="J977" s="1"/>
      <c r="K977" s="1"/>
      <c r="L977" s="4"/>
      <c r="M977" s="4"/>
      <c r="N977" s="1"/>
      <c r="O977" s="4"/>
      <c r="P977" s="4"/>
      <c r="Q977" s="1"/>
      <c r="R977" s="159"/>
      <c r="S977" s="159"/>
      <c r="T977" s="160"/>
    </row>
    <row r="978" spans="1:20" ht="13.5" customHeight="1" x14ac:dyDescent="0.25">
      <c r="A978" s="1"/>
      <c r="B978" s="1"/>
      <c r="C978" s="1"/>
      <c r="D978" s="1"/>
      <c r="E978" s="1"/>
      <c r="F978" s="4"/>
      <c r="G978" s="4"/>
      <c r="H978" s="1"/>
      <c r="I978" s="1"/>
      <c r="J978" s="1"/>
      <c r="K978" s="1"/>
      <c r="L978" s="4"/>
      <c r="M978" s="4"/>
      <c r="N978" s="1"/>
      <c r="O978" s="4"/>
      <c r="P978" s="4"/>
      <c r="Q978" s="1"/>
      <c r="R978" s="159"/>
      <c r="S978" s="159"/>
      <c r="T978" s="160"/>
    </row>
    <row r="979" spans="1:20" ht="13.5" customHeight="1" x14ac:dyDescent="0.25">
      <c r="A979" s="1"/>
      <c r="B979" s="1"/>
      <c r="C979" s="1"/>
      <c r="D979" s="1"/>
      <c r="E979" s="1"/>
      <c r="F979" s="4"/>
      <c r="G979" s="4"/>
      <c r="H979" s="1"/>
      <c r="I979" s="1"/>
      <c r="J979" s="1"/>
      <c r="K979" s="1"/>
      <c r="L979" s="4"/>
      <c r="M979" s="4"/>
      <c r="N979" s="1"/>
      <c r="O979" s="4"/>
      <c r="P979" s="4"/>
      <c r="Q979" s="1"/>
      <c r="R979" s="159"/>
      <c r="S979" s="159"/>
      <c r="T979" s="160"/>
    </row>
    <row r="980" spans="1:20" ht="13.5" customHeight="1" x14ac:dyDescent="0.25">
      <c r="A980" s="1"/>
      <c r="B980" s="1"/>
      <c r="C980" s="1"/>
      <c r="D980" s="1"/>
      <c r="E980" s="1"/>
      <c r="F980" s="4"/>
      <c r="G980" s="4"/>
      <c r="H980" s="1"/>
      <c r="I980" s="1"/>
      <c r="J980" s="1"/>
      <c r="K980" s="1"/>
      <c r="L980" s="4"/>
      <c r="M980" s="4"/>
      <c r="N980" s="1"/>
      <c r="O980" s="4"/>
      <c r="P980" s="4"/>
      <c r="Q980" s="1"/>
      <c r="R980" s="159"/>
      <c r="S980" s="159"/>
      <c r="T980" s="160"/>
    </row>
    <row r="981" spans="1:20" ht="13.5" customHeight="1" x14ac:dyDescent="0.25">
      <c r="A981" s="1"/>
      <c r="B981" s="1"/>
      <c r="C981" s="1"/>
      <c r="D981" s="1"/>
      <c r="E981" s="1"/>
      <c r="F981" s="4"/>
      <c r="G981" s="4"/>
      <c r="H981" s="1"/>
      <c r="I981" s="1"/>
      <c r="J981" s="1"/>
      <c r="K981" s="1"/>
      <c r="L981" s="4"/>
      <c r="M981" s="4"/>
      <c r="N981" s="1"/>
      <c r="O981" s="4"/>
      <c r="P981" s="4"/>
      <c r="Q981" s="1"/>
      <c r="R981" s="159"/>
      <c r="S981" s="159"/>
      <c r="T981" s="160"/>
    </row>
    <row r="982" spans="1:20" ht="13.5" customHeight="1" x14ac:dyDescent="0.25">
      <c r="A982" s="1"/>
      <c r="B982" s="1"/>
      <c r="C982" s="1"/>
      <c r="D982" s="1"/>
      <c r="E982" s="1"/>
      <c r="F982" s="4"/>
      <c r="G982" s="4"/>
      <c r="H982" s="1"/>
      <c r="I982" s="1"/>
      <c r="J982" s="1"/>
      <c r="K982" s="1"/>
      <c r="L982" s="4"/>
      <c r="M982" s="4"/>
      <c r="N982" s="1"/>
      <c r="O982" s="4"/>
      <c r="P982" s="4"/>
      <c r="Q982" s="1"/>
      <c r="R982" s="159"/>
      <c r="S982" s="159"/>
      <c r="T982" s="160"/>
    </row>
    <row r="983" spans="1:20" ht="13.5" customHeight="1" x14ac:dyDescent="0.25">
      <c r="A983" s="1"/>
      <c r="B983" s="1"/>
      <c r="C983" s="1"/>
      <c r="D983" s="1"/>
      <c r="E983" s="1"/>
      <c r="F983" s="4"/>
      <c r="G983" s="4"/>
      <c r="H983" s="1"/>
      <c r="I983" s="1"/>
      <c r="J983" s="1"/>
      <c r="K983" s="1"/>
      <c r="L983" s="4"/>
      <c r="M983" s="4"/>
      <c r="N983" s="1"/>
      <c r="O983" s="4"/>
      <c r="P983" s="4"/>
      <c r="Q983" s="1"/>
      <c r="R983" s="159"/>
      <c r="S983" s="159"/>
      <c r="T983" s="160"/>
    </row>
    <row r="984" spans="1:20" ht="13.5" customHeight="1" x14ac:dyDescent="0.25">
      <c r="A984" s="1"/>
      <c r="B984" s="1"/>
      <c r="C984" s="1"/>
      <c r="D984" s="1"/>
      <c r="E984" s="1"/>
      <c r="F984" s="4"/>
      <c r="G984" s="4"/>
      <c r="H984" s="1"/>
      <c r="I984" s="1"/>
      <c r="J984" s="1"/>
      <c r="K984" s="1"/>
      <c r="L984" s="4"/>
      <c r="M984" s="4"/>
      <c r="N984" s="1"/>
      <c r="O984" s="4"/>
      <c r="P984" s="4"/>
      <c r="Q984" s="1"/>
      <c r="R984" s="159"/>
      <c r="S984" s="159"/>
      <c r="T984" s="160"/>
    </row>
    <row r="985" spans="1:20" ht="13.5" customHeight="1" x14ac:dyDescent="0.25">
      <c r="A985" s="1"/>
      <c r="B985" s="1"/>
      <c r="C985" s="1"/>
      <c r="D985" s="1"/>
      <c r="E985" s="1"/>
      <c r="F985" s="4"/>
      <c r="G985" s="4"/>
      <c r="H985" s="1"/>
      <c r="I985" s="1"/>
      <c r="J985" s="1"/>
      <c r="K985" s="1"/>
      <c r="L985" s="4"/>
      <c r="M985" s="4"/>
      <c r="N985" s="1"/>
      <c r="O985" s="4"/>
      <c r="P985" s="4"/>
      <c r="Q985" s="1"/>
      <c r="R985" s="159"/>
      <c r="S985" s="159"/>
      <c r="T985" s="160"/>
    </row>
    <row r="986" spans="1:20" ht="13.5" customHeight="1" x14ac:dyDescent="0.25">
      <c r="A986" s="1"/>
      <c r="B986" s="1"/>
      <c r="C986" s="1"/>
      <c r="D986" s="1"/>
      <c r="E986" s="1"/>
      <c r="F986" s="4"/>
      <c r="G986" s="4"/>
      <c r="H986" s="1"/>
      <c r="I986" s="1"/>
      <c r="J986" s="1"/>
      <c r="K986" s="1"/>
      <c r="L986" s="4"/>
      <c r="M986" s="4"/>
      <c r="N986" s="1"/>
      <c r="O986" s="4"/>
      <c r="P986" s="4"/>
      <c r="Q986" s="1"/>
      <c r="R986" s="159"/>
      <c r="S986" s="159"/>
      <c r="T986" s="160"/>
    </row>
    <row r="987" spans="1:20" ht="13.5" customHeight="1" x14ac:dyDescent="0.25">
      <c r="A987" s="1"/>
      <c r="B987" s="1"/>
      <c r="C987" s="1"/>
      <c r="D987" s="1"/>
      <c r="E987" s="1"/>
      <c r="F987" s="4"/>
      <c r="G987" s="4"/>
      <c r="H987" s="1"/>
      <c r="I987" s="1"/>
      <c r="J987" s="1"/>
      <c r="K987" s="1"/>
      <c r="L987" s="4"/>
      <c r="M987" s="4"/>
      <c r="N987" s="1"/>
      <c r="O987" s="4"/>
      <c r="P987" s="4"/>
      <c r="Q987" s="1"/>
      <c r="R987" s="159"/>
      <c r="S987" s="159"/>
      <c r="T987" s="160"/>
    </row>
    <row r="988" spans="1:20" ht="13.5" customHeight="1" x14ac:dyDescent="0.25">
      <c r="A988" s="1"/>
      <c r="B988" s="1"/>
      <c r="C988" s="1"/>
      <c r="D988" s="1"/>
      <c r="E988" s="1"/>
      <c r="F988" s="4"/>
      <c r="G988" s="4"/>
      <c r="H988" s="1"/>
      <c r="I988" s="1"/>
      <c r="J988" s="1"/>
      <c r="K988" s="1"/>
      <c r="L988" s="4"/>
      <c r="M988" s="4"/>
      <c r="N988" s="1"/>
      <c r="O988" s="4"/>
      <c r="P988" s="4"/>
      <c r="Q988" s="1"/>
      <c r="R988" s="159"/>
      <c r="S988" s="159"/>
      <c r="T988" s="160"/>
    </row>
    <row r="989" spans="1:20" ht="13.5" customHeight="1" x14ac:dyDescent="0.25">
      <c r="A989" s="1"/>
      <c r="B989" s="1"/>
      <c r="C989" s="1"/>
      <c r="D989" s="1"/>
      <c r="E989" s="1"/>
      <c r="F989" s="4"/>
      <c r="G989" s="4"/>
      <c r="H989" s="1"/>
      <c r="I989" s="1"/>
      <c r="J989" s="1"/>
      <c r="K989" s="1"/>
      <c r="L989" s="4"/>
      <c r="M989" s="4"/>
      <c r="N989" s="1"/>
      <c r="O989" s="4"/>
      <c r="P989" s="4"/>
      <c r="Q989" s="1"/>
      <c r="R989" s="159"/>
      <c r="S989" s="159"/>
      <c r="T989" s="160"/>
    </row>
    <row r="990" spans="1:20" ht="13.5" customHeight="1" x14ac:dyDescent="0.25">
      <c r="A990" s="1"/>
      <c r="B990" s="1"/>
      <c r="C990" s="1"/>
      <c r="D990" s="1"/>
      <c r="E990" s="1"/>
      <c r="F990" s="4"/>
      <c r="G990" s="4"/>
      <c r="H990" s="1"/>
      <c r="I990" s="1"/>
      <c r="J990" s="1"/>
      <c r="K990" s="1"/>
      <c r="L990" s="4"/>
      <c r="M990" s="4"/>
      <c r="N990" s="1"/>
      <c r="O990" s="4"/>
      <c r="P990" s="4"/>
      <c r="Q990" s="1"/>
      <c r="R990" s="159"/>
      <c r="S990" s="159"/>
      <c r="T990" s="160"/>
    </row>
    <row r="991" spans="1:20" ht="13.5" customHeight="1" x14ac:dyDescent="0.25">
      <c r="A991" s="1"/>
      <c r="B991" s="1"/>
      <c r="C991" s="1"/>
      <c r="D991" s="1"/>
      <c r="E991" s="1"/>
      <c r="F991" s="4"/>
      <c r="G991" s="4"/>
      <c r="H991" s="1"/>
      <c r="I991" s="1"/>
      <c r="J991" s="1"/>
      <c r="K991" s="1"/>
      <c r="L991" s="4"/>
      <c r="M991" s="4"/>
      <c r="N991" s="1"/>
      <c r="O991" s="4"/>
      <c r="P991" s="4"/>
      <c r="Q991" s="1"/>
      <c r="R991" s="159"/>
      <c r="S991" s="159"/>
      <c r="T991" s="160"/>
    </row>
    <row r="992" spans="1:20" ht="13.5" customHeight="1" x14ac:dyDescent="0.25">
      <c r="A992" s="1"/>
      <c r="B992" s="1"/>
      <c r="C992" s="1"/>
      <c r="D992" s="1"/>
      <c r="E992" s="1"/>
      <c r="F992" s="4"/>
      <c r="G992" s="4"/>
      <c r="H992" s="1"/>
      <c r="I992" s="1"/>
      <c r="J992" s="1"/>
      <c r="K992" s="1"/>
      <c r="L992" s="4"/>
      <c r="M992" s="4"/>
      <c r="N992" s="1"/>
      <c r="O992" s="4"/>
      <c r="P992" s="4"/>
      <c r="Q992" s="1"/>
      <c r="R992" s="159"/>
      <c r="S992" s="159"/>
      <c r="T992" s="160"/>
    </row>
    <row r="993" spans="1:20" ht="13.5" customHeight="1" x14ac:dyDescent="0.25">
      <c r="A993" s="1"/>
      <c r="B993" s="1"/>
      <c r="C993" s="1"/>
      <c r="D993" s="1"/>
      <c r="E993" s="1"/>
      <c r="F993" s="4"/>
      <c r="G993" s="4"/>
      <c r="H993" s="1"/>
      <c r="I993" s="1"/>
      <c r="J993" s="1"/>
      <c r="K993" s="1"/>
      <c r="L993" s="4"/>
      <c r="M993" s="4"/>
      <c r="N993" s="1"/>
      <c r="O993" s="4"/>
      <c r="P993" s="4"/>
      <c r="Q993" s="1"/>
      <c r="R993" s="159"/>
      <c r="S993" s="159"/>
      <c r="T993" s="160"/>
    </row>
    <row r="994" spans="1:20" ht="13.5" customHeight="1" x14ac:dyDescent="0.25">
      <c r="A994" s="1"/>
      <c r="B994" s="1"/>
      <c r="C994" s="1"/>
      <c r="D994" s="1"/>
      <c r="E994" s="1"/>
      <c r="F994" s="4"/>
      <c r="G994" s="4"/>
      <c r="H994" s="1"/>
      <c r="I994" s="1"/>
      <c r="J994" s="1"/>
      <c r="K994" s="1"/>
      <c r="L994" s="4"/>
      <c r="M994" s="4"/>
      <c r="N994" s="1"/>
      <c r="O994" s="4"/>
      <c r="P994" s="4"/>
      <c r="Q994" s="1"/>
      <c r="R994" s="159"/>
      <c r="S994" s="159"/>
      <c r="T994" s="160"/>
    </row>
    <row r="995" spans="1:20" ht="13.5" customHeight="1" x14ac:dyDescent="0.25">
      <c r="A995" s="1"/>
      <c r="B995" s="1"/>
      <c r="C995" s="1"/>
      <c r="D995" s="1"/>
      <c r="E995" s="1"/>
      <c r="F995" s="4"/>
      <c r="G995" s="4"/>
      <c r="H995" s="1"/>
      <c r="I995" s="1"/>
      <c r="J995" s="1"/>
      <c r="K995" s="1"/>
      <c r="L995" s="4"/>
      <c r="M995" s="4"/>
      <c r="N995" s="1"/>
      <c r="O995" s="4"/>
      <c r="P995" s="4"/>
      <c r="Q995" s="1"/>
      <c r="R995" s="159"/>
      <c r="S995" s="159"/>
      <c r="T995" s="160"/>
    </row>
    <row r="996" spans="1:20" ht="13.5" customHeight="1" x14ac:dyDescent="0.25">
      <c r="A996" s="1"/>
      <c r="B996" s="1"/>
      <c r="C996" s="1"/>
      <c r="D996" s="1"/>
      <c r="E996" s="1"/>
      <c r="F996" s="4"/>
      <c r="G996" s="4"/>
      <c r="H996" s="1"/>
      <c r="I996" s="1"/>
      <c r="J996" s="1"/>
      <c r="K996" s="1"/>
      <c r="L996" s="4"/>
      <c r="M996" s="4"/>
      <c r="N996" s="1"/>
      <c r="O996" s="4"/>
      <c r="P996" s="4"/>
      <c r="Q996" s="1"/>
      <c r="R996" s="159"/>
      <c r="S996" s="159"/>
      <c r="T996" s="160"/>
    </row>
    <row r="997" spans="1:20" ht="13.5" customHeight="1" x14ac:dyDescent="0.25">
      <c r="A997" s="1"/>
      <c r="B997" s="1"/>
      <c r="C997" s="1"/>
      <c r="D997" s="1"/>
      <c r="E997" s="1"/>
      <c r="F997" s="4"/>
      <c r="G997" s="4"/>
      <c r="H997" s="1"/>
      <c r="I997" s="1"/>
      <c r="J997" s="1"/>
      <c r="K997" s="1"/>
      <c r="L997" s="4"/>
      <c r="M997" s="4"/>
      <c r="N997" s="1"/>
      <c r="O997" s="4"/>
      <c r="P997" s="4"/>
      <c r="Q997" s="1"/>
      <c r="R997" s="159"/>
      <c r="S997" s="159"/>
      <c r="T997" s="160"/>
    </row>
    <row r="998" spans="1:20" ht="13.5" customHeight="1" x14ac:dyDescent="0.25">
      <c r="A998" s="1"/>
      <c r="B998" s="1"/>
      <c r="C998" s="1"/>
      <c r="D998" s="1"/>
      <c r="E998" s="1"/>
      <c r="F998" s="4"/>
      <c r="G998" s="4"/>
      <c r="H998" s="1"/>
      <c r="I998" s="1"/>
      <c r="J998" s="1"/>
      <c r="K998" s="1"/>
      <c r="L998" s="4"/>
      <c r="M998" s="4"/>
      <c r="N998" s="1"/>
      <c r="O998" s="4"/>
      <c r="P998" s="4"/>
      <c r="Q998" s="1"/>
      <c r="R998" s="159"/>
      <c r="S998" s="159"/>
      <c r="T998" s="160"/>
    </row>
    <row r="999" spans="1:20" ht="13.5" customHeight="1" x14ac:dyDescent="0.25">
      <c r="A999" s="1"/>
      <c r="B999" s="1"/>
      <c r="C999" s="1"/>
      <c r="D999" s="1"/>
      <c r="E999" s="1"/>
      <c r="F999" s="4"/>
      <c r="G999" s="4"/>
      <c r="H999" s="1"/>
      <c r="I999" s="1"/>
      <c r="J999" s="1"/>
      <c r="K999" s="1"/>
      <c r="L999" s="4"/>
      <c r="M999" s="4"/>
      <c r="N999" s="1"/>
      <c r="O999" s="4"/>
      <c r="P999" s="4"/>
      <c r="Q999" s="1"/>
      <c r="R999" s="159"/>
      <c r="S999" s="159"/>
      <c r="T999" s="160"/>
    </row>
    <row r="1000" spans="1:20" ht="13.5" customHeight="1" x14ac:dyDescent="0.25">
      <c r="A1000" s="1"/>
      <c r="B1000" s="1"/>
      <c r="C1000" s="1"/>
      <c r="D1000" s="1"/>
      <c r="E1000" s="1"/>
      <c r="F1000" s="4"/>
      <c r="G1000" s="4"/>
      <c r="H1000" s="1"/>
      <c r="I1000" s="1"/>
      <c r="J1000" s="1"/>
      <c r="K1000" s="1"/>
      <c r="L1000" s="4"/>
      <c r="M1000" s="4"/>
      <c r="N1000" s="1"/>
      <c r="O1000" s="4"/>
      <c r="P1000" s="4"/>
      <c r="Q1000" s="1"/>
      <c r="R1000" s="159"/>
      <c r="S1000" s="159"/>
      <c r="T1000" s="160"/>
    </row>
    <row r="1001" spans="1:20" ht="13.5" customHeight="1" x14ac:dyDescent="0.25">
      <c r="A1001" s="1"/>
      <c r="B1001" s="1"/>
      <c r="C1001" s="1"/>
      <c r="D1001" s="1"/>
      <c r="E1001" s="1"/>
      <c r="F1001" s="4"/>
      <c r="G1001" s="4"/>
      <c r="H1001" s="1"/>
      <c r="I1001" s="1"/>
      <c r="J1001" s="1"/>
      <c r="K1001" s="1"/>
      <c r="L1001" s="4"/>
      <c r="M1001" s="4"/>
      <c r="N1001" s="1"/>
      <c r="O1001" s="4"/>
      <c r="P1001" s="4"/>
      <c r="Q1001" s="1"/>
      <c r="R1001" s="159"/>
      <c r="S1001" s="159"/>
      <c r="T1001" s="160"/>
    </row>
    <row r="1002" spans="1:20" ht="13.5" customHeight="1" x14ac:dyDescent="0.25">
      <c r="A1002" s="1"/>
      <c r="B1002" s="1"/>
      <c r="C1002" s="1"/>
      <c r="D1002" s="1"/>
      <c r="E1002" s="1"/>
      <c r="F1002" s="4"/>
      <c r="G1002" s="4"/>
      <c r="H1002" s="1"/>
      <c r="I1002" s="1"/>
      <c r="J1002" s="1"/>
      <c r="K1002" s="1"/>
      <c r="L1002" s="4"/>
      <c r="M1002" s="4"/>
      <c r="N1002" s="1"/>
      <c r="O1002" s="4"/>
      <c r="P1002" s="4"/>
      <c r="Q1002" s="1"/>
      <c r="R1002" s="159"/>
      <c r="S1002" s="159"/>
      <c r="T1002" s="160"/>
    </row>
    <row r="1003" spans="1:20" ht="13.5" customHeight="1" x14ac:dyDescent="0.25">
      <c r="A1003" s="1"/>
      <c r="B1003" s="1"/>
      <c r="C1003" s="1"/>
      <c r="D1003" s="1"/>
      <c r="E1003" s="1"/>
      <c r="F1003" s="4"/>
      <c r="G1003" s="4"/>
      <c r="H1003" s="1"/>
      <c r="I1003" s="1"/>
      <c r="J1003" s="1"/>
      <c r="K1003" s="1"/>
      <c r="L1003" s="4"/>
      <c r="M1003" s="4"/>
      <c r="N1003" s="1"/>
      <c r="O1003" s="4"/>
      <c r="P1003" s="4"/>
      <c r="Q1003" s="1"/>
      <c r="R1003" s="159"/>
      <c r="S1003" s="159"/>
      <c r="T1003" s="160"/>
    </row>
    <row r="1004" spans="1:20" ht="13.5" customHeight="1" x14ac:dyDescent="0.25">
      <c r="A1004" s="1"/>
      <c r="B1004" s="1"/>
      <c r="C1004" s="1"/>
      <c r="D1004" s="1"/>
      <c r="E1004" s="1"/>
      <c r="F1004" s="4"/>
      <c r="G1004" s="4"/>
      <c r="H1004" s="1"/>
      <c r="I1004" s="1"/>
      <c r="J1004" s="1"/>
      <c r="K1004" s="1"/>
      <c r="L1004" s="4"/>
      <c r="M1004" s="4"/>
      <c r="N1004" s="1"/>
      <c r="O1004" s="4"/>
      <c r="P1004" s="4"/>
      <c r="Q1004" s="1"/>
      <c r="R1004" s="159"/>
      <c r="S1004" s="159"/>
      <c r="T1004" s="160"/>
    </row>
    <row r="1005" spans="1:20" ht="13.5" customHeight="1" x14ac:dyDescent="0.25">
      <c r="A1005" s="1"/>
      <c r="B1005" s="1"/>
      <c r="C1005" s="1"/>
      <c r="D1005" s="1"/>
      <c r="E1005" s="1"/>
      <c r="F1005" s="4"/>
      <c r="G1005" s="4"/>
      <c r="H1005" s="1"/>
      <c r="I1005" s="1"/>
      <c r="J1005" s="1"/>
      <c r="K1005" s="1"/>
      <c r="L1005" s="4"/>
      <c r="M1005" s="4"/>
      <c r="N1005" s="1"/>
      <c r="O1005" s="4"/>
      <c r="P1005" s="4"/>
      <c r="Q1005" s="1"/>
      <c r="R1005" s="159"/>
      <c r="S1005" s="159"/>
      <c r="T1005" s="160"/>
    </row>
    <row r="1006" spans="1:20" ht="13.5" customHeight="1" x14ac:dyDescent="0.25">
      <c r="A1006" s="1"/>
      <c r="B1006" s="1"/>
      <c r="C1006" s="1"/>
      <c r="D1006" s="1"/>
      <c r="E1006" s="1"/>
      <c r="F1006" s="4"/>
      <c r="G1006" s="4"/>
      <c r="H1006" s="1"/>
      <c r="I1006" s="1"/>
      <c r="J1006" s="1"/>
      <c r="K1006" s="1"/>
      <c r="L1006" s="4"/>
      <c r="M1006" s="4"/>
      <c r="N1006" s="1"/>
      <c r="O1006" s="4"/>
      <c r="P1006" s="4"/>
      <c r="Q1006" s="1"/>
      <c r="R1006" s="159"/>
      <c r="S1006" s="159"/>
      <c r="T1006" s="160"/>
    </row>
    <row r="1007" spans="1:20" ht="13.5" customHeight="1" x14ac:dyDescent="0.25">
      <c r="A1007" s="1"/>
      <c r="B1007" s="1"/>
      <c r="C1007" s="1"/>
      <c r="D1007" s="1"/>
      <c r="E1007" s="1"/>
      <c r="F1007" s="4"/>
      <c r="G1007" s="4"/>
      <c r="H1007" s="1"/>
      <c r="I1007" s="1"/>
      <c r="J1007" s="1"/>
      <c r="K1007" s="1"/>
      <c r="L1007" s="4"/>
      <c r="M1007" s="4"/>
      <c r="N1007" s="1"/>
      <c r="O1007" s="4"/>
      <c r="P1007" s="4"/>
      <c r="Q1007" s="1"/>
      <c r="R1007" s="159"/>
      <c r="S1007" s="159"/>
      <c r="T1007" s="160"/>
    </row>
    <row r="1008" spans="1:20" ht="13.5" customHeight="1" x14ac:dyDescent="0.25">
      <c r="A1008" s="1"/>
      <c r="B1008" s="1"/>
      <c r="C1008" s="1"/>
      <c r="D1008" s="1"/>
      <c r="E1008" s="1"/>
      <c r="F1008" s="4"/>
      <c r="G1008" s="4"/>
      <c r="H1008" s="1"/>
      <c r="I1008" s="1"/>
      <c r="J1008" s="1"/>
      <c r="K1008" s="1"/>
      <c r="L1008" s="4"/>
      <c r="M1008" s="4"/>
      <c r="N1008" s="1"/>
      <c r="O1008" s="4"/>
      <c r="P1008" s="4"/>
      <c r="Q1008" s="1"/>
      <c r="R1008" s="159"/>
      <c r="S1008" s="159"/>
      <c r="T1008" s="160"/>
    </row>
    <row r="1009" spans="1:20" ht="13.5" customHeight="1" x14ac:dyDescent="0.25">
      <c r="A1009" s="1"/>
      <c r="B1009" s="1"/>
      <c r="C1009" s="1"/>
      <c r="D1009" s="1"/>
      <c r="E1009" s="1"/>
      <c r="F1009" s="4"/>
      <c r="G1009" s="4"/>
      <c r="H1009" s="1"/>
      <c r="I1009" s="1"/>
      <c r="J1009" s="1"/>
      <c r="K1009" s="1"/>
      <c r="L1009" s="4"/>
      <c r="M1009" s="4"/>
      <c r="N1009" s="1"/>
      <c r="O1009" s="4"/>
      <c r="P1009" s="4"/>
      <c r="Q1009" s="1"/>
      <c r="R1009" s="159"/>
      <c r="S1009" s="159"/>
      <c r="T1009" s="160"/>
    </row>
    <row r="1010" spans="1:20" ht="13.5" customHeight="1" x14ac:dyDescent="0.25">
      <c r="A1010" s="1"/>
      <c r="B1010" s="1"/>
      <c r="C1010" s="1"/>
      <c r="D1010" s="1"/>
      <c r="E1010" s="1"/>
      <c r="F1010" s="4"/>
      <c r="G1010" s="4"/>
      <c r="H1010" s="1"/>
      <c r="I1010" s="1"/>
      <c r="J1010" s="1"/>
      <c r="K1010" s="1"/>
      <c r="L1010" s="4"/>
      <c r="M1010" s="4"/>
      <c r="N1010" s="1"/>
      <c r="O1010" s="4"/>
      <c r="P1010" s="4"/>
      <c r="Q1010" s="1"/>
      <c r="R1010" s="159"/>
      <c r="S1010" s="159"/>
      <c r="T1010" s="160"/>
    </row>
    <row r="1011" spans="1:20" ht="13.5" customHeight="1" x14ac:dyDescent="0.25">
      <c r="A1011" s="1"/>
      <c r="B1011" s="1"/>
      <c r="C1011" s="1"/>
      <c r="D1011" s="1"/>
      <c r="E1011" s="1"/>
      <c r="F1011" s="4"/>
      <c r="G1011" s="4"/>
      <c r="H1011" s="1"/>
      <c r="I1011" s="1"/>
      <c r="J1011" s="1"/>
      <c r="K1011" s="1"/>
      <c r="L1011" s="4"/>
      <c r="M1011" s="4"/>
      <c r="N1011" s="1"/>
      <c r="O1011" s="4"/>
      <c r="P1011" s="4"/>
      <c r="Q1011" s="1"/>
      <c r="R1011" s="159"/>
      <c r="S1011" s="159"/>
      <c r="T1011" s="160"/>
    </row>
    <row r="1012" spans="1:20" ht="13.5" customHeight="1" x14ac:dyDescent="0.25">
      <c r="A1012" s="1"/>
      <c r="B1012" s="1"/>
      <c r="C1012" s="1"/>
      <c r="D1012" s="1"/>
      <c r="E1012" s="1"/>
      <c r="F1012" s="4"/>
      <c r="G1012" s="4"/>
      <c r="H1012" s="1"/>
      <c r="I1012" s="1"/>
      <c r="J1012" s="1"/>
      <c r="K1012" s="1"/>
      <c r="L1012" s="4"/>
      <c r="M1012" s="4"/>
      <c r="N1012" s="1"/>
      <c r="O1012" s="4"/>
      <c r="P1012" s="4"/>
      <c r="Q1012" s="1"/>
      <c r="R1012" s="159"/>
      <c r="S1012" s="159"/>
      <c r="T1012" s="160"/>
    </row>
    <row r="1013" spans="1:20" ht="13.5" customHeight="1" x14ac:dyDescent="0.25">
      <c r="A1013" s="1"/>
      <c r="B1013" s="1"/>
      <c r="C1013" s="1"/>
      <c r="D1013" s="1"/>
      <c r="E1013" s="1"/>
      <c r="F1013" s="4"/>
      <c r="G1013" s="4"/>
      <c r="H1013" s="1"/>
      <c r="I1013" s="1"/>
      <c r="J1013" s="1"/>
      <c r="K1013" s="1"/>
      <c r="L1013" s="4"/>
      <c r="M1013" s="4"/>
      <c r="N1013" s="1"/>
      <c r="O1013" s="4"/>
      <c r="P1013" s="4"/>
      <c r="Q1013" s="1"/>
      <c r="R1013" s="159"/>
      <c r="S1013" s="159"/>
      <c r="T1013" s="160"/>
    </row>
    <row r="1014" spans="1:20" ht="13.5" customHeight="1" x14ac:dyDescent="0.25">
      <c r="A1014" s="1"/>
      <c r="B1014" s="1"/>
      <c r="C1014" s="1"/>
      <c r="D1014" s="1"/>
      <c r="E1014" s="1"/>
      <c r="F1014" s="4"/>
      <c r="G1014" s="4"/>
      <c r="H1014" s="1"/>
      <c r="I1014" s="1"/>
      <c r="J1014" s="1"/>
      <c r="K1014" s="1"/>
      <c r="L1014" s="4"/>
      <c r="M1014" s="4"/>
      <c r="N1014" s="1"/>
      <c r="O1014" s="4"/>
      <c r="P1014" s="4"/>
      <c r="Q1014" s="1"/>
      <c r="R1014" s="159"/>
      <c r="S1014" s="159"/>
      <c r="T1014" s="160"/>
    </row>
    <row r="1015" spans="1:20" ht="13.5" customHeight="1" x14ac:dyDescent="0.25">
      <c r="A1015" s="1"/>
      <c r="B1015" s="1"/>
      <c r="C1015" s="1"/>
      <c r="D1015" s="1"/>
      <c r="E1015" s="1"/>
      <c r="F1015" s="4"/>
      <c r="G1015" s="4"/>
      <c r="H1015" s="1"/>
      <c r="I1015" s="1"/>
      <c r="J1015" s="1"/>
      <c r="K1015" s="1"/>
      <c r="L1015" s="4"/>
      <c r="M1015" s="4"/>
      <c r="N1015" s="1"/>
      <c r="O1015" s="4"/>
      <c r="P1015" s="4"/>
      <c r="Q1015" s="1"/>
      <c r="R1015" s="159"/>
      <c r="S1015" s="159"/>
      <c r="T1015" s="160"/>
    </row>
    <row r="1016" spans="1:20" ht="13.5" customHeight="1" x14ac:dyDescent="0.25">
      <c r="A1016" s="1"/>
      <c r="B1016" s="1"/>
      <c r="C1016" s="1"/>
      <c r="D1016" s="1"/>
      <c r="E1016" s="1"/>
      <c r="F1016" s="4"/>
      <c r="G1016" s="4"/>
      <c r="H1016" s="1"/>
      <c r="I1016" s="1"/>
      <c r="J1016" s="1"/>
      <c r="K1016" s="1"/>
      <c r="L1016" s="4"/>
      <c r="M1016" s="4"/>
      <c r="N1016" s="1"/>
      <c r="O1016" s="4"/>
      <c r="P1016" s="4"/>
      <c r="Q1016" s="1"/>
      <c r="R1016" s="159"/>
      <c r="S1016" s="159"/>
      <c r="T1016" s="160"/>
    </row>
    <row r="1017" spans="1:20" ht="13.5" customHeight="1" x14ac:dyDescent="0.25">
      <c r="A1017" s="1"/>
      <c r="B1017" s="1"/>
      <c r="C1017" s="1"/>
      <c r="D1017" s="1"/>
      <c r="E1017" s="1"/>
      <c r="F1017" s="4"/>
      <c r="G1017" s="4"/>
      <c r="H1017" s="1"/>
      <c r="I1017" s="1"/>
      <c r="J1017" s="1"/>
      <c r="K1017" s="1"/>
      <c r="L1017" s="4"/>
      <c r="M1017" s="4"/>
      <c r="N1017" s="1"/>
      <c r="O1017" s="4"/>
      <c r="P1017" s="4"/>
      <c r="Q1017" s="1"/>
      <c r="R1017" s="159"/>
      <c r="S1017" s="159"/>
      <c r="T1017" s="160"/>
    </row>
    <row r="1018" spans="1:20" ht="13.5" customHeight="1" x14ac:dyDescent="0.25">
      <c r="A1018" s="1"/>
      <c r="B1018" s="1"/>
      <c r="C1018" s="1"/>
      <c r="D1018" s="1"/>
      <c r="E1018" s="1"/>
      <c r="F1018" s="4"/>
      <c r="G1018" s="4"/>
      <c r="H1018" s="1"/>
      <c r="I1018" s="1"/>
      <c r="J1018" s="1"/>
      <c r="K1018" s="1"/>
      <c r="L1018" s="4"/>
      <c r="M1018" s="4"/>
      <c r="N1018" s="1"/>
      <c r="O1018" s="4"/>
      <c r="P1018" s="4"/>
      <c r="Q1018" s="1"/>
      <c r="R1018" s="159"/>
      <c r="S1018" s="159"/>
      <c r="T1018" s="160"/>
    </row>
    <row r="1019" spans="1:20" ht="13.5" customHeight="1" x14ac:dyDescent="0.25">
      <c r="A1019" s="1"/>
      <c r="B1019" s="1"/>
      <c r="C1019" s="1"/>
      <c r="D1019" s="1"/>
      <c r="E1019" s="1"/>
      <c r="F1019" s="4"/>
      <c r="G1019" s="4"/>
      <c r="H1019" s="1"/>
      <c r="I1019" s="1"/>
      <c r="J1019" s="1"/>
      <c r="K1019" s="1"/>
      <c r="L1019" s="4"/>
      <c r="M1019" s="4"/>
      <c r="N1019" s="1"/>
      <c r="O1019" s="4"/>
      <c r="P1019" s="4"/>
      <c r="Q1019" s="1"/>
      <c r="R1019" s="159"/>
      <c r="S1019" s="159"/>
      <c r="T1019" s="160"/>
    </row>
    <row r="1020" spans="1:20" ht="13.5" customHeight="1" x14ac:dyDescent="0.25">
      <c r="A1020" s="1"/>
      <c r="B1020" s="1"/>
      <c r="C1020" s="1"/>
      <c r="D1020" s="1"/>
      <c r="E1020" s="1"/>
      <c r="F1020" s="4"/>
      <c r="G1020" s="4"/>
      <c r="H1020" s="1"/>
      <c r="I1020" s="1"/>
      <c r="J1020" s="1"/>
      <c r="K1020" s="1"/>
      <c r="L1020" s="4"/>
      <c r="M1020" s="4"/>
      <c r="N1020" s="1"/>
      <c r="O1020" s="4"/>
      <c r="P1020" s="4"/>
      <c r="Q1020" s="1"/>
      <c r="R1020" s="159"/>
      <c r="S1020" s="159"/>
      <c r="T1020" s="160"/>
    </row>
    <row r="1021" spans="1:20" ht="13.5" customHeight="1" x14ac:dyDescent="0.25">
      <c r="A1021" s="1"/>
      <c r="B1021" s="1"/>
      <c r="C1021" s="1"/>
      <c r="D1021" s="1"/>
      <c r="E1021" s="1"/>
      <c r="F1021" s="4"/>
      <c r="G1021" s="4"/>
      <c r="H1021" s="1"/>
      <c r="I1021" s="1"/>
      <c r="J1021" s="1"/>
      <c r="K1021" s="1"/>
      <c r="L1021" s="4"/>
      <c r="M1021" s="4"/>
      <c r="N1021" s="1"/>
      <c r="O1021" s="4"/>
      <c r="P1021" s="4"/>
      <c r="Q1021" s="1"/>
      <c r="R1021" s="159"/>
      <c r="S1021" s="159"/>
      <c r="T1021" s="160"/>
    </row>
    <row r="1022" spans="1:20" ht="13.5" customHeight="1" x14ac:dyDescent="0.25">
      <c r="A1022" s="1"/>
      <c r="B1022" s="1"/>
      <c r="C1022" s="1"/>
      <c r="D1022" s="1"/>
      <c r="E1022" s="1"/>
      <c r="F1022" s="4"/>
      <c r="G1022" s="4"/>
      <c r="H1022" s="1"/>
      <c r="I1022" s="1"/>
      <c r="J1022" s="1"/>
      <c r="K1022" s="1"/>
      <c r="L1022" s="4"/>
      <c r="M1022" s="4"/>
      <c r="N1022" s="1"/>
      <c r="O1022" s="4"/>
      <c r="P1022" s="4"/>
      <c r="Q1022" s="1"/>
      <c r="R1022" s="159"/>
      <c r="S1022" s="159"/>
      <c r="T1022" s="160"/>
    </row>
    <row r="1023" spans="1:20" ht="13.5" customHeight="1" x14ac:dyDescent="0.25">
      <c r="A1023" s="1"/>
      <c r="B1023" s="1"/>
      <c r="C1023" s="1"/>
      <c r="D1023" s="1"/>
      <c r="E1023" s="1"/>
      <c r="F1023" s="4"/>
      <c r="G1023" s="4"/>
      <c r="H1023" s="1"/>
      <c r="I1023" s="1"/>
      <c r="J1023" s="1"/>
      <c r="K1023" s="1"/>
      <c r="L1023" s="4"/>
      <c r="M1023" s="4"/>
      <c r="N1023" s="1"/>
      <c r="O1023" s="4"/>
      <c r="P1023" s="4"/>
      <c r="Q1023" s="1"/>
      <c r="R1023" s="159"/>
      <c r="S1023" s="159"/>
      <c r="T1023" s="160"/>
    </row>
    <row r="1024" spans="1:20" ht="13.5" customHeight="1" x14ac:dyDescent="0.25">
      <c r="A1024" s="1"/>
      <c r="B1024" s="1"/>
      <c r="C1024" s="1"/>
      <c r="D1024" s="1"/>
      <c r="E1024" s="1"/>
      <c r="F1024" s="4"/>
      <c r="G1024" s="4"/>
      <c r="H1024" s="1"/>
      <c r="I1024" s="1"/>
      <c r="J1024" s="1"/>
      <c r="K1024" s="1"/>
      <c r="L1024" s="4"/>
      <c r="M1024" s="4"/>
      <c r="N1024" s="1"/>
      <c r="O1024" s="4"/>
      <c r="P1024" s="4"/>
      <c r="Q1024" s="1"/>
      <c r="R1024" s="159"/>
      <c r="S1024" s="159"/>
      <c r="T1024" s="160"/>
    </row>
    <row r="1025" spans="1:20" ht="13.5" customHeight="1" x14ac:dyDescent="0.25">
      <c r="A1025" s="1"/>
      <c r="B1025" s="1"/>
      <c r="C1025" s="1"/>
      <c r="D1025" s="1"/>
      <c r="E1025" s="1"/>
      <c r="F1025" s="4"/>
      <c r="G1025" s="4"/>
      <c r="H1025" s="1"/>
      <c r="I1025" s="1"/>
      <c r="J1025" s="1"/>
      <c r="K1025" s="1"/>
      <c r="L1025" s="4"/>
      <c r="M1025" s="4"/>
      <c r="N1025" s="1"/>
      <c r="O1025" s="4"/>
      <c r="P1025" s="4"/>
      <c r="Q1025" s="1"/>
      <c r="R1025" s="159"/>
      <c r="S1025" s="159"/>
      <c r="T1025" s="160"/>
    </row>
    <row r="1026" spans="1:20" ht="13.5" customHeight="1" x14ac:dyDescent="0.25">
      <c r="A1026" s="1"/>
      <c r="B1026" s="1"/>
      <c r="C1026" s="1"/>
      <c r="D1026" s="1"/>
      <c r="E1026" s="1"/>
      <c r="F1026" s="4"/>
      <c r="G1026" s="4"/>
      <c r="H1026" s="1"/>
      <c r="I1026" s="1"/>
      <c r="J1026" s="1"/>
      <c r="K1026" s="1"/>
      <c r="L1026" s="4"/>
      <c r="M1026" s="4"/>
      <c r="N1026" s="1"/>
      <c r="O1026" s="4"/>
      <c r="P1026" s="4"/>
      <c r="Q1026" s="1"/>
      <c r="R1026" s="159"/>
      <c r="S1026" s="159"/>
      <c r="T1026" s="160"/>
    </row>
    <row r="1027" spans="1:20" ht="13.5" customHeight="1" x14ac:dyDescent="0.25">
      <c r="A1027" s="1"/>
      <c r="B1027" s="1"/>
      <c r="C1027" s="1"/>
      <c r="D1027" s="1"/>
      <c r="E1027" s="1"/>
      <c r="F1027" s="4"/>
      <c r="G1027" s="4"/>
      <c r="H1027" s="1"/>
      <c r="I1027" s="1"/>
      <c r="J1027" s="1"/>
      <c r="K1027" s="1"/>
      <c r="L1027" s="4"/>
      <c r="M1027" s="4"/>
      <c r="N1027" s="1"/>
      <c r="O1027" s="4"/>
      <c r="P1027" s="4"/>
      <c r="Q1027" s="1"/>
      <c r="R1027" s="159"/>
      <c r="S1027" s="159"/>
      <c r="T1027" s="160"/>
    </row>
    <row r="1028" spans="1:20" ht="13.5" customHeight="1" x14ac:dyDescent="0.25">
      <c r="A1028" s="1"/>
      <c r="B1028" s="1"/>
      <c r="C1028" s="1"/>
      <c r="D1028" s="1"/>
      <c r="E1028" s="1"/>
      <c r="F1028" s="4"/>
      <c r="G1028" s="4"/>
      <c r="H1028" s="1"/>
      <c r="I1028" s="1"/>
      <c r="J1028" s="1"/>
      <c r="K1028" s="1"/>
      <c r="L1028" s="4"/>
      <c r="M1028" s="4"/>
      <c r="N1028" s="1"/>
      <c r="O1028" s="4"/>
      <c r="P1028" s="4"/>
      <c r="Q1028" s="1"/>
      <c r="R1028" s="159"/>
      <c r="S1028" s="159"/>
      <c r="T1028" s="160"/>
    </row>
    <row r="1029" spans="1:20" ht="13.5" customHeight="1" x14ac:dyDescent="0.25">
      <c r="A1029" s="1"/>
      <c r="B1029" s="1"/>
      <c r="C1029" s="1"/>
      <c r="D1029" s="1"/>
      <c r="E1029" s="1"/>
      <c r="F1029" s="4"/>
      <c r="G1029" s="4"/>
      <c r="H1029" s="1"/>
      <c r="I1029" s="1"/>
      <c r="J1029" s="1"/>
      <c r="K1029" s="1"/>
      <c r="L1029" s="4"/>
      <c r="M1029" s="4"/>
      <c r="N1029" s="1"/>
      <c r="O1029" s="4"/>
      <c r="P1029" s="4"/>
      <c r="Q1029" s="1"/>
      <c r="R1029" s="159"/>
      <c r="S1029" s="159"/>
      <c r="T1029" s="160"/>
    </row>
    <row r="1030" spans="1:20" ht="13.5" customHeight="1" x14ac:dyDescent="0.25">
      <c r="A1030" s="1"/>
      <c r="B1030" s="1"/>
      <c r="C1030" s="1"/>
      <c r="D1030" s="1"/>
      <c r="E1030" s="1"/>
      <c r="F1030" s="4"/>
      <c r="G1030" s="4"/>
      <c r="H1030" s="1"/>
      <c r="I1030" s="1"/>
      <c r="J1030" s="1"/>
      <c r="K1030" s="1"/>
      <c r="L1030" s="4"/>
      <c r="M1030" s="4"/>
      <c r="N1030" s="1"/>
      <c r="O1030" s="4"/>
      <c r="P1030" s="4"/>
      <c r="Q1030" s="1"/>
      <c r="R1030" s="159"/>
      <c r="S1030" s="159"/>
      <c r="T1030" s="160"/>
    </row>
    <row r="1031" spans="1:20" ht="13.5" customHeight="1" x14ac:dyDescent="0.25">
      <c r="A1031" s="1"/>
      <c r="B1031" s="1"/>
      <c r="C1031" s="1"/>
      <c r="D1031" s="1"/>
      <c r="E1031" s="1"/>
      <c r="F1031" s="4"/>
      <c r="G1031" s="4"/>
      <c r="H1031" s="1"/>
      <c r="I1031" s="1"/>
      <c r="J1031" s="1"/>
      <c r="K1031" s="1"/>
      <c r="L1031" s="4"/>
      <c r="M1031" s="4"/>
      <c r="N1031" s="1"/>
      <c r="O1031" s="4"/>
      <c r="P1031" s="4"/>
      <c r="Q1031" s="1"/>
      <c r="R1031" s="159"/>
      <c r="S1031" s="159"/>
      <c r="T1031" s="160"/>
    </row>
    <row r="1032" spans="1:20" ht="13.5" customHeight="1" x14ac:dyDescent="0.25">
      <c r="A1032" s="1"/>
      <c r="B1032" s="1"/>
      <c r="C1032" s="1"/>
      <c r="D1032" s="1"/>
      <c r="E1032" s="1"/>
      <c r="F1032" s="4"/>
      <c r="G1032" s="4"/>
      <c r="H1032" s="1"/>
      <c r="I1032" s="1"/>
      <c r="J1032" s="1"/>
      <c r="K1032" s="1"/>
      <c r="L1032" s="4"/>
      <c r="M1032" s="4"/>
      <c r="N1032" s="1"/>
      <c r="O1032" s="4"/>
      <c r="P1032" s="4"/>
      <c r="Q1032" s="1"/>
      <c r="R1032" s="159"/>
      <c r="S1032" s="159"/>
      <c r="T1032" s="160"/>
    </row>
    <row r="1033" spans="1:20" ht="13.5" customHeight="1" x14ac:dyDescent="0.25">
      <c r="A1033" s="1"/>
      <c r="B1033" s="1"/>
      <c r="C1033" s="1"/>
      <c r="D1033" s="1"/>
      <c r="E1033" s="1"/>
      <c r="F1033" s="4"/>
      <c r="G1033" s="4"/>
      <c r="H1033" s="1"/>
      <c r="I1033" s="1"/>
      <c r="J1033" s="1"/>
      <c r="K1033" s="1"/>
      <c r="L1033" s="4"/>
      <c r="M1033" s="4"/>
      <c r="N1033" s="1"/>
      <c r="O1033" s="4"/>
      <c r="P1033" s="4"/>
      <c r="Q1033" s="1"/>
      <c r="R1033" s="159"/>
      <c r="S1033" s="159"/>
      <c r="T1033" s="160"/>
    </row>
    <row r="1034" spans="1:20" ht="13.5" customHeight="1" x14ac:dyDescent="0.25">
      <c r="A1034" s="1"/>
      <c r="B1034" s="1"/>
      <c r="C1034" s="1"/>
      <c r="D1034" s="1"/>
      <c r="E1034" s="1"/>
      <c r="F1034" s="4"/>
      <c r="G1034" s="4"/>
      <c r="H1034" s="1"/>
      <c r="I1034" s="1"/>
      <c r="J1034" s="1"/>
      <c r="K1034" s="1"/>
      <c r="L1034" s="4"/>
      <c r="M1034" s="4"/>
      <c r="N1034" s="1"/>
      <c r="O1034" s="4"/>
      <c r="P1034" s="4"/>
      <c r="Q1034" s="1"/>
      <c r="R1034" s="159"/>
      <c r="S1034" s="159"/>
      <c r="T1034" s="160"/>
    </row>
    <row r="1035" spans="1:20" ht="13.5" customHeight="1" x14ac:dyDescent="0.25">
      <c r="A1035" s="1"/>
      <c r="B1035" s="1"/>
      <c r="C1035" s="1"/>
      <c r="D1035" s="1"/>
      <c r="E1035" s="1"/>
      <c r="F1035" s="4"/>
      <c r="G1035" s="4"/>
      <c r="H1035" s="1"/>
      <c r="I1035" s="1"/>
      <c r="J1035" s="1"/>
      <c r="K1035" s="1"/>
      <c r="L1035" s="4"/>
      <c r="M1035" s="4"/>
      <c r="N1035" s="1"/>
      <c r="O1035" s="4"/>
      <c r="P1035" s="4"/>
      <c r="Q1035" s="1"/>
      <c r="R1035" s="159"/>
      <c r="S1035" s="159"/>
      <c r="T1035" s="160"/>
    </row>
    <row r="1036" spans="1:20" ht="15" customHeight="1" x14ac:dyDescent="0.25">
      <c r="B1036" s="1"/>
      <c r="C1036" s="1"/>
      <c r="D1036" s="1"/>
      <c r="E1036" s="1"/>
      <c r="F1036" s="4"/>
      <c r="G1036" s="4"/>
      <c r="H1036" s="1"/>
      <c r="I1036" s="1"/>
      <c r="J1036" s="1"/>
      <c r="K1036" s="1"/>
      <c r="L1036" s="4"/>
      <c r="M1036" s="4"/>
      <c r="N1036" s="1"/>
      <c r="O1036" s="4"/>
    </row>
    <row r="1037" spans="1:20" ht="15" customHeight="1" x14ac:dyDescent="0.25">
      <c r="B1037" s="1"/>
      <c r="C1037" s="1"/>
      <c r="D1037" s="1"/>
      <c r="E1037" s="1"/>
      <c r="F1037" s="4"/>
    </row>
  </sheetData>
  <sheetProtection algorithmName="SHA-512" hashValue="vzosG1vdPbZtVo9a4HiEyGiME3BqRfUxFENyU1Hc6nB8HQLMx9qvyUKPIf0zi4yXu4Q9e9Cp8nhH5Hbc2h5Ucw==" saltValue="UujBQsKpQUjhOwuxqi1krw==" spinCount="100000" sheet="1" objects="1" scenarios="1"/>
  <mergeCells count="9">
    <mergeCell ref="B90:E90"/>
    <mergeCell ref="B100:D100"/>
    <mergeCell ref="B101:D101"/>
    <mergeCell ref="C3:D3"/>
    <mergeCell ref="N20:O20"/>
    <mergeCell ref="L20:M20"/>
    <mergeCell ref="J20:K20"/>
    <mergeCell ref="H20:I20"/>
    <mergeCell ref="B80:E80"/>
  </mergeCells>
  <conditionalFormatting sqref="C51:C73">
    <cfRule type="cellIs" dxfId="73" priority="1" stopIfTrue="1" operator="equal">
      <formula>0</formula>
    </cfRule>
  </conditionalFormatting>
  <conditionalFormatting sqref="C22:D44">
    <cfRule type="cellIs" dxfId="72" priority="3" stopIfTrue="1" operator="equal">
      <formula>0</formula>
    </cfRule>
  </conditionalFormatting>
  <conditionalFormatting sqref="D125:D132">
    <cfRule type="expression" dxfId="71" priority="18">
      <formula>ISERROR(D125)</formula>
    </cfRule>
  </conditionalFormatting>
  <conditionalFormatting sqref="D114:E116">
    <cfRule type="expression" dxfId="70" priority="2">
      <formula>ISERROR(D114)</formula>
    </cfRule>
  </conditionalFormatting>
  <conditionalFormatting sqref="F22:F44">
    <cfRule type="cellIs" dxfId="69" priority="4" stopIfTrue="1" operator="equal">
      <formula>0</formula>
    </cfRule>
  </conditionalFormatting>
  <conditionalFormatting sqref="F114:F117">
    <cfRule type="expression" dxfId="68" priority="16">
      <formula>ISERROR(F114)</formula>
    </cfRule>
  </conditionalFormatting>
  <conditionalFormatting sqref="H22:H44">
    <cfRule type="cellIs" dxfId="67" priority="6" stopIfTrue="1" operator="equal">
      <formula>0</formula>
    </cfRule>
  </conditionalFormatting>
  <conditionalFormatting sqref="J22:J44">
    <cfRule type="cellIs" dxfId="66" priority="7" stopIfTrue="1" operator="equal">
      <formula>0</formula>
    </cfRule>
  </conditionalFormatting>
  <conditionalFormatting sqref="L22:L44">
    <cfRule type="cellIs" dxfId="65" priority="11" stopIfTrue="1" operator="equal">
      <formula>0</formula>
    </cfRule>
  </conditionalFormatting>
  <pageMargins left="0.7" right="0.7" top="0.75" bottom="0.75" header="0" footer="0"/>
  <pageSetup paperSize="9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2" sqref="D12"/>
    </sheetView>
  </sheetViews>
  <sheetFormatPr defaultRowHeight="15" x14ac:dyDescent="0.25"/>
  <cols>
    <col min="1" max="1" width="37" customWidth="1"/>
    <col min="2" max="2" width="12.5703125" customWidth="1"/>
    <col min="3" max="3" width="24.7109375" customWidth="1"/>
  </cols>
  <sheetData>
    <row r="1" spans="1:4" x14ac:dyDescent="0.25">
      <c r="A1" t="s">
        <v>171</v>
      </c>
      <c r="B1" t="s">
        <v>172</v>
      </c>
      <c r="C1" t="s">
        <v>173</v>
      </c>
      <c r="D1" s="94" t="s">
        <v>29</v>
      </c>
    </row>
    <row r="2" spans="1:4" x14ac:dyDescent="0.25">
      <c r="A2" t="s">
        <v>174</v>
      </c>
      <c r="B2" t="s">
        <v>140</v>
      </c>
      <c r="C2" t="s">
        <v>163</v>
      </c>
      <c r="D2" s="94" t="s">
        <v>175</v>
      </c>
    </row>
    <row r="3" spans="1:4" x14ac:dyDescent="0.25">
      <c r="A3" t="s">
        <v>141</v>
      </c>
      <c r="B3" t="s">
        <v>141</v>
      </c>
      <c r="C3" t="s">
        <v>164</v>
      </c>
      <c r="D3" s="94" t="s">
        <v>176</v>
      </c>
    </row>
    <row r="4" spans="1:4" x14ac:dyDescent="0.25">
      <c r="A4" s="94" t="s">
        <v>177</v>
      </c>
      <c r="B4" t="s">
        <v>142</v>
      </c>
      <c r="C4" t="s">
        <v>165</v>
      </c>
      <c r="D4" s="94" t="s">
        <v>178</v>
      </c>
    </row>
    <row r="5" spans="1:4" x14ac:dyDescent="0.25">
      <c r="A5" t="s">
        <v>179</v>
      </c>
      <c r="B5" t="s">
        <v>143</v>
      </c>
      <c r="C5" t="s">
        <v>16</v>
      </c>
      <c r="D5" s="94" t="s">
        <v>180</v>
      </c>
    </row>
    <row r="6" spans="1:4" x14ac:dyDescent="0.25">
      <c r="A6" t="s">
        <v>181</v>
      </c>
      <c r="C6" t="s">
        <v>166</v>
      </c>
      <c r="D6" s="94" t="s">
        <v>182</v>
      </c>
    </row>
    <row r="7" spans="1:4" x14ac:dyDescent="0.25">
      <c r="A7" t="s">
        <v>183</v>
      </c>
      <c r="C7" t="s">
        <v>167</v>
      </c>
    </row>
    <row r="8" spans="1:4" x14ac:dyDescent="0.25">
      <c r="A8" t="s">
        <v>184</v>
      </c>
      <c r="C8" t="s">
        <v>168</v>
      </c>
    </row>
    <row r="9" spans="1:4" x14ac:dyDescent="0.25">
      <c r="A9" t="s">
        <v>185</v>
      </c>
      <c r="C9" t="s">
        <v>169</v>
      </c>
    </row>
    <row r="10" spans="1:4" x14ac:dyDescent="0.25">
      <c r="A10" t="s">
        <v>186</v>
      </c>
    </row>
    <row r="11" spans="1:4" x14ac:dyDescent="0.25">
      <c r="A11" t="s">
        <v>187</v>
      </c>
    </row>
    <row r="12" spans="1:4" x14ac:dyDescent="0.25">
      <c r="A12" t="s">
        <v>188</v>
      </c>
    </row>
    <row r="13" spans="1:4" x14ac:dyDescent="0.25">
      <c r="A13" t="s">
        <v>169</v>
      </c>
    </row>
    <row r="14" spans="1:4" x14ac:dyDescent="0.25">
      <c r="A14" s="94" t="s">
        <v>189</v>
      </c>
    </row>
  </sheetData>
  <sheetProtection algorithmName="SHA-512" hashValue="GUVM/Ay9Pz8hh0AGgEF00g2otmGnJ+uGu3qU7ZQva3W1Ybcyj1609tWbIWQri0hq0dgsmAFfhcIlG0AACicxoQ==" saltValue="rhqIbrivrsUixhC0BYQ6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PMR</vt:lpstr>
      <vt:lpstr>Tool 1-Processing</vt:lpstr>
      <vt:lpstr>Validation Menu</vt:lpstr>
      <vt:lpstr>Ao</vt:lpstr>
      <vt:lpstr>PMR!Print_Area</vt:lpstr>
      <vt:lpstr>PMR!Print_Titles</vt:lpstr>
      <vt:lpstr>TotalABC</vt:lpstr>
      <vt:lpstr>TotalContract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PGOBAC-817</cp:lastModifiedBy>
  <cp:revision/>
  <cp:lastPrinted>2024-01-10T05:44:30Z</cp:lastPrinted>
  <dcterms:created xsi:type="dcterms:W3CDTF">2020-02-21T06:15:22Z</dcterms:created>
  <dcterms:modified xsi:type="dcterms:W3CDTF">2024-01-10T08:47:18Z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0x01010011300B4FA7CEF44FAE44798F2B86F530</vt:lpwstr>
  </property>
  <property fmtid="{D5CDD505-2E9C-101B-9397-08002B2CF9AE}" pid="3" name="MediaServiceImageTags">
    <vt:lpwstr/>
  </property>
</Properties>
</file>