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B-092\Dropbox\val Files\SAAOB\2019\December\"/>
    </mc:Choice>
  </mc:AlternateContent>
  <bookViews>
    <workbookView xWindow="-195" yWindow="-195" windowWidth="20520" windowHeight="8115" tabRatio="599" firstSheet="1" activeTab="1"/>
  </bookViews>
  <sheets>
    <sheet name="SHEET" sheetId="10" state="hidden" r:id="rId1"/>
    <sheet name="PRINT" sheetId="13" r:id="rId2"/>
    <sheet name="Sector" sheetId="14" state="hidden" r:id="rId3"/>
    <sheet name="roads and bridges" sheetId="12" state="hidden" r:id="rId4"/>
    <sheet name="July-Sept." sheetId="9" state="hidden" r:id="rId5"/>
    <sheet name="Sheet1" sheetId="11" state="hidden" r:id="rId6"/>
  </sheets>
  <definedNames>
    <definedName name="_xlnm.Print_Area" localSheetId="4">'July-Sept.'!$A$1:$O$50</definedName>
    <definedName name="_xlnm.Print_Area" localSheetId="1">PRINT!$A$1:$L$161</definedName>
    <definedName name="_xlnm.Print_Titles" localSheetId="1">PRINT!$7:$10</definedName>
    <definedName name="_xlnm.Print_Titles" localSheetId="0">SHEET!$6:$9</definedName>
  </definedNames>
  <calcPr calcId="162913"/>
  <customWorkbookViews>
    <customWorkbookView name="User - Personal View" guid="{E350AB20-A813-11D9-9F9B-000EA6B6689B}" mergeInterval="0" personalView="1" maximized="1" windowWidth="796" windowHeight="438" activeSheetId="1" showComments="commIndAndComment"/>
  </customWorkbookViews>
</workbook>
</file>

<file path=xl/calcChain.xml><?xml version="1.0" encoding="utf-8"?>
<calcChain xmlns="http://schemas.openxmlformats.org/spreadsheetml/2006/main">
  <c r="J219" i="13" l="1"/>
  <c r="J205" i="13"/>
  <c r="J204" i="13"/>
  <c r="J189" i="13"/>
  <c r="J185" i="13"/>
  <c r="J244" i="13"/>
  <c r="J216" i="13"/>
  <c r="J181" i="13"/>
  <c r="J240" i="13"/>
  <c r="J239" i="13"/>
  <c r="J208" i="13"/>
  <c r="J176" i="13"/>
  <c r="J173" i="13"/>
  <c r="K238" i="13" l="1"/>
  <c r="K131" i="13" s="1"/>
  <c r="G238" i="13"/>
  <c r="K206" i="13"/>
  <c r="K130" i="13" s="1"/>
  <c r="G206" i="13"/>
  <c r="G167" i="13"/>
  <c r="K167" i="13"/>
  <c r="K129" i="13" s="1"/>
  <c r="K166" i="13" l="1"/>
  <c r="G166" i="13"/>
  <c r="G41" i="13"/>
  <c r="G34" i="13"/>
  <c r="G82" i="13"/>
  <c r="G121" i="13"/>
  <c r="J131" i="13"/>
  <c r="J119" i="13"/>
  <c r="J115" i="13"/>
  <c r="J114" i="13"/>
  <c r="J113" i="13"/>
  <c r="J112" i="13"/>
  <c r="J111" i="13"/>
  <c r="J110" i="13"/>
  <c r="J109" i="13"/>
  <c r="J108" i="13"/>
  <c r="J106" i="13"/>
  <c r="J105" i="13"/>
  <c r="J104" i="13"/>
  <c r="J103" i="13"/>
  <c r="J102" i="13"/>
  <c r="J101" i="13"/>
  <c r="J100" i="13"/>
  <c r="J99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K121" i="13"/>
  <c r="K82" i="13" l="1"/>
  <c r="J81" i="13"/>
  <c r="J65" i="13"/>
  <c r="J76" i="13"/>
  <c r="J70" i="13"/>
  <c r="J69" i="13"/>
  <c r="J71" i="13"/>
  <c r="J73" i="13"/>
  <c r="J77" i="13"/>
  <c r="J61" i="13"/>
  <c r="J59" i="13"/>
  <c r="J60" i="13"/>
  <c r="J62" i="13"/>
  <c r="J68" i="13"/>
  <c r="J64" i="13"/>
  <c r="J66" i="13"/>
  <c r="J75" i="13"/>
  <c r="J58" i="13"/>
  <c r="J72" i="13"/>
  <c r="J63" i="13"/>
  <c r="J74" i="13"/>
  <c r="J67" i="13"/>
  <c r="J57" i="13"/>
  <c r="K52" i="13"/>
  <c r="G52" i="13"/>
  <c r="G54" i="13" s="1"/>
  <c r="G123" i="13" s="1"/>
  <c r="N123" i="13" s="1"/>
  <c r="J51" i="13"/>
  <c r="J50" i="13"/>
  <c r="J45" i="13"/>
  <c r="J44" i="13"/>
  <c r="K41" i="13"/>
  <c r="J40" i="13"/>
  <c r="J39" i="13"/>
  <c r="J38" i="13"/>
  <c r="J37" i="13"/>
  <c r="K34" i="13"/>
  <c r="K132" i="13" s="1"/>
  <c r="G132" i="13"/>
  <c r="J31" i="13"/>
  <c r="J27" i="13"/>
  <c r="J33" i="13"/>
  <c r="J13" i="13"/>
  <c r="J14" i="13"/>
  <c r="J19" i="13"/>
  <c r="J26" i="13"/>
  <c r="J20" i="13"/>
  <c r="J32" i="13"/>
  <c r="J25" i="13"/>
  <c r="J17" i="13"/>
  <c r="J28" i="13"/>
  <c r="J15" i="13"/>
  <c r="J21" i="13"/>
  <c r="J22" i="13"/>
  <c r="N96" i="10"/>
  <c r="N44" i="10"/>
  <c r="N95" i="10" s="1"/>
  <c r="J44" i="10"/>
  <c r="J95" i="10" s="1"/>
  <c r="J96" i="10"/>
  <c r="N88" i="10"/>
  <c r="J88" i="10"/>
  <c r="M87" i="10"/>
  <c r="M82" i="10"/>
  <c r="M81" i="10"/>
  <c r="M80" i="10"/>
  <c r="N56" i="10"/>
  <c r="J56" i="10"/>
  <c r="M49" i="10"/>
  <c r="M48" i="10"/>
  <c r="M43" i="10"/>
  <c r="K162" i="13" l="1"/>
  <c r="G162" i="13"/>
  <c r="H166" i="13"/>
  <c r="J132" i="13"/>
  <c r="J130" i="13"/>
  <c r="K54" i="13"/>
  <c r="K123" i="13" s="1"/>
  <c r="J129" i="13"/>
  <c r="N127" i="13" l="1"/>
  <c r="L166" i="13"/>
  <c r="C51" i="12"/>
  <c r="A36" i="12"/>
  <c r="J34" i="10" l="1"/>
  <c r="J94" i="10" s="1"/>
  <c r="A76" i="11" l="1"/>
  <c r="M95" i="10" l="1"/>
  <c r="M74" i="10"/>
  <c r="M73" i="10"/>
  <c r="M72" i="10"/>
  <c r="M71" i="10"/>
  <c r="M70" i="10"/>
  <c r="M69" i="10"/>
  <c r="M68" i="10"/>
  <c r="N34" i="10" l="1"/>
  <c r="N94" i="10" s="1"/>
  <c r="J97" i="10"/>
  <c r="J99" i="10" s="1"/>
  <c r="N58" i="10" l="1"/>
  <c r="N90" i="10" s="1"/>
  <c r="N101" i="10" s="1"/>
  <c r="J157" i="10"/>
  <c r="J58" i="10"/>
  <c r="J90" i="10" s="1"/>
  <c r="M96" i="10"/>
  <c r="M79" i="10"/>
  <c r="M78" i="10"/>
  <c r="M77" i="10"/>
  <c r="M76" i="10"/>
  <c r="M75" i="10"/>
  <c r="M67" i="10"/>
  <c r="M66" i="10"/>
  <c r="M65" i="10"/>
  <c r="M64" i="10"/>
  <c r="M63" i="10"/>
  <c r="M62" i="10"/>
  <c r="N97" i="10" l="1"/>
  <c r="M97" i="10" s="1"/>
  <c r="M94" i="10"/>
  <c r="M13" i="10"/>
  <c r="M17" i="10" l="1"/>
  <c r="M14" i="10" l="1"/>
  <c r="M55" i="10" l="1"/>
  <c r="M54" i="10"/>
  <c r="M38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6" i="10"/>
  <c r="M15" i="10"/>
  <c r="M42" i="10" l="1"/>
  <c r="M41" i="10"/>
  <c r="J92" i="9"/>
  <c r="N53" i="9" l="1"/>
  <c r="N52" i="9"/>
  <c r="N51" i="9"/>
  <c r="N48" i="9"/>
  <c r="N47" i="9"/>
  <c r="N46" i="9"/>
  <c r="N45" i="9"/>
  <c r="N44" i="9"/>
  <c r="N42" i="9"/>
  <c r="N41" i="9"/>
  <c r="N39" i="9"/>
  <c r="N37" i="9"/>
  <c r="N36" i="9"/>
  <c r="N35" i="9"/>
  <c r="N34" i="9"/>
  <c r="N33" i="9"/>
  <c r="N32" i="9"/>
  <c r="N31" i="9"/>
  <c r="N30" i="9"/>
  <c r="N29" i="9"/>
  <c r="N88" i="9"/>
  <c r="N79" i="9"/>
  <c r="N107" i="9"/>
  <c r="N108" i="9"/>
  <c r="N100" i="9"/>
  <c r="N99" i="9"/>
  <c r="N109" i="9" l="1"/>
  <c r="N54" i="9"/>
  <c r="N50" i="9"/>
  <c r="N40" i="9"/>
  <c r="N55" i="9" l="1"/>
  <c r="M55" i="9" s="1"/>
  <c r="N49" i="9"/>
  <c r="M49" i="9" s="1"/>
  <c r="M48" i="9"/>
  <c r="M47" i="9"/>
  <c r="M45" i="9"/>
  <c r="M44" i="9"/>
  <c r="M41" i="9"/>
  <c r="M40" i="9"/>
  <c r="N38" i="9"/>
  <c r="M53" i="9"/>
  <c r="M42" i="9"/>
  <c r="M14" i="9"/>
  <c r="M91" i="9"/>
  <c r="M90" i="9"/>
  <c r="M89" i="9"/>
  <c r="M88" i="9"/>
  <c r="M87" i="9"/>
  <c r="M86" i="9"/>
  <c r="M85" i="9"/>
  <c r="M84" i="9"/>
  <c r="M83" i="9"/>
  <c r="M82" i="9"/>
  <c r="M81" i="9"/>
  <c r="J100" i="9"/>
  <c r="J99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7" i="9"/>
  <c r="M56" i="9"/>
  <c r="M54" i="9"/>
  <c r="M52" i="9"/>
  <c r="M51" i="9"/>
  <c r="M50" i="9"/>
  <c r="M46" i="9"/>
  <c r="M43" i="9"/>
  <c r="M39" i="9"/>
  <c r="M37" i="9"/>
  <c r="M36" i="9"/>
  <c r="M38" i="9" l="1"/>
  <c r="N92" i="9"/>
  <c r="N111" i="9" s="1"/>
  <c r="M102" i="9"/>
  <c r="J109" i="9"/>
  <c r="M108" i="9"/>
  <c r="M107" i="9"/>
  <c r="M100" i="9"/>
  <c r="M99" i="9"/>
  <c r="J111" i="9" l="1"/>
  <c r="M23" i="9"/>
  <c r="M35" i="9" l="1"/>
  <c r="M34" i="9"/>
  <c r="M33" i="9"/>
  <c r="M32" i="9"/>
  <c r="M31" i="9"/>
  <c r="M30" i="9"/>
  <c r="M29" i="9"/>
  <c r="M28" i="9"/>
  <c r="M27" i="9"/>
  <c r="M26" i="9"/>
  <c r="M25" i="9"/>
  <c r="M24" i="9"/>
  <c r="M22" i="9"/>
  <c r="M21" i="9"/>
  <c r="M20" i="9"/>
  <c r="M19" i="9"/>
  <c r="M18" i="9"/>
  <c r="M12" i="9"/>
  <c r="M17" i="9" l="1"/>
  <c r="M13" i="9"/>
  <c r="M92" i="9" l="1"/>
  <c r="M109" i="9"/>
  <c r="M111" i="9"/>
</calcChain>
</file>

<file path=xl/sharedStrings.xml><?xml version="1.0" encoding="utf-8"?>
<sst xmlns="http://schemas.openxmlformats.org/spreadsheetml/2006/main" count="1030" uniqueCount="414">
  <si>
    <t xml:space="preserve">    Loans Payable</t>
  </si>
  <si>
    <t xml:space="preserve"> </t>
  </si>
  <si>
    <t>Sub - Total</t>
  </si>
  <si>
    <t>Republic of the Philippines</t>
  </si>
  <si>
    <t>PROVINCE OF COMPOSTELA VALLEY</t>
  </si>
  <si>
    <t>Capitol Building, Cabidianan, Nabunturan, Compostela Valley</t>
  </si>
  <si>
    <t xml:space="preserve">    Interest Expenses</t>
  </si>
  <si>
    <t>Provincial Budget Officer</t>
  </si>
  <si>
    <t>Grand Total</t>
  </si>
  <si>
    <t>20% COMPONENT OF THE IRA UTILIZATION</t>
  </si>
  <si>
    <t>PROGRAM OR PROJECT</t>
  </si>
  <si>
    <t>LOCATION</t>
  </si>
  <si>
    <t>TOTAL COST</t>
  </si>
  <si>
    <t>DATE STARTED</t>
  </si>
  <si>
    <t>TARGET</t>
  </si>
  <si>
    <t>COMPLETION</t>
  </si>
  <si>
    <t xml:space="preserve">DATE </t>
  </si>
  <si>
    <t>% OF</t>
  </si>
  <si>
    <t xml:space="preserve">TOTAL </t>
  </si>
  <si>
    <t>COST INCURRED</t>
  </si>
  <si>
    <t xml:space="preserve"> TO DATE </t>
  </si>
  <si>
    <t>PROJECT STATUS</t>
  </si>
  <si>
    <t>ECONOMIC DEVELOPMENT:</t>
  </si>
  <si>
    <t>Maintenance of roads/bridges - District 1</t>
  </si>
  <si>
    <t>Maintenance of roads/bridges - District 2</t>
  </si>
  <si>
    <t xml:space="preserve">    Financial Expenses</t>
  </si>
  <si>
    <t>Loan Amortization - Domestic</t>
  </si>
  <si>
    <t>Governor</t>
  </si>
  <si>
    <t xml:space="preserve"> SOCIAL DEVELOPMENT:</t>
  </si>
  <si>
    <t>Provincewide</t>
  </si>
  <si>
    <t>REMARKS</t>
  </si>
  <si>
    <t>OBLIGATION</t>
  </si>
  <si>
    <t>OBLIGATION/</t>
  </si>
  <si>
    <t>APPROPRIATION</t>
  </si>
  <si>
    <t>TOTAL</t>
  </si>
  <si>
    <t>(Project Status)</t>
  </si>
  <si>
    <t>Maragusan</t>
  </si>
  <si>
    <t>Brgy. Kiokmay, Laak</t>
  </si>
  <si>
    <t>Brgy. New Bethlehem, Laak</t>
  </si>
  <si>
    <t>Brgy. Bagong Silang, Laak</t>
  </si>
  <si>
    <t>Brgy. Cabuyuan, Mabini</t>
  </si>
  <si>
    <t>Brgy. Salvacion, Mawab</t>
  </si>
  <si>
    <t>On-going</t>
  </si>
  <si>
    <t>Paid to Land Bank of the Phils.</t>
  </si>
  <si>
    <t>EVA JEAN S. LICAYAN</t>
  </si>
  <si>
    <t>Construction and Heavy Equipment</t>
  </si>
  <si>
    <t>Brgy. New Panay, Maragusan</t>
  </si>
  <si>
    <t>Brgy. Talian, Maragusan</t>
  </si>
  <si>
    <t>Brgy. Mapawa, Maragusan</t>
  </si>
  <si>
    <t>Brgy. New Albay, Maragusan</t>
  </si>
  <si>
    <t>Brgy. Mauswagon, Maragusan</t>
  </si>
  <si>
    <t>Brgy. Coronobe, Maragusan</t>
  </si>
  <si>
    <t>Prk 1 Brgy. Paloc, Maragusan</t>
  </si>
  <si>
    <t>Laak</t>
  </si>
  <si>
    <t>Brgy. Ceboleda, Laak</t>
  </si>
  <si>
    <t>Brgy. Banbanon, Laak</t>
  </si>
  <si>
    <t>JAYVEE TYRON L. UY</t>
  </si>
  <si>
    <t>Purchase of Various Sizes of HDPE Pipes</t>
  </si>
  <si>
    <t>Distribution of Materials for Brgys. Magnaga, Bongbong, Matiao, Tambongon of Pantukan and Brgy. Pangi of Maco</t>
  </si>
  <si>
    <t>F/A Completion of Multi-Purpose Building-Barangay Lahi, Maragusan</t>
  </si>
  <si>
    <t>F/A Concreting of Barangay Road-Barangay Magcagong, Maragusan</t>
  </si>
  <si>
    <t>F/A Acquisition of Dump Truck-Barangay New Manay, Maragusan</t>
  </si>
  <si>
    <t xml:space="preserve">F/A Completion of Purok Multi-Purpose Center </t>
  </si>
  <si>
    <t>F/A Improvement of Water System</t>
  </si>
  <si>
    <t>F/A Construction of Multi-Purpose Building</t>
  </si>
  <si>
    <t>F/A Repair/Rehabilitation of Farm-to-Market Roads (FMR)</t>
  </si>
  <si>
    <t>F/A Provincial Counterpart for Special Programs/Projects</t>
  </si>
  <si>
    <t>F/A Repair/Rehabilitation of Water System</t>
  </si>
  <si>
    <t xml:space="preserve">F/A Construction/Purchase of Post Harvest Facilities </t>
  </si>
  <si>
    <t>F/A Improvement of Covered Court</t>
  </si>
  <si>
    <t>F/A Completion of Multi-Purpose Building</t>
  </si>
  <si>
    <t>F/A Construction of Covered Court</t>
  </si>
  <si>
    <t>F/A Purchase of Dump Truck</t>
  </si>
  <si>
    <t xml:space="preserve">                 Approved:</t>
  </si>
  <si>
    <t xml:space="preserve"> in this document.</t>
  </si>
  <si>
    <t>We hereby certify that we have reviewed the contents and hereby attest to the veracity and correctness of the data or information contained</t>
  </si>
  <si>
    <t xml:space="preserve">           As to Appropriation/Obligation</t>
  </si>
  <si>
    <t>Construction of Day Care Center- Sitio Cambodlot, San Miguel, Compostela</t>
  </si>
  <si>
    <t>Compostela</t>
  </si>
  <si>
    <t>Concreting of Road @ Bonifacio-Garcia St. Brgy. Poblacion, Compostela</t>
  </si>
  <si>
    <t>Brgy. Compostela</t>
  </si>
  <si>
    <t>Concreting of Road @ Emilio Aguinaldo St. Purok 1</t>
  </si>
  <si>
    <t>Brgy. Poblacion, Compostela</t>
  </si>
  <si>
    <t>Concreting of Road from Brgy. Dauman to Brgy. Concepcion, Montevista</t>
  </si>
  <si>
    <t>Brgy. Concepcion, Montevista</t>
  </si>
  <si>
    <t>Concreting of Road Brgy. San Vicente, Montevista</t>
  </si>
  <si>
    <t>Brgy. San Vicente, Montevista</t>
  </si>
  <si>
    <t>Construction of Covered Court-Brgy. Cabacungan, Nabunturan</t>
  </si>
  <si>
    <t>Brgy. Cabacungan, Nabunturan</t>
  </si>
  <si>
    <t>Construction of Covered Court-Brgy. Basak (stage), Nabunturan</t>
  </si>
  <si>
    <t>Nabunturan</t>
  </si>
  <si>
    <t>F/A-Construction of Covered Court-Brgy. Mt. Diwata, Monkayo</t>
  </si>
  <si>
    <t>Monkayo</t>
  </si>
  <si>
    <t>Concreting of FMR, Purok 5, Tagaytay, Brgy. Mipangi, Nabunturan</t>
  </si>
  <si>
    <t>Concreting of Road at Brgy. Cabacungan, Nabunturan</t>
  </si>
  <si>
    <t>Concreting of Road from Junction Nat'l. H-way to Cabidianan Annex HS</t>
  </si>
  <si>
    <t>Brgy. Nabunturan</t>
  </si>
  <si>
    <t>Concreting of Road at Mapaang Section</t>
  </si>
  <si>
    <t>Brgy. Mapaang, Maco</t>
  </si>
  <si>
    <t>Construction of Multi-Purpose Building</t>
  </si>
  <si>
    <t>Brgy. Poblacion, Mawab</t>
  </si>
  <si>
    <t>Concreting of Road from Junction National Highway to Purok 6</t>
  </si>
  <si>
    <t>Construction of Multi-Purpose Building (Council of Women)</t>
  </si>
  <si>
    <t>Brgy. Las Arenas, Pantukan</t>
  </si>
  <si>
    <t>Brgy. Poblacion, Pantukan</t>
  </si>
  <si>
    <t>Construction of Tribal Hall</t>
  </si>
  <si>
    <t>Construction of Multi-Purpose Building (Madrasah)</t>
  </si>
  <si>
    <t>Tunga, Monkayo</t>
  </si>
  <si>
    <t>Construction of Multi-Purpose Building (ABC)</t>
  </si>
  <si>
    <t>Concreting of Road from Junction National H-way to Brgy. Hall</t>
  </si>
  <si>
    <t>Bankerohan Sur, Montevista</t>
  </si>
  <si>
    <t>Concreting of Road from Prk 8-Prk 7 to Junction National</t>
  </si>
  <si>
    <t>Montevista</t>
  </si>
  <si>
    <t>F/A Construction of Hanging Bridge (footbridge) Prk 9</t>
  </si>
  <si>
    <t>Salvacion, Monkayo</t>
  </si>
  <si>
    <t>F/A Construction of Slaughter House, Pantukan</t>
  </si>
  <si>
    <t>Pantukan</t>
  </si>
  <si>
    <t>Rehab. Of Brgy. Poblacion-Brgy. Naboc FMR, Monkayo (PRDP-BUILD)</t>
  </si>
  <si>
    <t>Const. of five (5) units Warehouse with solar dryer (PRDP-OTHER-INFRA)</t>
  </si>
  <si>
    <t>Brgy. Maparat, Compostela</t>
  </si>
  <si>
    <t>Brgy. Libasan, Nabunturan</t>
  </si>
  <si>
    <t>Brgy. Linda, Nabunturan</t>
  </si>
  <si>
    <t>Brgy. Kilagding, Laak</t>
  </si>
  <si>
    <t>Const. of Tribal Hall, Brgy. Elizalde, Maco (OPPAP-PAMANA)</t>
  </si>
  <si>
    <t>Brgy. Elizalde, Maco</t>
  </si>
  <si>
    <t>Brgy. New Bataan</t>
  </si>
  <si>
    <t>Const. of Tribal Hall, Brgy. Bongbong, Pantukan (OPPAP-PAMANA)</t>
  </si>
  <si>
    <t>Brgy. Bongbong, Pantukan</t>
  </si>
  <si>
    <t>Const. of Tribal Hall, Brgy. Poblacion, Monkayo (OPPAP-PAMANA)</t>
  </si>
  <si>
    <t>Brgy. Poblacion, Monkayo</t>
  </si>
  <si>
    <t>Const. of Tribal Hall, Brgy. Poblacion, Laak (OPPAP-PAMANA)</t>
  </si>
  <si>
    <t>Brgy. Pob. Laak</t>
  </si>
  <si>
    <t>Const. of Tribal Hall, Brgy. Poblacion, Mabini (OPPAP-PAMANA)</t>
  </si>
  <si>
    <t>Brgy. Pob. Mabini</t>
  </si>
  <si>
    <t>Const. of Tribal Hall, Brgy. New Panay, Maragusan (OPPAP-PAMANA)</t>
  </si>
  <si>
    <t>Const. of Tribal Hall, Brgy. Ngan, Compostela (OPPAP-PAMANA)</t>
  </si>
  <si>
    <t>Brgy. Ngan, Compostela</t>
  </si>
  <si>
    <t>Tablea Processing &amp; Marketing Enterprise (PRDP-I-REAP)</t>
  </si>
  <si>
    <t>Camp Manuel Yan Eco-Tourism &amp; Tribal Park Dev't. (TIEZA)</t>
  </si>
  <si>
    <t>Mawab</t>
  </si>
  <si>
    <t>COMVAL Farm Agri-Eco-Tourism Development (TIEZA) Pasian, Monkayo</t>
  </si>
  <si>
    <t>Pasian, Monkayo</t>
  </si>
  <si>
    <t>Other Special Projects (Provincial Counterpart)</t>
  </si>
  <si>
    <t>Completion of Health Center Brgy. Magading, Nabunturan</t>
  </si>
  <si>
    <t>Completion of Mp-Bldg. (Madrash) Tunga, Magnaga</t>
  </si>
  <si>
    <t>Magading, Nabunturan</t>
  </si>
  <si>
    <t>Magnaga</t>
  </si>
  <si>
    <t xml:space="preserve">Construction of Drainage at Purok Kauswagan, Purok Bagong, Lipunan, and </t>
  </si>
  <si>
    <t>Purok Maga Chapoy Brgy. Mapawa, Maragusan</t>
  </si>
  <si>
    <t>Completion of Community Activity Center of Brgy. San Jose, Compostela</t>
  </si>
  <si>
    <t>Brgy. San Jose, Compostela</t>
  </si>
  <si>
    <t>Rehabilitation of Water System from Purok 1-6, Brgy. Ampawid, Laak</t>
  </si>
  <si>
    <t>Brgy. Ampawid, Laak</t>
  </si>
  <si>
    <t>Renovation of Multi-Purpose Building in Special Brgy. Libuton, laak</t>
  </si>
  <si>
    <t>Brgy. Libuton, Laak</t>
  </si>
  <si>
    <t>Completion of Brgy. Tribal Council Building of Brgy. Cabuyoan, Mabini</t>
  </si>
  <si>
    <t>Brgy. Cabuyoan, Mabini</t>
  </si>
  <si>
    <t xml:space="preserve">Construction of Protection Dike &amp; Dessilting of Liboton River at Prk 2A </t>
  </si>
  <si>
    <t>Brgy. Salvacion, Monkayo</t>
  </si>
  <si>
    <t>Construction of Hanging Bridge at Purok 4 Brgy. Upper Ulip, Monkayo</t>
  </si>
  <si>
    <t>Brgy. Upper Ulip, Monkayo</t>
  </si>
  <si>
    <t>Concreting of Brgy. Road Brgy. Bankerohan Sur,Montevista</t>
  </si>
  <si>
    <t>Brgy. Sur Montevista</t>
  </si>
  <si>
    <t>Enhancement of Banana Cardava Consolidation and Marketing, New Bataan</t>
  </si>
  <si>
    <t>New Bataan</t>
  </si>
  <si>
    <t>Village Level Rubber Smoke Sheet Processing, Monkayo</t>
  </si>
  <si>
    <t>Brgy. Kingking, Pantukan</t>
  </si>
  <si>
    <t>Const. of Tribal Hall, Brgy. Camanlangan, New Bataan (OPPAP-PAMANA)</t>
  </si>
  <si>
    <t>W/S Improvement of Sitio Lawaan, Brgy. Kingking, Pantukan (oppap-pamana)</t>
  </si>
  <si>
    <t>Purchased Heavy Equipment</t>
  </si>
  <si>
    <t>As of Sept. 30, 2017</t>
  </si>
  <si>
    <t>8918 (C.O)</t>
  </si>
  <si>
    <t>9911 (MOOE)</t>
  </si>
  <si>
    <t>1918 (C.O)</t>
  </si>
  <si>
    <t>8917 (MOOE)</t>
  </si>
  <si>
    <t>1918 (MOOE)</t>
  </si>
  <si>
    <t>5% On-going</t>
  </si>
  <si>
    <t>20% On-going</t>
  </si>
  <si>
    <t>15% On-going</t>
  </si>
  <si>
    <t>30% 0n-going</t>
  </si>
  <si>
    <t>98% Temporarily Suspended.</t>
  </si>
  <si>
    <t>Completed</t>
  </si>
  <si>
    <t>95% On-going</t>
  </si>
  <si>
    <t>85% On-going</t>
  </si>
  <si>
    <t>Declared Savings</t>
  </si>
  <si>
    <t>Utilized</t>
  </si>
  <si>
    <t>90% On-going</t>
  </si>
  <si>
    <t>Procurement on process</t>
  </si>
  <si>
    <t>For change in Nomenclature from completion to const'n.</t>
  </si>
  <si>
    <t>Cancelled</t>
  </si>
  <si>
    <t>For Fund Transfer to Municipality (FTM)</t>
  </si>
  <si>
    <t>Program of works on process</t>
  </si>
  <si>
    <t>POW approved. For 5th Amendatory</t>
  </si>
  <si>
    <t>Appropriation</t>
  </si>
  <si>
    <t>Summary:</t>
  </si>
  <si>
    <t>Social Development</t>
  </si>
  <si>
    <t>Economic Development</t>
  </si>
  <si>
    <t>As to Project Status:</t>
  </si>
  <si>
    <t>Provincial Engineer's Office</t>
  </si>
  <si>
    <t>Provincial Planning &amp; Development Office</t>
  </si>
  <si>
    <t>Mabini</t>
  </si>
  <si>
    <t>Maco</t>
  </si>
  <si>
    <t>Provincial Counterpart for Special Projects</t>
  </si>
  <si>
    <t>Obligation</t>
  </si>
  <si>
    <t>%of Obligation/</t>
  </si>
  <si>
    <t>Financial Expenses</t>
  </si>
  <si>
    <t>8917 (CO)</t>
  </si>
  <si>
    <t>Annual Budget</t>
  </si>
  <si>
    <t>Supplemental Budget No. 1</t>
  </si>
  <si>
    <t>Total Annual Budget</t>
  </si>
  <si>
    <t>Total Supplemental Budget No. 1</t>
  </si>
  <si>
    <t>Sub - Total Other Purposes</t>
  </si>
  <si>
    <t>d1</t>
  </si>
  <si>
    <t>d2</t>
  </si>
  <si>
    <t>Paid to Land Bank</t>
  </si>
  <si>
    <t>ENGR. RODERICK M. DIGAMON</t>
  </si>
  <si>
    <t>JAYVEE TRON L. UY, MPA</t>
  </si>
  <si>
    <t xml:space="preserve">             Governor</t>
  </si>
  <si>
    <t>As of March 31, 2019</t>
  </si>
  <si>
    <t>EVA JEAN S. LICAYAN, ENP, REB, MPA</t>
  </si>
  <si>
    <t>Approved:</t>
  </si>
  <si>
    <t>Construction of Gym, Purok 2, Poblacion, Compostela</t>
  </si>
  <si>
    <t>Construction of Gym, Mangayon NHS, Brgy. Mangayon, Compostela</t>
  </si>
  <si>
    <t>Concreting of Road going to Valderama ES &amp; NHS, Brgy. Ngan, Compostela</t>
  </si>
  <si>
    <t>Purchase Request on Process</t>
  </si>
  <si>
    <t>Improvement of Water System, Brgy. Babag, Monkayo</t>
  </si>
  <si>
    <t>Program of Works for Approval</t>
  </si>
  <si>
    <t>Construction of Brgy. Stage, Brgy. Kao, Nabunturan</t>
  </si>
  <si>
    <t>Const. of Public Terminal, Brgy. Camanlangan, New Bataan</t>
  </si>
  <si>
    <t>For change in nomenclature from renovation to construction</t>
  </si>
  <si>
    <t>Rehabilitation of Level II Water System, Brgy. Belmonte, Laak</t>
  </si>
  <si>
    <t>For Detailed Engineering Design</t>
  </si>
  <si>
    <t>Construction of Gym, Brgy. Poblacion, Maco</t>
  </si>
  <si>
    <t>CONTRACT. Purchase Request on Process</t>
  </si>
  <si>
    <t>CONTRACT. for Pre-Procurement Conference.</t>
  </si>
  <si>
    <t>Construction of Water System, Brgy. Taglawig, Maco</t>
  </si>
  <si>
    <t>Program of Works on process.</t>
  </si>
  <si>
    <t>Construction of Gym, Sitio Boringot, Brgy. Napnapan, Pantukan</t>
  </si>
  <si>
    <t>CONTRACT. For pre-bidding.</t>
  </si>
  <si>
    <t>Construction of Gym, Sitio Panganason, Brgy, Kingking, Pantukan</t>
  </si>
  <si>
    <t>Construction of Gym Brgy. Tagdangua, Pantukan</t>
  </si>
  <si>
    <t>For verification of project location. Waiting for brgy. captain's recommendation</t>
  </si>
  <si>
    <t>Completion of Multi-purpose Building, Brgy Kingking, Pantukan NHS</t>
  </si>
  <si>
    <t>Completion of Multi-purpose Building, Brgy. Kingking CES. Pantukan</t>
  </si>
  <si>
    <t>Renovation of Dry Market, Brgy. Poblacion, Monkayo</t>
  </si>
  <si>
    <t>Construction of Brgy. Del Pilar Gym, Brgy. Del Pilar, Mabini</t>
  </si>
  <si>
    <t>Development of Eco- Tourism Park Phase 2, Pantukan</t>
  </si>
  <si>
    <t>Construction of Brgy. Stage, Brgy. Nuevo Iloco, Mawab</t>
  </si>
  <si>
    <t>Purchase of Lot for Happy Village, Brgy. Nueva Visayas, Mawab</t>
  </si>
  <si>
    <t xml:space="preserve">Purchase of lot for the Expansion of Compostela Valley Provincial Hospitals </t>
  </si>
  <si>
    <t>Purchase of lot for the Development of Provincial Sports Complex</t>
  </si>
  <si>
    <t>Sub - Total Social Development</t>
  </si>
  <si>
    <t>Sub - Total Economic Development</t>
  </si>
  <si>
    <t>Rehabilitation of Farm-to-Market Roads (FMRS) - Provincewide</t>
  </si>
  <si>
    <t>OTHER SERVICES:</t>
  </si>
  <si>
    <t>1918 (CO)</t>
  </si>
  <si>
    <t>Construction of Multi-Purpose Building - Provincewide</t>
  </si>
  <si>
    <t xml:space="preserve">Rehabilitation of Water System </t>
  </si>
  <si>
    <t>Completion of Covered Court - Kinuban, Maco</t>
  </si>
  <si>
    <t>Const. of PDEA MP Bldg., PPO-Nabunturan</t>
  </si>
  <si>
    <t>Imp. of MP Building- Maragusan</t>
  </si>
  <si>
    <t>Const. of Covered Court - Tagugpo NHS</t>
  </si>
  <si>
    <t>Completion of Municipal Tribal Hall, Pantukan</t>
  </si>
  <si>
    <t>Imp. of MP Bulding (Women Crisis Center), Brgy. Cabidianan, Nabunturan</t>
  </si>
  <si>
    <t>Const. of MP Building (Bahay Pag-Asa)</t>
  </si>
  <si>
    <t xml:space="preserve">Const. of Gym, Brgy. Teresa, Maco      </t>
  </si>
  <si>
    <t xml:space="preserve">Const. of PDEA MP Bldg., PPO-Nabunturan- Phase II          </t>
  </si>
  <si>
    <t xml:space="preserve">Const. of Covered Court - Kidawa, Laak </t>
  </si>
  <si>
    <t>Conc. of Road with Drainage Component, Brgy. Cabidianan, Nabunturan</t>
  </si>
  <si>
    <t>Conc. of Junction Nat'l Highway - Purok 2 to PRC, Brgy. Sta. Maria</t>
  </si>
  <si>
    <t>Const. of Brgy. Stage, Brgy. Nueva Visayas, Mawab</t>
  </si>
  <si>
    <t>Imp. of Water System-Coronobe, Maragusan</t>
  </si>
  <si>
    <t>Const. of WS, Brgy. Del Pilar, Mabini</t>
  </si>
  <si>
    <t>Const. of Potable WS, Brgy. Tagnocon, Nabunturan</t>
  </si>
  <si>
    <t>Const. of Potable WS, Brgy. Kinuban, Maco</t>
  </si>
  <si>
    <t>Const. of Potable WS, Brgy. Panibasan, Maco</t>
  </si>
  <si>
    <t>Imp. of WS-Brgy. Babag, Monkayo</t>
  </si>
  <si>
    <t>Const. of Health Center-Mapaang, Maco</t>
  </si>
  <si>
    <t>check</t>
  </si>
  <si>
    <t>Rehabilitation Of Provincial Roads/ Bridges - District 1</t>
  </si>
  <si>
    <t>Rehabilitation Of Provincial Roads/ Bridges - District 2</t>
  </si>
  <si>
    <t>4.80% Accomplished</t>
  </si>
  <si>
    <t>10.49% Accomplished</t>
  </si>
  <si>
    <t>ROMEO B. CELESTE, ENP</t>
  </si>
  <si>
    <t>We hereby certify that we have reviewed the contents and hereby attest to the veracity and correctness of the data or information contained in this document.</t>
  </si>
  <si>
    <t>For Implementation</t>
  </si>
  <si>
    <t>On-Going</t>
  </si>
  <si>
    <t>Project Completed. Date of Completion - February 09, 2019 (Contractor- LLM Unified and Trading Corp.)</t>
  </si>
  <si>
    <t>Concreting of Junction National Highway - Purok 2 to PRC, Brgy. Sta. Maria</t>
  </si>
  <si>
    <t>Concreting of Road with Drainage Component, Brgy. Cabidianan, Nabunturan</t>
  </si>
  <si>
    <t>Construction of Brgy. Stage, Brgy. Nueva Visayas, Mawab</t>
  </si>
  <si>
    <t xml:space="preserve">Construction of Covered Court - Kidawa, Laak </t>
  </si>
  <si>
    <t xml:space="preserve">Construction of Gym, Brgy. Teresa, Maco      </t>
  </si>
  <si>
    <t>Construction of Health Center-Mapaang, Maco</t>
  </si>
  <si>
    <t>Construction of Multi-Purpose Building (Bahay Pag-Asa)</t>
  </si>
  <si>
    <t xml:space="preserve">Construction of PDEA Multi-Purpose Bldg., PPO-Nabunturan- Phase II          </t>
  </si>
  <si>
    <t>Improvement of Multi-Purpose Building- Maragusan</t>
  </si>
  <si>
    <t>Improvement of Water System-Coronobe, Maragusan</t>
  </si>
  <si>
    <t>Improvement of Multi-Purpose Bulding (Women Crisis Center), Brgy. Cabidianan, Nabunturan</t>
  </si>
  <si>
    <t>Construction of Potable Water System, Brgy. Kinuban, Maco</t>
  </si>
  <si>
    <t>Construction of Potable Water System, Brgy. Tagnocon, Nabunturan</t>
  </si>
  <si>
    <t>Construction of Public Terminal, Brgy. Camanlangan, New Bataan</t>
  </si>
  <si>
    <t>Construction of Water System, Brgy. Del Pilar, Mabini</t>
  </si>
  <si>
    <t>20% Component OF THE IRA UTILIZATION</t>
  </si>
  <si>
    <t>Completion</t>
  </si>
  <si>
    <t>Sub - Total Other Services</t>
  </si>
  <si>
    <t>For change of nomenclature from completion to construction</t>
  </si>
  <si>
    <t>Construction of PDEA Multi-Purpose Bldg., PPO-Nabunturan</t>
  </si>
  <si>
    <t>Construction of Potable Water System, Brgy. Panibasan, Maco (Phase I)</t>
  </si>
  <si>
    <t>Provincial Budget Office</t>
  </si>
  <si>
    <t>Purchase Order on Process</t>
  </si>
  <si>
    <t>Construction of Public Terminal, Brgy. Camanlangan, New Bataan (Add'l Appropriation)</t>
  </si>
  <si>
    <t>Completed on July 15, 2019</t>
  </si>
  <si>
    <t>Fund Transfer to Municipality (FTM)</t>
  </si>
  <si>
    <t>99.88% Accomplished</t>
  </si>
  <si>
    <t>Improvement of Water System-Brgy. Babag, Monkayo (Add'l Appropriation)</t>
  </si>
  <si>
    <t>wala sa project status</t>
  </si>
  <si>
    <t>Construction/Provision of Post Harvest Facilities</t>
  </si>
  <si>
    <t xml:space="preserve">Construction of Covered Court, Brgy. Bahi, Maragusan                      </t>
  </si>
  <si>
    <t>Construction of Covered Court, Brgy. Langgawisan, Maragusan</t>
  </si>
  <si>
    <t xml:space="preserve">Construction of Covered Court, Brgy. Mabugnao, Maragusan                  </t>
  </si>
  <si>
    <t xml:space="preserve">Construction of Covered Court, Brgy. Tandik, Maragusan                     </t>
  </si>
  <si>
    <t xml:space="preserve">Construction of Covered Court, Brgy. Tupas, Maragusan                      </t>
  </si>
  <si>
    <t xml:space="preserve">Construction of Potable Water System, Brgy. Kinuban, Maco (phase II) </t>
  </si>
  <si>
    <t xml:space="preserve">Land Development of Kalayaan Center, Brgy. Libasan, Nabunturan                       </t>
  </si>
  <si>
    <t xml:space="preserve">       Purok 1-a, Brgy. Teresa, Maco                                    </t>
  </si>
  <si>
    <t xml:space="preserve">       Purok 2 Maparat, Compostela                                      </t>
  </si>
  <si>
    <t xml:space="preserve">       Purok 7, Brgy. New Leyte, Maco                                   </t>
  </si>
  <si>
    <t xml:space="preserve">       Purok Angelo, Brgy. Tupaz, Maragusan                             </t>
  </si>
  <si>
    <t xml:space="preserve">       Purok Macopa, Brgy. Langgawisan, Maragusan                       </t>
  </si>
  <si>
    <t xml:space="preserve">       Purok Syunogan &amp; Basak, Brgy. Langgawisan, Maragusan             </t>
  </si>
  <si>
    <t xml:space="preserve">       Gk Verjaya, Purok 13, Poblacion, Monkayo                         </t>
  </si>
  <si>
    <t xml:space="preserve">       Gk Bansilaw, Purok 2b, Poblacion, Monkayo                        </t>
  </si>
  <si>
    <t xml:space="preserve">       Brgy. Sabud, Laak                                                </t>
  </si>
  <si>
    <t xml:space="preserve">       Brgy. Kilagding, Laak                                            </t>
  </si>
  <si>
    <t xml:space="preserve">       Brgy. Kaligutan, Laak                                            </t>
  </si>
  <si>
    <t xml:space="preserve">       Brgy. Inakayan, Laak                                             </t>
  </si>
  <si>
    <t xml:space="preserve">       Basak, Langgawisan, Maragusan                                    </t>
  </si>
  <si>
    <t>Total Supplemental Budget No. 3</t>
  </si>
  <si>
    <t>Environmental Development</t>
  </si>
  <si>
    <t>As of December 31, 2019</t>
  </si>
  <si>
    <t>Province of Davao De Oro</t>
  </si>
  <si>
    <t>Capitol Building, Cabidianan, Nabunturan, Davao De Oro</t>
  </si>
  <si>
    <t>Supplemental Budget No. 3</t>
  </si>
  <si>
    <t xml:space="preserve">Monkayo </t>
  </si>
  <si>
    <t>Purchase of Lot for the Establishment of Kalayaan Center, Brgy. Libasan, Nabunturan</t>
  </si>
  <si>
    <t>Purchase of Lot for the Construction of Multipurpose Building, Brgy. Tagdangua, Pantukan</t>
  </si>
  <si>
    <t>Purchase of Lot for the Construction of Multipurpose Building for BJMP, Montevista</t>
  </si>
  <si>
    <t>Partial delivery of materials (PE pipes)</t>
  </si>
  <si>
    <t>CONTRACT. Bidded.</t>
  </si>
  <si>
    <t>CONTRACT to LLM Unified Builders and Trading Corp. On-Going</t>
  </si>
  <si>
    <t>CONTRACT. Pre-Procurement Stage.</t>
  </si>
  <si>
    <t>Completed on October 30, 2019</t>
  </si>
  <si>
    <t>CONTRACT to LLM Unified Builders &amp; Trading Corp. Completed 10/25/19</t>
  </si>
  <si>
    <t>CONTRACT Blurex Construction. On-Going.</t>
  </si>
  <si>
    <t>CONTRACT DB Ravelo Construction &amp; Supply. On-Going</t>
  </si>
  <si>
    <t>Construction of Multipurpose Building (Tribal Hall), New Panay, Maragusan (Add'l App.)</t>
  </si>
  <si>
    <t>Construction of Multipurpose Building (Tribal Hall), Camanlangan, New Bataan (Add'l App.)</t>
  </si>
  <si>
    <t>Partial delivery of materials (painting, construction supplies)</t>
  </si>
  <si>
    <t>R.I.S on process</t>
  </si>
  <si>
    <t>Job Order. 3 Electrical Sales &amp; Services. Completed on October 23, 2019</t>
  </si>
  <si>
    <t xml:space="preserve">Purchase of Lot for the Expansion of CVPH-Montevista     </t>
  </si>
  <si>
    <t>99.99% Accomplished</t>
  </si>
  <si>
    <t>96.36% Accomplished</t>
  </si>
  <si>
    <t>97.53% Accomplished</t>
  </si>
  <si>
    <t>Construction of Gym, Brgy. Tagdangua, Pantukan</t>
  </si>
  <si>
    <t>Declared Savings for Supplemental Budget No. 3, 2019</t>
  </si>
  <si>
    <t>zero means no changes to appropriation</t>
  </si>
  <si>
    <t>zero means no changes to obligations</t>
  </si>
  <si>
    <t>Development Officer</t>
  </si>
  <si>
    <t>Provincial Planning &amp;</t>
  </si>
  <si>
    <t>Provincial Engineer</t>
  </si>
  <si>
    <t>JAYVEE TYRON L. UY, MPA</t>
  </si>
  <si>
    <t>As to Appropriation/Obligation</t>
  </si>
  <si>
    <t xml:space="preserve">       Purok 5, Special Brgy. Mag-agbay, Laak                            </t>
  </si>
  <si>
    <t>Construction of Covered Court - Tagugpo National High School</t>
  </si>
  <si>
    <t>Completion of Multi-purpose Building, Brgy. Kingking Central Elementary School Pantukan</t>
  </si>
  <si>
    <t>Completion of Multi-purpose Building, Brgy. Kingking, Pantukan National High School</t>
  </si>
  <si>
    <t>Construction of Gym, Mangayon National High School, Brgy. Mangayon, Compostela</t>
  </si>
  <si>
    <t xml:space="preserve">       Laak Comval Muslim-christian Development Coop. (LCMDC) Sitio New Siboley, </t>
  </si>
  <si>
    <t xml:space="preserve">          Riverside, Kapatagan, Laak</t>
  </si>
  <si>
    <t xml:space="preserve">       Langgawisan Bahi Tribal Association (LABATA), Langgawisan, Maragusan</t>
  </si>
  <si>
    <t>zero means no changes</t>
  </si>
  <si>
    <t>yellow social</t>
  </si>
  <si>
    <t>white economic</t>
  </si>
  <si>
    <t>green environmental</t>
  </si>
  <si>
    <t>CONTRACT. Bidded. Evaluation Review on Process.</t>
  </si>
  <si>
    <t>Partial delivery of materials.</t>
  </si>
  <si>
    <t>For Implementation on January 02, 2020.</t>
  </si>
  <si>
    <t>On-Going.</t>
  </si>
  <si>
    <t>Completed on July 15, 2019.</t>
  </si>
  <si>
    <t>Partial delivery of materials (painting, construction supplies).</t>
  </si>
  <si>
    <t>CONTRACT LLM Unified Builders and Trading Corp. On-Going.</t>
  </si>
  <si>
    <t>CONTRACT. Awarded to Mark Anthony Construction.</t>
  </si>
  <si>
    <t>CONTRACT. Awarded to LLM Unified Builders and Trading Corp.</t>
  </si>
  <si>
    <t>Job Order. 3 Electrical Sales &amp; Services. Completed on October 23, 2019.</t>
  </si>
  <si>
    <t>Fund Transfer to Municipality (FTM).</t>
  </si>
  <si>
    <t>CONTRACT to LLM Unified Builders and Trading Corp. Completed on December 11, 2019.</t>
  </si>
  <si>
    <t>Completed on October 30, 2019.</t>
  </si>
  <si>
    <t>For Implementation.</t>
  </si>
  <si>
    <t>For change of nomenclature from completion to construction.</t>
  </si>
  <si>
    <t>Paid to Land Bank.</t>
  </si>
  <si>
    <t>99.88% Accomplished.</t>
  </si>
  <si>
    <t>99.99% Accomplished.</t>
  </si>
  <si>
    <t>97.53% Accomplished.</t>
  </si>
  <si>
    <t>96.36% Accomplished.</t>
  </si>
  <si>
    <t>100% Accomplished.</t>
  </si>
  <si>
    <t>Partial delivery of materials (PE pipes).</t>
  </si>
  <si>
    <t>Declared Savings for Supplemental Budget No. 3, 2019.</t>
  </si>
  <si>
    <t>CONTRACT Ancor Water Resources. Completed on December 27, 2019.</t>
  </si>
  <si>
    <t>CONTRACT DB Ravelo Construction &amp; Supply. On-Going.</t>
  </si>
  <si>
    <t>CONTRACT to LLM Unified Builders &amp; Trading Corp. Completed 10/25/19.</t>
  </si>
  <si>
    <t>On-Going (Embankment Works).</t>
  </si>
  <si>
    <t>Waiting for delivery of materials.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</si>
</sst>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yy;@"/>
    <numFmt numFmtId="167" formatCode="###,###,##0.00"/>
  </numFmts>
  <fonts count="49" x14ac:knownFonts="1">
    <font>
      <sz val="10"/>
      <name val="Arial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.1"/>
      <color theme="10"/>
      <name val="Calibri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indexed="12"/>
      <name val="Goudy Old Style"/>
      <family val="1"/>
    </font>
    <font>
      <b/>
      <sz val="13"/>
      <name val="Goudy Old Style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4"/>
      <name val="Goudy Old Style"/>
      <family val="1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i/>
      <sz val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899">
    <xf numFmtId="0" fontId="0" fillId="0" borderId="0" xfId="0"/>
    <xf numFmtId="0" fontId="6" fillId="0" borderId="0" xfId="0" applyFont="1"/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/>
    <xf numFmtId="43" fontId="10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3" fontId="11" fillId="0" borderId="8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6" fillId="0" borderId="0" xfId="0" applyFont="1" applyAlignment="1">
      <alignment vertical="center"/>
    </xf>
    <xf numFmtId="0" fontId="12" fillId="0" borderId="6" xfId="0" applyFont="1" applyFill="1" applyBorder="1"/>
    <xf numFmtId="0" fontId="6" fillId="0" borderId="0" xfId="0" applyFont="1" applyBorder="1"/>
    <xf numFmtId="0" fontId="15" fillId="0" borderId="1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/>
    </xf>
    <xf numFmtId="43" fontId="14" fillId="0" borderId="15" xfId="1" applyFont="1" applyFill="1" applyBorder="1"/>
    <xf numFmtId="43" fontId="15" fillId="0" borderId="15" xfId="0" applyNumberFormat="1" applyFont="1" applyFill="1" applyBorder="1" applyAlignment="1">
      <alignment horizontal="center"/>
    </xf>
    <xf numFmtId="10" fontId="14" fillId="0" borderId="14" xfId="16" applyNumberFormat="1" applyFont="1" applyFill="1" applyBorder="1" applyAlignment="1">
      <alignment horizontal="center"/>
    </xf>
    <xf numFmtId="43" fontId="14" fillId="0" borderId="15" xfId="0" applyNumberFormat="1" applyFont="1" applyFill="1" applyBorder="1" applyAlignment="1">
      <alignment horizontal="center"/>
    </xf>
    <xf numFmtId="0" fontId="14" fillId="0" borderId="0" xfId="0" applyFont="1"/>
    <xf numFmtId="0" fontId="15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left"/>
    </xf>
    <xf numFmtId="43" fontId="14" fillId="0" borderId="0" xfId="1" applyFont="1" applyFill="1" applyBorder="1"/>
    <xf numFmtId="10" fontId="14" fillId="0" borderId="8" xfId="16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43" fontId="14" fillId="0" borderId="14" xfId="8" applyNumberFormat="1" applyFont="1" applyFill="1" applyBorder="1" applyAlignment="1" applyProtection="1">
      <alignment horizontal="left"/>
    </xf>
    <xf numFmtId="43" fontId="14" fillId="0" borderId="8" xfId="1" applyFont="1" applyFill="1" applyBorder="1"/>
    <xf numFmtId="14" fontId="14" fillId="0" borderId="0" xfId="0" applyNumberFormat="1" applyFont="1" applyFill="1" applyBorder="1" applyAlignment="1"/>
    <xf numFmtId="14" fontId="14" fillId="0" borderId="8" xfId="0" applyNumberFormat="1" applyFont="1" applyFill="1" applyBorder="1" applyAlignment="1"/>
    <xf numFmtId="43" fontId="17" fillId="0" borderId="8" xfId="1" applyFont="1" applyFill="1" applyBorder="1" applyAlignment="1">
      <alignment horizontal="center"/>
    </xf>
    <xf numFmtId="43" fontId="14" fillId="0" borderId="14" xfId="8" applyNumberFormat="1" applyFont="1" applyFill="1" applyBorder="1" applyAlignment="1" applyProtection="1"/>
    <xf numFmtId="43" fontId="14" fillId="0" borderId="14" xfId="1" applyFont="1" applyFill="1" applyBorder="1"/>
    <xf numFmtId="43" fontId="14" fillId="0" borderId="14" xfId="1" applyFont="1" applyFill="1" applyBorder="1" applyAlignment="1">
      <alignment horizontal="center"/>
    </xf>
    <xf numFmtId="43" fontId="14" fillId="0" borderId="8" xfId="8" applyNumberFormat="1" applyFont="1" applyFill="1" applyBorder="1" applyAlignment="1" applyProtection="1"/>
    <xf numFmtId="43" fontId="14" fillId="0" borderId="13" xfId="1" applyFont="1" applyFill="1" applyBorder="1"/>
    <xf numFmtId="43" fontId="14" fillId="0" borderId="0" xfId="1" applyFont="1" applyFill="1" applyBorder="1" applyAlignment="1">
      <alignment horizontal="left"/>
    </xf>
    <xf numFmtId="43" fontId="14" fillId="0" borderId="15" xfId="1" applyFont="1" applyFill="1" applyBorder="1" applyAlignment="1">
      <alignment horizontal="left"/>
    </xf>
    <xf numFmtId="43" fontId="14" fillId="0" borderId="13" xfId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16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6" fillId="0" borderId="13" xfId="0" applyFont="1" applyFill="1" applyBorder="1" applyAlignment="1">
      <alignment horizontal="left"/>
    </xf>
    <xf numFmtId="0" fontId="14" fillId="0" borderId="12" xfId="0" applyFont="1" applyFill="1" applyBorder="1"/>
    <xf numFmtId="0" fontId="14" fillId="0" borderId="15" xfId="0" applyFont="1" applyFill="1" applyBorder="1"/>
    <xf numFmtId="0" fontId="14" fillId="0" borderId="6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43" fontId="14" fillId="0" borderId="5" xfId="8" applyNumberFormat="1" applyFont="1" applyFill="1" applyBorder="1" applyAlignment="1" applyProtection="1"/>
    <xf numFmtId="0" fontId="14" fillId="0" borderId="14" xfId="0" applyFont="1" applyFill="1" applyBorder="1"/>
    <xf numFmtId="43" fontId="18" fillId="0" borderId="14" xfId="7" applyNumberFormat="1" applyFont="1" applyFill="1" applyBorder="1"/>
    <xf numFmtId="0" fontId="14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5" xfId="0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4" fillId="0" borderId="13" xfId="0" applyFont="1" applyFill="1" applyBorder="1"/>
    <xf numFmtId="0" fontId="15" fillId="0" borderId="0" xfId="0" applyFont="1" applyFill="1" applyBorder="1"/>
    <xf numFmtId="0" fontId="18" fillId="0" borderId="7" xfId="0" quotePrefix="1" applyFont="1" applyFill="1" applyBorder="1" applyAlignment="1"/>
    <xf numFmtId="164" fontId="19" fillId="0" borderId="14" xfId="7" applyNumberFormat="1" applyFont="1" applyFill="1" applyBorder="1"/>
    <xf numFmtId="0" fontId="15" fillId="0" borderId="15" xfId="0" applyFont="1" applyFill="1" applyBorder="1"/>
    <xf numFmtId="0" fontId="18" fillId="0" borderId="13" xfId="0" quotePrefix="1" applyFont="1" applyFill="1" applyBorder="1" applyAlignment="1">
      <alignment horizontal="center"/>
    </xf>
    <xf numFmtId="0" fontId="18" fillId="0" borderId="14" xfId="0" applyFont="1" applyFill="1" applyBorder="1" applyAlignment="1">
      <alignment horizontal="left"/>
    </xf>
    <xf numFmtId="43" fontId="18" fillId="0" borderId="14" xfId="7" applyFont="1" applyFill="1" applyBorder="1"/>
    <xf numFmtId="0" fontId="15" fillId="0" borderId="12" xfId="0" applyFont="1" applyFill="1" applyBorder="1"/>
    <xf numFmtId="0" fontId="14" fillId="0" borderId="13" xfId="0" quotePrefix="1" applyFont="1" applyFill="1" applyBorder="1" applyAlignment="1">
      <alignment horizontal="right"/>
    </xf>
    <xf numFmtId="43" fontId="14" fillId="0" borderId="14" xfId="7" applyFont="1" applyFill="1" applyBorder="1"/>
    <xf numFmtId="0" fontId="16" fillId="0" borderId="14" xfId="0" applyFont="1" applyFill="1" applyBorder="1" applyAlignment="1">
      <alignment horizontal="center"/>
    </xf>
    <xf numFmtId="0" fontId="18" fillId="0" borderId="15" xfId="0" applyFont="1" applyFill="1" applyBorder="1"/>
    <xf numFmtId="0" fontId="18" fillId="0" borderId="10" xfId="0" applyFont="1" applyFill="1" applyBorder="1"/>
    <xf numFmtId="0" fontId="18" fillId="0" borderId="1" xfId="0" applyFont="1" applyFill="1" applyBorder="1"/>
    <xf numFmtId="43" fontId="15" fillId="0" borderId="0" xfId="1" applyFont="1" applyFill="1" applyBorder="1" applyAlignment="1">
      <alignment horizontal="left"/>
    </xf>
    <xf numFmtId="43" fontId="15" fillId="0" borderId="9" xfId="1" applyFont="1" applyFill="1" applyBorder="1"/>
    <xf numFmtId="0" fontId="14" fillId="0" borderId="9" xfId="0" applyFont="1" applyFill="1" applyBorder="1"/>
    <xf numFmtId="43" fontId="14" fillId="0" borderId="0" xfId="0" applyNumberFormat="1" applyFont="1" applyFill="1" applyBorder="1"/>
    <xf numFmtId="0" fontId="14" fillId="0" borderId="10" xfId="0" applyFont="1" applyFill="1" applyBorder="1"/>
    <xf numFmtId="0" fontId="14" fillId="0" borderId="11" xfId="0" applyFont="1" applyFill="1" applyBorder="1" applyAlignment="1">
      <alignment horizontal="left"/>
    </xf>
    <xf numFmtId="43" fontId="6" fillId="0" borderId="0" xfId="0" applyNumberFormat="1" applyFont="1" applyFill="1" applyBorder="1" applyAlignment="1">
      <alignment horizontal="center"/>
    </xf>
    <xf numFmtId="0" fontId="20" fillId="0" borderId="5" xfId="0" applyFont="1" applyFill="1" applyBorder="1"/>
    <xf numFmtId="0" fontId="21" fillId="0" borderId="8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0" borderId="3" xfId="0" applyFont="1" applyFill="1" applyBorder="1" applyAlignment="1"/>
    <xf numFmtId="0" fontId="14" fillId="0" borderId="4" xfId="0" applyFont="1" applyFill="1" applyBorder="1" applyAlignment="1"/>
    <xf numFmtId="43" fontId="14" fillId="0" borderId="2" xfId="8" applyNumberFormat="1" applyFont="1" applyFill="1" applyBorder="1" applyAlignment="1" applyProtection="1"/>
    <xf numFmtId="43" fontId="14" fillId="0" borderId="5" xfId="1" applyFont="1" applyFill="1" applyBorder="1"/>
    <xf numFmtId="43" fontId="14" fillId="0" borderId="2" xfId="1" applyFont="1" applyFill="1" applyBorder="1"/>
    <xf numFmtId="43" fontId="14" fillId="0" borderId="5" xfId="1" quotePrefix="1" applyFont="1" applyFill="1" applyBorder="1" applyAlignment="1">
      <alignment horizontal="center"/>
    </xf>
    <xf numFmtId="43" fontId="14" fillId="0" borderId="2" xfId="1" quotePrefix="1" applyFont="1" applyFill="1" applyBorder="1" applyAlignment="1">
      <alignment horizontal="center"/>
    </xf>
    <xf numFmtId="10" fontId="14" fillId="0" borderId="5" xfId="16" applyNumberFormat="1" applyFont="1" applyFill="1" applyBorder="1" applyAlignment="1">
      <alignment horizontal="center"/>
    </xf>
    <xf numFmtId="10" fontId="14" fillId="0" borderId="2" xfId="16" applyNumberFormat="1" applyFont="1" applyFill="1" applyBorder="1" applyAlignment="1">
      <alignment horizontal="center"/>
    </xf>
    <xf numFmtId="0" fontId="14" fillId="0" borderId="1" xfId="0" applyFont="1" applyFill="1" applyBorder="1"/>
    <xf numFmtId="0" fontId="15" fillId="0" borderId="1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165" fontId="20" fillId="0" borderId="14" xfId="1" applyNumberFormat="1" applyFont="1" applyFill="1" applyBorder="1" applyAlignment="1">
      <alignment horizontal="center"/>
    </xf>
    <xf numFmtId="165" fontId="20" fillId="0" borderId="14" xfId="1" quotePrefix="1" applyNumberFormat="1" applyFont="1" applyFill="1" applyBorder="1" applyAlignment="1">
      <alignment horizontal="center"/>
    </xf>
    <xf numFmtId="165" fontId="20" fillId="0" borderId="14" xfId="0" applyNumberFormat="1" applyFont="1" applyFill="1" applyBorder="1" applyAlignment="1">
      <alignment horizontal="center"/>
    </xf>
    <xf numFmtId="43" fontId="22" fillId="0" borderId="14" xfId="1" applyFont="1" applyFill="1" applyBorder="1" applyAlignment="1">
      <alignment horizontal="center"/>
    </xf>
    <xf numFmtId="0" fontId="23" fillId="0" borderId="14" xfId="0" applyFont="1" applyFill="1" applyBorder="1" applyAlignment="1"/>
    <xf numFmtId="165" fontId="20" fillId="0" borderId="14" xfId="0" applyNumberFormat="1" applyFont="1" applyFill="1" applyBorder="1"/>
    <xf numFmtId="0" fontId="20" fillId="0" borderId="14" xfId="0" applyFont="1" applyFill="1" applyBorder="1"/>
    <xf numFmtId="0" fontId="21" fillId="0" borderId="5" xfId="0" applyFont="1" applyFill="1" applyBorder="1" applyAlignment="1">
      <alignment horizontal="center"/>
    </xf>
    <xf numFmtId="165" fontId="25" fillId="0" borderId="14" xfId="7" applyNumberFormat="1" applyFont="1" applyFill="1" applyBorder="1"/>
    <xf numFmtId="43" fontId="20" fillId="0" borderId="14" xfId="0" applyNumberFormat="1" applyFont="1" applyFill="1" applyBorder="1"/>
    <xf numFmtId="0" fontId="20" fillId="0" borderId="10" xfId="0" applyFont="1" applyFill="1" applyBorder="1"/>
    <xf numFmtId="0" fontId="20" fillId="0" borderId="9" xfId="0" applyFont="1" applyFill="1" applyBorder="1"/>
    <xf numFmtId="0" fontId="20" fillId="0" borderId="0" xfId="0" applyFont="1" applyFill="1" applyBorder="1"/>
    <xf numFmtId="43" fontId="13" fillId="0" borderId="0" xfId="0" applyNumberFormat="1" applyFont="1" applyFill="1" applyBorder="1"/>
    <xf numFmtId="43" fontId="13" fillId="0" borderId="0" xfId="1" applyFont="1" applyFill="1" applyBorder="1"/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/>
    </xf>
    <xf numFmtId="43" fontId="14" fillId="0" borderId="15" xfId="0" applyNumberFormat="1" applyFont="1" applyFill="1" applyBorder="1"/>
    <xf numFmtId="43" fontId="15" fillId="0" borderId="14" xfId="1" applyFont="1" applyFill="1" applyBorder="1"/>
    <xf numFmtId="0" fontId="14" fillId="0" borderId="0" xfId="0" quotePrefix="1" applyFont="1" applyFill="1" applyBorder="1" applyAlignment="1">
      <alignment horizontal="center"/>
    </xf>
    <xf numFmtId="43" fontId="14" fillId="0" borderId="14" xfId="1" applyFont="1" applyFill="1" applyBorder="1" applyAlignment="1">
      <alignment horizontal="left"/>
    </xf>
    <xf numFmtId="10" fontId="15" fillId="0" borderId="14" xfId="16" applyNumberFormat="1" applyFont="1" applyFill="1" applyBorder="1" applyAlignment="1">
      <alignment horizontal="center"/>
    </xf>
    <xf numFmtId="0" fontId="15" fillId="0" borderId="0" xfId="0" applyFont="1"/>
    <xf numFmtId="0" fontId="31" fillId="0" borderId="9" xfId="0" applyFont="1" applyBorder="1" applyAlignment="1">
      <alignment horizontal="left" vertical="center"/>
    </xf>
    <xf numFmtId="0" fontId="6" fillId="0" borderId="14" xfId="0" applyNumberFormat="1" applyFont="1" applyFill="1" applyBorder="1" applyAlignment="1">
      <alignment horizontal="left" vertical="center"/>
    </xf>
    <xf numFmtId="166" fontId="20" fillId="0" borderId="14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43" fontId="22" fillId="0" borderId="14" xfId="1" applyFont="1" applyFill="1" applyBorder="1" applyAlignment="1"/>
    <xf numFmtId="43" fontId="14" fillId="0" borderId="15" xfId="1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14" fillId="0" borderId="5" xfId="1" applyFont="1" applyFill="1" applyBorder="1" applyAlignment="1">
      <alignment horizontal="center"/>
    </xf>
    <xf numFmtId="43" fontId="14" fillId="0" borderId="2" xfId="1" applyFont="1" applyFill="1" applyBorder="1" applyAlignment="1">
      <alignment horizontal="center"/>
    </xf>
    <xf numFmtId="43" fontId="20" fillId="0" borderId="14" xfId="1" applyFont="1" applyFill="1" applyBorder="1" applyAlignment="1">
      <alignment horizontal="center"/>
    </xf>
    <xf numFmtId="43" fontId="20" fillId="0" borderId="14" xfId="2" applyNumberFormat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Fill="1" applyBorder="1"/>
    <xf numFmtId="43" fontId="18" fillId="0" borderId="9" xfId="7" applyNumberFormat="1" applyFont="1" applyFill="1" applyBorder="1"/>
    <xf numFmtId="43" fontId="18" fillId="0" borderId="9" xfId="7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0" fillId="0" borderId="7" xfId="0" applyFont="1" applyFill="1" applyBorder="1"/>
    <xf numFmtId="0" fontId="13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3" fillId="0" borderId="6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1" xfId="0" applyFont="1" applyBorder="1"/>
    <xf numFmtId="0" fontId="28" fillId="0" borderId="0" xfId="0" applyFont="1" applyFill="1" applyBorder="1" applyAlignment="1"/>
    <xf numFmtId="0" fontId="28" fillId="0" borderId="7" xfId="0" applyFont="1" applyFill="1" applyBorder="1" applyAlignment="1"/>
    <xf numFmtId="0" fontId="29" fillId="0" borderId="0" xfId="0" applyFont="1" applyFill="1" applyBorder="1" applyAlignment="1"/>
    <xf numFmtId="0" fontId="29" fillId="0" borderId="7" xfId="0" applyFont="1" applyFill="1" applyBorder="1" applyAlignment="1"/>
    <xf numFmtId="43" fontId="14" fillId="0" borderId="6" xfId="8" applyNumberFormat="1" applyFont="1" applyFill="1" applyBorder="1" applyAlignment="1" applyProtection="1"/>
    <xf numFmtId="43" fontId="14" fillId="0" borderId="0" xfId="8" applyNumberFormat="1" applyFont="1" applyFill="1" applyBorder="1" applyAlignment="1" applyProtection="1"/>
    <xf numFmtId="43" fontId="14" fillId="0" borderId="7" xfId="8" applyNumberFormat="1" applyFont="1" applyFill="1" applyBorder="1" applyAlignment="1" applyProtection="1"/>
    <xf numFmtId="0" fontId="33" fillId="0" borderId="6" xfId="0" applyFont="1" applyFill="1" applyBorder="1"/>
    <xf numFmtId="0" fontId="33" fillId="0" borderId="0" xfId="0" applyFont="1" applyFill="1" applyBorder="1"/>
    <xf numFmtId="0" fontId="33" fillId="0" borderId="0" xfId="0" applyFont="1" applyFill="1" applyBorder="1" applyAlignment="1"/>
    <xf numFmtId="0" fontId="33" fillId="0" borderId="7" xfId="0" applyFont="1" applyFill="1" applyBorder="1" applyAlignment="1"/>
    <xf numFmtId="0" fontId="33" fillId="0" borderId="0" xfId="0" applyFont="1" applyBorder="1"/>
    <xf numFmtId="43" fontId="33" fillId="0" borderId="0" xfId="1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7" xfId="0" applyFont="1" applyFill="1" applyBorder="1"/>
    <xf numFmtId="0" fontId="28" fillId="0" borderId="6" xfId="0" applyFont="1" applyFill="1" applyBorder="1"/>
    <xf numFmtId="0" fontId="28" fillId="0" borderId="0" xfId="0" applyFont="1" applyFill="1" applyBorder="1" applyAlignment="1">
      <alignment horizontal="left"/>
    </xf>
    <xf numFmtId="0" fontId="28" fillId="0" borderId="7" xfId="0" applyFont="1" applyFill="1" applyBorder="1"/>
    <xf numFmtId="0" fontId="28" fillId="0" borderId="0" xfId="0" applyFont="1" applyBorder="1"/>
    <xf numFmtId="0" fontId="14" fillId="0" borderId="12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31" fillId="0" borderId="14" xfId="0" applyFont="1" applyBorder="1" applyAlignment="1">
      <alignment horizontal="left" vertical="center"/>
    </xf>
    <xf numFmtId="0" fontId="14" fillId="0" borderId="12" xfId="0" applyFont="1" applyFill="1" applyBorder="1" applyAlignment="1">
      <alignment horizontal="left"/>
    </xf>
    <xf numFmtId="43" fontId="10" fillId="0" borderId="8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14" fillId="0" borderId="14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43" fontId="14" fillId="0" borderId="0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4" xfId="0" applyFont="1" applyFill="1" applyBorder="1" applyAlignment="1"/>
    <xf numFmtId="43" fontId="22" fillId="0" borderId="14" xfId="7" applyFont="1" applyFill="1" applyBorder="1"/>
    <xf numFmtId="0" fontId="22" fillId="0" borderId="1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43" fontId="14" fillId="0" borderId="14" xfId="8" applyNumberFormat="1" applyFont="1" applyFill="1" applyBorder="1" applyAlignment="1" applyProtection="1">
      <alignment vertical="center"/>
    </xf>
    <xf numFmtId="43" fontId="14" fillId="0" borderId="14" xfId="1" applyFont="1" applyFill="1" applyBorder="1" applyAlignment="1">
      <alignment vertical="center"/>
    </xf>
    <xf numFmtId="165" fontId="20" fillId="0" borderId="14" xfId="0" applyNumberFormat="1" applyFont="1" applyFill="1" applyBorder="1" applyAlignment="1">
      <alignment horizontal="center" vertical="center"/>
    </xf>
    <xf numFmtId="10" fontId="14" fillId="0" borderId="14" xfId="16" applyNumberFormat="1" applyFont="1" applyFill="1" applyBorder="1" applyAlignment="1">
      <alignment horizontal="center" vertical="center"/>
    </xf>
    <xf numFmtId="43" fontId="22" fillId="0" borderId="14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/>
    </xf>
    <xf numFmtId="0" fontId="8" fillId="0" borderId="6" xfId="0" applyFont="1" applyFill="1" applyBorder="1"/>
    <xf numFmtId="0" fontId="18" fillId="0" borderId="13" xfId="0" applyFont="1" applyFill="1" applyBorder="1" applyAlignment="1"/>
    <xf numFmtId="0" fontId="8" fillId="0" borderId="1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9" fillId="0" borderId="12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0" fillId="0" borderId="15" xfId="0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/>
    </xf>
    <xf numFmtId="0" fontId="14" fillId="0" borderId="12" xfId="0" applyFont="1" applyFill="1" applyBorder="1" applyAlignment="1"/>
    <xf numFmtId="0" fontId="6" fillId="0" borderId="15" xfId="0" applyFont="1" applyFill="1" applyBorder="1" applyAlignment="1"/>
    <xf numFmtId="0" fontId="9" fillId="0" borderId="15" xfId="0" applyFont="1" applyFill="1" applyBorder="1" applyAlignment="1"/>
    <xf numFmtId="0" fontId="6" fillId="0" borderId="14" xfId="0" applyFont="1" applyFill="1" applyBorder="1" applyAlignment="1"/>
    <xf numFmtId="43" fontId="30" fillId="0" borderId="15" xfId="1" applyFont="1" applyFill="1" applyBorder="1" applyAlignment="1"/>
    <xf numFmtId="43" fontId="14" fillId="0" borderId="14" xfId="0" applyNumberFormat="1" applyFont="1" applyFill="1" applyBorder="1" applyAlignment="1"/>
    <xf numFmtId="43" fontId="14" fillId="0" borderId="15" xfId="0" applyNumberFormat="1" applyFont="1" applyFill="1" applyBorder="1" applyAlignment="1"/>
    <xf numFmtId="10" fontId="14" fillId="0" borderId="14" xfId="16" applyNumberFormat="1" applyFont="1" applyFill="1" applyBorder="1" applyAlignment="1"/>
    <xf numFmtId="0" fontId="6" fillId="0" borderId="14" xfId="0" applyNumberFormat="1" applyFont="1" applyFill="1" applyBorder="1" applyAlignment="1">
      <alignment vertical="center"/>
    </xf>
    <xf numFmtId="0" fontId="14" fillId="0" borderId="0" xfId="0" applyFont="1" applyAlignment="1"/>
    <xf numFmtId="0" fontId="35" fillId="0" borderId="9" xfId="0" applyFont="1" applyBorder="1" applyAlignment="1">
      <alignment horizontal="left" vertical="center" wrapText="1"/>
    </xf>
    <xf numFmtId="0" fontId="21" fillId="0" borderId="5" xfId="0" applyFont="1" applyFill="1" applyBorder="1"/>
    <xf numFmtId="0" fontId="36" fillId="0" borderId="8" xfId="0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/>
    </xf>
    <xf numFmtId="0" fontId="35" fillId="0" borderId="9" xfId="0" applyFont="1" applyBorder="1" applyAlignment="1">
      <alignment horizontal="left" vertical="center"/>
    </xf>
    <xf numFmtId="43" fontId="0" fillId="0" borderId="0" xfId="1" applyFont="1"/>
    <xf numFmtId="0" fontId="0" fillId="0" borderId="0" xfId="1" applyNumberFormat="1" applyFont="1"/>
    <xf numFmtId="0" fontId="37" fillId="0" borderId="9" xfId="0" applyFont="1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/>
    </xf>
    <xf numFmtId="0" fontId="38" fillId="0" borderId="14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5" xfId="0" applyFont="1" applyFill="1" applyBorder="1"/>
    <xf numFmtId="0" fontId="39" fillId="0" borderId="5" xfId="0" applyFont="1" applyFill="1" applyBorder="1" applyAlignment="1">
      <alignment horizontal="center"/>
    </xf>
    <xf numFmtId="0" fontId="37" fillId="0" borderId="0" xfId="0" applyFont="1" applyFill="1"/>
    <xf numFmtId="43" fontId="37" fillId="0" borderId="0" xfId="1" applyFont="1" applyFill="1" applyBorder="1"/>
    <xf numFmtId="0" fontId="37" fillId="0" borderId="0" xfId="0" applyFont="1" applyFill="1" applyBorder="1"/>
    <xf numFmtId="0" fontId="39" fillId="0" borderId="8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/>
    </xf>
    <xf numFmtId="43" fontId="39" fillId="0" borderId="0" xfId="0" applyNumberFormat="1" applyFont="1" applyFill="1" applyBorder="1"/>
    <xf numFmtId="0" fontId="39" fillId="0" borderId="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6" xfId="0" applyFont="1" applyFill="1" applyBorder="1"/>
    <xf numFmtId="43" fontId="37" fillId="0" borderId="0" xfId="0" applyNumberFormat="1" applyFont="1" applyFill="1" applyBorder="1"/>
    <xf numFmtId="43" fontId="37" fillId="0" borderId="8" xfId="0" applyNumberFormat="1" applyFont="1" applyFill="1" applyBorder="1" applyAlignment="1">
      <alignment horizontal="center"/>
    </xf>
    <xf numFmtId="43" fontId="37" fillId="0" borderId="0" xfId="0" applyNumberFormat="1" applyFont="1" applyFill="1" applyBorder="1" applyAlignment="1">
      <alignment horizontal="center"/>
    </xf>
    <xf numFmtId="43" fontId="39" fillId="0" borderId="8" xfId="0" applyNumberFormat="1" applyFont="1" applyFill="1" applyBorder="1" applyAlignment="1">
      <alignment horizontal="center"/>
    </xf>
    <xf numFmtId="43" fontId="39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0" fontId="42" fillId="0" borderId="7" xfId="0" applyFont="1" applyFill="1" applyBorder="1" applyAlignment="1">
      <alignment horizontal="left"/>
    </xf>
    <xf numFmtId="0" fontId="37" fillId="0" borderId="5" xfId="8" applyNumberFormat="1" applyFont="1" applyFill="1" applyBorder="1" applyAlignment="1" applyProtection="1"/>
    <xf numFmtId="43" fontId="37" fillId="0" borderId="5" xfId="1" applyFont="1" applyFill="1" applyBorder="1"/>
    <xf numFmtId="165" fontId="37" fillId="0" borderId="5" xfId="0" applyNumberFormat="1" applyFont="1" applyFill="1" applyBorder="1" applyAlignment="1">
      <alignment horizontal="center"/>
    </xf>
    <xf numFmtId="10" fontId="37" fillId="0" borderId="5" xfId="16" applyNumberFormat="1" applyFont="1" applyFill="1" applyBorder="1" applyAlignment="1">
      <alignment horizontal="center"/>
    </xf>
    <xf numFmtId="43" fontId="43" fillId="0" borderId="5" xfId="1" applyFont="1" applyFill="1" applyBorder="1" applyAlignment="1"/>
    <xf numFmtId="0" fontId="37" fillId="0" borderId="14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left"/>
    </xf>
    <xf numFmtId="0" fontId="37" fillId="0" borderId="14" xfId="8" applyNumberFormat="1" applyFont="1" applyFill="1" applyBorder="1" applyAlignment="1" applyProtection="1"/>
    <xf numFmtId="43" fontId="37" fillId="0" borderId="14" xfId="1" applyFont="1" applyFill="1" applyBorder="1"/>
    <xf numFmtId="165" fontId="37" fillId="0" borderId="14" xfId="0" applyNumberFormat="1" applyFont="1" applyFill="1" applyBorder="1" applyAlignment="1">
      <alignment horizontal="center"/>
    </xf>
    <xf numFmtId="10" fontId="37" fillId="0" borderId="14" xfId="16" applyNumberFormat="1" applyFont="1" applyFill="1" applyBorder="1" applyAlignment="1">
      <alignment horizontal="center"/>
    </xf>
    <xf numFmtId="43" fontId="43" fillId="0" borderId="14" xfId="1" applyFont="1" applyFill="1" applyBorder="1" applyAlignment="1"/>
    <xf numFmtId="0" fontId="39" fillId="0" borderId="12" xfId="0" applyFont="1" applyFill="1" applyBorder="1" applyAlignment="1">
      <alignment horizontal="left"/>
    </xf>
    <xf numFmtId="0" fontId="37" fillId="0" borderId="14" xfId="0" applyNumberFormat="1" applyFont="1" applyFill="1" applyBorder="1" applyAlignment="1">
      <alignment horizontal="left" vertical="center"/>
    </xf>
    <xf numFmtId="43" fontId="37" fillId="0" borderId="14" xfId="0" applyNumberFormat="1" applyFont="1" applyFill="1" applyBorder="1" applyAlignment="1">
      <alignment horizontal="center"/>
    </xf>
    <xf numFmtId="10" fontId="37" fillId="0" borderId="14" xfId="16" applyNumberFormat="1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/>
    </xf>
    <xf numFmtId="43" fontId="37" fillId="0" borderId="15" xfId="1" applyFont="1" applyFill="1" applyBorder="1" applyAlignment="1">
      <alignment horizontal="center"/>
    </xf>
    <xf numFmtId="43" fontId="37" fillId="0" borderId="15" xfId="0" applyNumberFormat="1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14" xfId="0" applyNumberFormat="1" applyFont="1" applyFill="1" applyBorder="1" applyAlignment="1">
      <alignment horizontal="left"/>
    </xf>
    <xf numFmtId="43" fontId="37" fillId="0" borderId="15" xfId="1" applyFont="1" applyFill="1" applyBorder="1"/>
    <xf numFmtId="0" fontId="39" fillId="0" borderId="0" xfId="0" applyFont="1" applyFill="1"/>
    <xf numFmtId="0" fontId="37" fillId="0" borderId="15" xfId="0" applyFont="1" applyFill="1" applyBorder="1" applyAlignment="1"/>
    <xf numFmtId="0" fontId="39" fillId="0" borderId="15" xfId="0" applyFont="1" applyFill="1" applyBorder="1" applyAlignment="1"/>
    <xf numFmtId="43" fontId="37" fillId="0" borderId="15" xfId="1" applyFont="1" applyFill="1" applyBorder="1" applyAlignment="1"/>
    <xf numFmtId="43" fontId="37" fillId="0" borderId="14" xfId="0" applyNumberFormat="1" applyFont="1" applyFill="1" applyBorder="1" applyAlignment="1"/>
    <xf numFmtId="43" fontId="37" fillId="0" borderId="15" xfId="0" applyNumberFormat="1" applyFont="1" applyFill="1" applyBorder="1" applyAlignment="1"/>
    <xf numFmtId="0" fontId="37" fillId="0" borderId="0" xfId="0" applyFont="1" applyFill="1" applyAlignment="1"/>
    <xf numFmtId="0" fontId="42" fillId="0" borderId="7" xfId="0" applyFont="1" applyFill="1" applyBorder="1" applyAlignment="1">
      <alignment horizontal="center"/>
    </xf>
    <xf numFmtId="43" fontId="37" fillId="0" borderId="8" xfId="1" applyFont="1" applyFill="1" applyBorder="1"/>
    <xf numFmtId="14" fontId="37" fillId="0" borderId="0" xfId="0" applyNumberFormat="1" applyFont="1" applyFill="1" applyBorder="1" applyAlignment="1"/>
    <xf numFmtId="14" fontId="37" fillId="0" borderId="8" xfId="0" applyNumberFormat="1" applyFont="1" applyFill="1" applyBorder="1" applyAlignment="1"/>
    <xf numFmtId="10" fontId="37" fillId="0" borderId="8" xfId="16" applyNumberFormat="1" applyFont="1" applyFill="1" applyBorder="1" applyAlignment="1">
      <alignment horizontal="center"/>
    </xf>
    <xf numFmtId="43" fontId="43" fillId="0" borderId="8" xfId="1" applyFont="1" applyFill="1" applyBorder="1" applyAlignment="1">
      <alignment horizontal="center"/>
    </xf>
    <xf numFmtId="0" fontId="37" fillId="0" borderId="14" xfId="8" applyNumberFormat="1" applyFont="1" applyFill="1" applyBorder="1" applyAlignment="1" applyProtection="1">
      <alignment horizontal="left"/>
    </xf>
    <xf numFmtId="43" fontId="37" fillId="0" borderId="0" xfId="1" applyFont="1" applyFill="1" applyBorder="1" applyAlignment="1">
      <alignment horizontal="center"/>
    </xf>
    <xf numFmtId="43" fontId="37" fillId="0" borderId="13" xfId="1" applyFont="1" applyFill="1" applyBorder="1"/>
    <xf numFmtId="43" fontId="37" fillId="0" borderId="5" xfId="1" quotePrefix="1" applyFont="1" applyFill="1" applyBorder="1" applyAlignment="1">
      <alignment horizontal="center"/>
    </xf>
    <xf numFmtId="43" fontId="37" fillId="0" borderId="5" xfId="1" applyFont="1" applyFill="1" applyBorder="1" applyAlignment="1">
      <alignment horizontal="center"/>
    </xf>
    <xf numFmtId="0" fontId="37" fillId="0" borderId="3" xfId="0" applyFont="1" applyFill="1" applyBorder="1" applyAlignment="1"/>
    <xf numFmtId="0" fontId="37" fillId="0" borderId="4" xfId="0" applyFont="1" applyFill="1" applyBorder="1" applyAlignment="1"/>
    <xf numFmtId="43" fontId="37" fillId="0" borderId="2" xfId="1" applyFont="1" applyFill="1" applyBorder="1"/>
    <xf numFmtId="43" fontId="37" fillId="0" borderId="2" xfId="1" quotePrefix="1" applyFont="1" applyFill="1" applyBorder="1" applyAlignment="1">
      <alignment horizontal="center"/>
    </xf>
    <xf numFmtId="10" fontId="37" fillId="0" borderId="2" xfId="16" applyNumberFormat="1" applyFont="1" applyFill="1" applyBorder="1" applyAlignment="1">
      <alignment horizontal="center"/>
    </xf>
    <xf numFmtId="43" fontId="37" fillId="0" borderId="2" xfId="1" applyFont="1" applyFill="1" applyBorder="1" applyAlignment="1">
      <alignment horizontal="center"/>
    </xf>
    <xf numFmtId="0" fontId="37" fillId="0" borderId="14" xfId="0" applyNumberFormat="1" applyFont="1" applyFill="1" applyBorder="1" applyAlignment="1">
      <alignment horizontal="left" vertical="center" wrapText="1"/>
    </xf>
    <xf numFmtId="43" fontId="37" fillId="0" borderId="14" xfId="1" applyFont="1" applyFill="1" applyBorder="1" applyAlignment="1">
      <alignment horizontal="left"/>
    </xf>
    <xf numFmtId="165" fontId="37" fillId="0" borderId="14" xfId="1" applyNumberFormat="1" applyFont="1" applyFill="1" applyBorder="1" applyAlignment="1">
      <alignment horizontal="center"/>
    </xf>
    <xf numFmtId="43" fontId="37" fillId="0" borderId="14" xfId="1" applyFont="1" applyFill="1" applyBorder="1" applyAlignment="1">
      <alignment horizontal="center"/>
    </xf>
    <xf numFmtId="43" fontId="37" fillId="0" borderId="15" xfId="1" applyFont="1" applyFill="1" applyBorder="1" applyAlignment="1">
      <alignment horizontal="left"/>
    </xf>
    <xf numFmtId="43" fontId="37" fillId="0" borderId="13" xfId="1" applyFont="1" applyFill="1" applyBorder="1" applyAlignment="1">
      <alignment horizontal="left"/>
    </xf>
    <xf numFmtId="165" fontId="37" fillId="0" borderId="14" xfId="1" quotePrefix="1" applyNumberFormat="1" applyFont="1" applyFill="1" applyBorder="1" applyAlignment="1">
      <alignment horizontal="center"/>
    </xf>
    <xf numFmtId="43" fontId="43" fillId="0" borderId="14" xfId="1" applyFont="1" applyFill="1" applyBorder="1" applyAlignment="1">
      <alignment horizontal="center"/>
    </xf>
    <xf numFmtId="0" fontId="39" fillId="0" borderId="15" xfId="0" applyFont="1" applyFill="1" applyBorder="1" applyAlignment="1">
      <alignment horizontal="left"/>
    </xf>
    <xf numFmtId="0" fontId="42" fillId="0" borderId="13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left"/>
    </xf>
    <xf numFmtId="0" fontId="39" fillId="0" borderId="3" xfId="0" applyFont="1" applyFill="1" applyBorder="1" applyAlignment="1">
      <alignment horizontal="left"/>
    </xf>
    <xf numFmtId="0" fontId="42" fillId="0" borderId="4" xfId="0" applyFont="1" applyFill="1" applyBorder="1" applyAlignment="1">
      <alignment horizontal="left"/>
    </xf>
    <xf numFmtId="0" fontId="37" fillId="0" borderId="2" xfId="8" applyNumberFormat="1" applyFont="1" applyFill="1" applyBorder="1" applyAlignment="1" applyProtection="1"/>
    <xf numFmtId="165" fontId="37" fillId="0" borderId="4" xfId="0" applyNumberFormat="1" applyFont="1" applyFill="1" applyBorder="1" applyAlignment="1">
      <alignment horizontal="center"/>
    </xf>
    <xf numFmtId="43" fontId="43" fillId="0" borderId="13" xfId="1" applyFont="1" applyFill="1" applyBorder="1" applyAlignment="1"/>
    <xf numFmtId="43" fontId="39" fillId="0" borderId="14" xfId="1" applyFont="1" applyFill="1" applyBorder="1"/>
    <xf numFmtId="10" fontId="39" fillId="0" borderId="14" xfId="1" applyNumberFormat="1" applyFont="1" applyFill="1" applyBorder="1" applyAlignment="1">
      <alignment horizontal="center"/>
    </xf>
    <xf numFmtId="43" fontId="37" fillId="0" borderId="14" xfId="1" applyFont="1" applyFill="1" applyBorder="1" applyAlignment="1">
      <alignment horizontal="left" vertical="center"/>
    </xf>
    <xf numFmtId="0" fontId="42" fillId="0" borderId="15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4" xfId="0" applyNumberFormat="1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left" vertical="center"/>
    </xf>
    <xf numFmtId="0" fontId="41" fillId="0" borderId="12" xfId="0" applyFont="1" applyFill="1" applyBorder="1"/>
    <xf numFmtId="0" fontId="37" fillId="0" borderId="15" xfId="0" applyFont="1" applyFill="1" applyBorder="1"/>
    <xf numFmtId="0" fontId="37" fillId="0" borderId="10" xfId="0" applyFont="1" applyFill="1" applyBorder="1"/>
    <xf numFmtId="0" fontId="37" fillId="0" borderId="1" xfId="0" applyFont="1" applyFill="1" applyBorder="1"/>
    <xf numFmtId="0" fontId="37" fillId="0" borderId="15" xfId="0" quotePrefix="1" applyFont="1" applyFill="1" applyBorder="1" applyAlignment="1">
      <alignment horizontal="center"/>
    </xf>
    <xf numFmtId="0" fontId="37" fillId="0" borderId="13" xfId="0" applyFont="1" applyFill="1" applyBorder="1"/>
    <xf numFmtId="166" fontId="37" fillId="0" borderId="14" xfId="0" applyNumberFormat="1" applyFont="1" applyFill="1" applyBorder="1" applyAlignment="1">
      <alignment vertical="center"/>
    </xf>
    <xf numFmtId="43" fontId="37" fillId="0" borderId="14" xfId="2" applyNumberFormat="1" applyFont="1" applyFill="1" applyBorder="1" applyAlignment="1">
      <alignment horizontal="center"/>
    </xf>
    <xf numFmtId="0" fontId="37" fillId="0" borderId="12" xfId="0" applyFont="1" applyFill="1" applyBorder="1"/>
    <xf numFmtId="0" fontId="37" fillId="0" borderId="0" xfId="0" quotePrefix="1" applyFont="1" applyFill="1" applyBorder="1" applyAlignment="1">
      <alignment horizontal="center"/>
    </xf>
    <xf numFmtId="0" fontId="37" fillId="0" borderId="7" xfId="0" applyFont="1" applyFill="1" applyBorder="1"/>
    <xf numFmtId="0" fontId="39" fillId="0" borderId="6" xfId="0" applyFont="1" applyFill="1" applyBorder="1"/>
    <xf numFmtId="0" fontId="39" fillId="0" borderId="0" xfId="0" applyFont="1" applyFill="1" applyBorder="1"/>
    <xf numFmtId="165" fontId="37" fillId="0" borderId="14" xfId="0" applyNumberFormat="1" applyFont="1" applyFill="1" applyBorder="1"/>
    <xf numFmtId="0" fontId="39" fillId="0" borderId="15" xfId="0" applyFont="1" applyFill="1" applyBorder="1"/>
    <xf numFmtId="0" fontId="45" fillId="0" borderId="13" xfId="0" applyFont="1" applyFill="1" applyBorder="1" applyAlignment="1"/>
    <xf numFmtId="0" fontId="45" fillId="0" borderId="7" xfId="0" quotePrefix="1" applyFont="1" applyFill="1" applyBorder="1" applyAlignment="1"/>
    <xf numFmtId="0" fontId="37" fillId="0" borderId="14" xfId="0" applyNumberFormat="1" applyFont="1" applyFill="1" applyBorder="1"/>
    <xf numFmtId="0" fontId="37" fillId="0" borderId="14" xfId="0" applyFont="1" applyFill="1" applyBorder="1"/>
    <xf numFmtId="165" fontId="44" fillId="0" borderId="14" xfId="7" applyNumberFormat="1" applyFont="1" applyFill="1" applyBorder="1"/>
    <xf numFmtId="164" fontId="44" fillId="0" borderId="14" xfId="7" applyNumberFormat="1" applyFont="1" applyFill="1" applyBorder="1"/>
    <xf numFmtId="164" fontId="44" fillId="0" borderId="14" xfId="7" applyNumberFormat="1" applyFont="1" applyFill="1" applyBorder="1" applyAlignment="1">
      <alignment horizontal="left" vertical="center"/>
    </xf>
    <xf numFmtId="0" fontId="45" fillId="0" borderId="13" xfId="0" quotePrefix="1" applyFont="1" applyFill="1" applyBorder="1" applyAlignment="1">
      <alignment horizontal="center"/>
    </xf>
    <xf numFmtId="0" fontId="45" fillId="0" borderId="14" xfId="0" applyFont="1" applyFill="1" applyBorder="1" applyAlignment="1">
      <alignment horizontal="left"/>
    </xf>
    <xf numFmtId="43" fontId="43" fillId="0" borderId="14" xfId="7" applyFont="1" applyFill="1" applyBorder="1"/>
    <xf numFmtId="43" fontId="45" fillId="0" borderId="14" xfId="7" applyFont="1" applyFill="1" applyBorder="1"/>
    <xf numFmtId="0" fontId="45" fillId="0" borderId="14" xfId="0" applyFont="1" applyFill="1" applyBorder="1" applyAlignment="1">
      <alignment horizontal="center"/>
    </xf>
    <xf numFmtId="43" fontId="45" fillId="0" borderId="14" xfId="7" applyFont="1" applyFill="1" applyBorder="1" applyAlignment="1">
      <alignment horizontal="left" vertical="center"/>
    </xf>
    <xf numFmtId="0" fontId="39" fillId="0" borderId="12" xfId="0" applyFont="1" applyFill="1" applyBorder="1"/>
    <xf numFmtId="0" fontId="37" fillId="0" borderId="13" xfId="0" quotePrefix="1" applyFont="1" applyFill="1" applyBorder="1" applyAlignment="1">
      <alignment horizontal="right"/>
    </xf>
    <xf numFmtId="43" fontId="37" fillId="0" borderId="14" xfId="7" applyFont="1" applyFill="1" applyBorder="1"/>
    <xf numFmtId="0" fontId="43" fillId="0" borderId="14" xfId="0" applyFont="1" applyFill="1" applyBorder="1" applyAlignment="1">
      <alignment horizontal="left"/>
    </xf>
    <xf numFmtId="0" fontId="43" fillId="0" borderId="14" xfId="0" applyFont="1" applyFill="1" applyBorder="1" applyAlignment="1">
      <alignment horizontal="left" vertical="center"/>
    </xf>
    <xf numFmtId="43" fontId="37" fillId="0" borderId="14" xfId="0" applyNumberFormat="1" applyFont="1" applyFill="1" applyBorder="1"/>
    <xf numFmtId="43" fontId="39" fillId="0" borderId="14" xfId="7" applyFont="1" applyFill="1" applyBorder="1"/>
    <xf numFmtId="0" fontId="45" fillId="0" borderId="1" xfId="0" applyFont="1" applyFill="1" applyBorder="1"/>
    <xf numFmtId="0" fontId="45" fillId="0" borderId="0" xfId="0" applyFont="1" applyFill="1" applyBorder="1"/>
    <xf numFmtId="0" fontId="37" fillId="0" borderId="9" xfId="0" applyNumberFormat="1" applyFont="1" applyFill="1" applyBorder="1"/>
    <xf numFmtId="43" fontId="45" fillId="0" borderId="9" xfId="7" applyNumberFormat="1" applyFont="1" applyFill="1" applyBorder="1"/>
    <xf numFmtId="0" fontId="37" fillId="0" borderId="9" xfId="0" applyFont="1" applyFill="1" applyBorder="1"/>
    <xf numFmtId="10" fontId="39" fillId="0" borderId="14" xfId="16" applyNumberFormat="1" applyFont="1" applyFill="1" applyBorder="1" applyAlignment="1">
      <alignment horizontal="center"/>
    </xf>
    <xf numFmtId="43" fontId="45" fillId="0" borderId="9" xfId="7" applyNumberFormat="1" applyFont="1" applyFill="1" applyBorder="1" applyAlignment="1">
      <alignment horizontal="center"/>
    </xf>
    <xf numFmtId="10" fontId="39" fillId="0" borderId="9" xfId="16" applyNumberFormat="1" applyFont="1" applyFill="1" applyBorder="1" applyAlignment="1">
      <alignment horizontal="center"/>
    </xf>
    <xf numFmtId="0" fontId="45" fillId="0" borderId="15" xfId="0" applyFont="1" applyFill="1" applyBorder="1"/>
    <xf numFmtId="0" fontId="45" fillId="0" borderId="13" xfId="0" applyFont="1" applyFill="1" applyBorder="1"/>
    <xf numFmtId="0" fontId="37" fillId="0" borderId="9" xfId="0" applyFont="1" applyFill="1" applyBorder="1" applyAlignment="1">
      <alignment horizontal="left" vertical="center" wrapText="1"/>
    </xf>
    <xf numFmtId="0" fontId="37" fillId="0" borderId="12" xfId="8" applyNumberFormat="1" applyFont="1" applyFill="1" applyBorder="1" applyAlignment="1" applyProtection="1"/>
    <xf numFmtId="165" fontId="37" fillId="0" borderId="13" xfId="0" applyNumberFormat="1" applyFont="1" applyFill="1" applyBorder="1" applyAlignment="1">
      <alignment horizontal="center"/>
    </xf>
    <xf numFmtId="0" fontId="37" fillId="0" borderId="2" xfId="8" applyNumberFormat="1" applyFont="1" applyFill="1" applyBorder="1" applyAlignment="1" applyProtection="1">
      <alignment wrapText="1"/>
    </xf>
    <xf numFmtId="0" fontId="37" fillId="0" borderId="9" xfId="0" applyNumberFormat="1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left"/>
    </xf>
    <xf numFmtId="0" fontId="42" fillId="0" borderId="14" xfId="0" applyFont="1" applyFill="1" applyBorder="1" applyAlignment="1">
      <alignment horizontal="left"/>
    </xf>
    <xf numFmtId="0" fontId="37" fillId="0" borderId="10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/>
    </xf>
    <xf numFmtId="0" fontId="37" fillId="0" borderId="9" xfId="8" applyNumberFormat="1" applyFont="1" applyFill="1" applyBorder="1" applyAlignment="1" applyProtection="1"/>
    <xf numFmtId="43" fontId="37" fillId="0" borderId="9" xfId="1" applyFont="1" applyFill="1" applyBorder="1"/>
    <xf numFmtId="165" fontId="37" fillId="0" borderId="10" xfId="0" applyNumberFormat="1" applyFont="1" applyFill="1" applyBorder="1" applyAlignment="1">
      <alignment horizontal="center"/>
    </xf>
    <xf numFmtId="165" fontId="37" fillId="0" borderId="9" xfId="0" applyNumberFormat="1" applyFont="1" applyFill="1" applyBorder="1" applyAlignment="1">
      <alignment horizontal="center"/>
    </xf>
    <xf numFmtId="43" fontId="43" fillId="0" borderId="9" xfId="1" applyFont="1" applyFill="1" applyBorder="1" applyAlignment="1"/>
    <xf numFmtId="43" fontId="39" fillId="0" borderId="9" xfId="1" applyFont="1" applyFill="1" applyBorder="1"/>
    <xf numFmtId="0" fontId="39" fillId="0" borderId="10" xfId="0" applyFont="1" applyFill="1" applyBorder="1"/>
    <xf numFmtId="0" fontId="37" fillId="0" borderId="0" xfId="0" applyFont="1" applyFill="1" applyBorder="1" applyAlignment="1">
      <alignment horizontal="left"/>
    </xf>
    <xf numFmtId="43" fontId="39" fillId="0" borderId="0" xfId="1" applyFont="1" applyFill="1" applyBorder="1" applyAlignment="1">
      <alignment horizontal="left"/>
    </xf>
    <xf numFmtId="10" fontId="39" fillId="0" borderId="9" xfId="1" applyNumberFormat="1" applyFont="1" applyFill="1" applyBorder="1" applyAlignment="1">
      <alignment horizontal="center"/>
    </xf>
    <xf numFmtId="0" fontId="37" fillId="0" borderId="6" xfId="0" applyFont="1" applyFill="1" applyBorder="1"/>
    <xf numFmtId="10" fontId="37" fillId="0" borderId="0" xfId="0" applyNumberFormat="1" applyFont="1" applyFill="1" applyBorder="1" applyAlignment="1">
      <alignment horizontal="center"/>
    </xf>
    <xf numFmtId="43" fontId="37" fillId="0" borderId="7" xfId="0" applyNumberFormat="1" applyFont="1" applyFill="1" applyBorder="1"/>
    <xf numFmtId="43" fontId="37" fillId="0" borderId="1" xfId="1" applyFont="1" applyFill="1" applyBorder="1"/>
    <xf numFmtId="43" fontId="39" fillId="0" borderId="0" xfId="1" applyFont="1" applyFill="1" applyBorder="1" applyAlignment="1">
      <alignment horizontal="center"/>
    </xf>
    <xf numFmtId="43" fontId="37" fillId="0" borderId="1" xfId="0" applyNumberFormat="1" applyFont="1" applyFill="1" applyBorder="1"/>
    <xf numFmtId="0" fontId="37" fillId="0" borderId="11" xfId="0" applyFont="1" applyFill="1" applyBorder="1"/>
    <xf numFmtId="0" fontId="39" fillId="0" borderId="2" xfId="0" applyFont="1" applyFill="1" applyBorder="1"/>
    <xf numFmtId="0" fontId="39" fillId="0" borderId="3" xfId="0" applyFont="1" applyFill="1" applyBorder="1"/>
    <xf numFmtId="0" fontId="37" fillId="0" borderId="3" xfId="0" applyFont="1" applyFill="1" applyBorder="1"/>
    <xf numFmtId="43" fontId="39" fillId="0" borderId="3" xfId="0" applyNumberFormat="1" applyFont="1" applyFill="1" applyBorder="1"/>
    <xf numFmtId="10" fontId="39" fillId="0" borderId="3" xfId="0" applyNumberFormat="1" applyFont="1" applyFill="1" applyBorder="1" applyAlignment="1">
      <alignment horizontal="center"/>
    </xf>
    <xf numFmtId="43" fontId="39" fillId="0" borderId="3" xfId="1" applyFont="1" applyFill="1" applyBorder="1" applyAlignment="1">
      <alignment horizontal="center"/>
    </xf>
    <xf numFmtId="0" fontId="37" fillId="0" borderId="4" xfId="0" applyFont="1" applyFill="1" applyBorder="1"/>
    <xf numFmtId="0" fontId="37" fillId="0" borderId="0" xfId="0" applyFont="1" applyFill="1" applyBorder="1" applyAlignment="1"/>
    <xf numFmtId="0" fontId="37" fillId="0" borderId="7" xfId="0" applyFont="1" applyFill="1" applyBorder="1" applyAlignment="1"/>
    <xf numFmtId="0" fontId="39" fillId="0" borderId="0" xfId="0" applyFont="1" applyFill="1" applyBorder="1" applyAlignment="1"/>
    <xf numFmtId="0" fontId="39" fillId="0" borderId="7" xfId="0" applyFont="1" applyFill="1" applyBorder="1" applyAlignment="1"/>
    <xf numFmtId="0" fontId="37" fillId="0" borderId="0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/>
    </xf>
    <xf numFmtId="43" fontId="37" fillId="0" borderId="0" xfId="1" applyFont="1" applyFill="1"/>
    <xf numFmtId="43" fontId="37" fillId="0" borderId="0" xfId="0" applyNumberFormat="1" applyFont="1" applyFill="1"/>
    <xf numFmtId="0" fontId="45" fillId="0" borderId="6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7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"/>
    </xf>
    <xf numFmtId="0" fontId="43" fillId="0" borderId="13" xfId="0" applyFont="1" applyFill="1" applyBorder="1" applyAlignment="1">
      <alignment horizontal="center"/>
    </xf>
    <xf numFmtId="0" fontId="45" fillId="0" borderId="12" xfId="0" applyFont="1" applyFill="1" applyBorder="1" applyAlignment="1">
      <alignment horizontal="left"/>
    </xf>
    <xf numFmtId="0" fontId="45" fillId="0" borderId="15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43" fillId="0" borderId="12" xfId="0" applyFont="1" applyFill="1" applyBorder="1" applyAlignment="1">
      <alignment horizontal="left"/>
    </xf>
    <xf numFmtId="0" fontId="37" fillId="3" borderId="2" xfId="0" applyFont="1" applyFill="1" applyBorder="1" applyAlignment="1">
      <alignment horizontal="left"/>
    </xf>
    <xf numFmtId="0" fontId="37" fillId="3" borderId="12" xfId="0" applyFont="1" applyFill="1" applyBorder="1" applyAlignment="1">
      <alignment horizontal="left"/>
    </xf>
    <xf numFmtId="0" fontId="37" fillId="3" borderId="10" xfId="0" applyFont="1" applyFill="1" applyBorder="1" applyAlignment="1">
      <alignment horizontal="left"/>
    </xf>
    <xf numFmtId="0" fontId="37" fillId="3" borderId="1" xfId="0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0" fontId="37" fillId="2" borderId="2" xfId="0" applyFont="1" applyFill="1" applyBorder="1" applyAlignment="1">
      <alignment vertical="center"/>
    </xf>
    <xf numFmtId="0" fontId="46" fillId="0" borderId="12" xfId="0" applyFont="1" applyFill="1" applyBorder="1" applyAlignment="1">
      <alignment horizontal="left"/>
    </xf>
    <xf numFmtId="0" fontId="37" fillId="3" borderId="12" xfId="0" applyFont="1" applyFill="1" applyBorder="1"/>
    <xf numFmtId="0" fontId="37" fillId="3" borderId="10" xfId="0" applyFont="1" applyFill="1" applyBorder="1"/>
    <xf numFmtId="0" fontId="43" fillId="3" borderId="12" xfId="0" applyFont="1" applyFill="1" applyBorder="1" applyAlignment="1">
      <alignment horizontal="left"/>
    </xf>
    <xf numFmtId="0" fontId="37" fillId="3" borderId="15" xfId="0" applyFont="1" applyFill="1" applyBorder="1"/>
    <xf numFmtId="0" fontId="37" fillId="0" borderId="14" xfId="8" applyNumberFormat="1" applyFont="1" applyFill="1" applyBorder="1" applyAlignment="1" applyProtection="1">
      <alignment horizontal="left" vertical="center"/>
    </xf>
    <xf numFmtId="0" fontId="39" fillId="0" borderId="1" xfId="0" applyFont="1" applyFill="1" applyBorder="1"/>
    <xf numFmtId="0" fontId="37" fillId="4" borderId="9" xfId="0" applyFont="1" applyFill="1" applyBorder="1" applyAlignment="1">
      <alignment horizontal="left" vertical="center"/>
    </xf>
    <xf numFmtId="0" fontId="37" fillId="4" borderId="9" xfId="0" applyNumberFormat="1" applyFont="1" applyFill="1" applyBorder="1"/>
    <xf numFmtId="43" fontId="45" fillId="4" borderId="9" xfId="7" applyNumberFormat="1" applyFont="1" applyFill="1" applyBorder="1"/>
    <xf numFmtId="0" fontId="37" fillId="4" borderId="10" xfId="0" applyFont="1" applyFill="1" applyBorder="1"/>
    <xf numFmtId="0" fontId="37" fillId="4" borderId="9" xfId="0" applyFont="1" applyFill="1" applyBorder="1"/>
    <xf numFmtId="10" fontId="37" fillId="4" borderId="14" xfId="16" applyNumberFormat="1" applyFont="1" applyFill="1" applyBorder="1" applyAlignment="1">
      <alignment horizontal="center"/>
    </xf>
    <xf numFmtId="0" fontId="37" fillId="4" borderId="9" xfId="8" applyNumberFormat="1" applyFont="1" applyFill="1" applyBorder="1" applyAlignment="1" applyProtection="1"/>
    <xf numFmtId="43" fontId="39" fillId="4" borderId="9" xfId="1" applyFont="1" applyFill="1" applyBorder="1"/>
    <xf numFmtId="165" fontId="37" fillId="4" borderId="10" xfId="0" applyNumberFormat="1" applyFont="1" applyFill="1" applyBorder="1" applyAlignment="1">
      <alignment horizontal="center"/>
    </xf>
    <xf numFmtId="165" fontId="37" fillId="4" borderId="9" xfId="0" applyNumberFormat="1" applyFont="1" applyFill="1" applyBorder="1" applyAlignment="1">
      <alignment horizontal="center"/>
    </xf>
    <xf numFmtId="10" fontId="39" fillId="4" borderId="9" xfId="1" applyNumberFormat="1" applyFont="1" applyFill="1" applyBorder="1" applyAlignment="1">
      <alignment horizontal="center"/>
    </xf>
    <xf numFmtId="0" fontId="37" fillId="0" borderId="10" xfId="8" applyNumberFormat="1" applyFont="1" applyFill="1" applyBorder="1" applyAlignment="1" applyProtection="1"/>
    <xf numFmtId="10" fontId="37" fillId="0" borderId="9" xfId="16" applyNumberFormat="1" applyFont="1" applyFill="1" applyBorder="1" applyAlignment="1">
      <alignment horizontal="center"/>
    </xf>
    <xf numFmtId="0" fontId="37" fillId="0" borderId="12" xfId="8" applyNumberFormat="1" applyFont="1" applyFill="1" applyBorder="1" applyAlignment="1" applyProtection="1">
      <alignment wrapText="1"/>
    </xf>
    <xf numFmtId="0" fontId="37" fillId="0" borderId="12" xfId="0" applyFont="1" applyFill="1" applyBorder="1" applyAlignment="1"/>
    <xf numFmtId="0" fontId="37" fillId="0" borderId="13" xfId="0" applyFont="1" applyFill="1" applyBorder="1" applyAlignment="1"/>
    <xf numFmtId="43" fontId="37" fillId="0" borderId="7" xfId="1" applyFont="1" applyFill="1" applyBorder="1" applyAlignment="1">
      <alignment horizontal="left"/>
    </xf>
    <xf numFmtId="0" fontId="37" fillId="0" borderId="2" xfId="0" applyFont="1" applyFill="1" applyBorder="1" applyAlignment="1"/>
    <xf numFmtId="43" fontId="39" fillId="0" borderId="1" xfId="0" applyNumberFormat="1" applyFont="1" applyFill="1" applyBorder="1"/>
    <xf numFmtId="10" fontId="37" fillId="0" borderId="1" xfId="0" applyNumberFormat="1" applyFont="1" applyFill="1" applyBorder="1" applyAlignment="1">
      <alignment horizontal="center"/>
    </xf>
    <xf numFmtId="0" fontId="37" fillId="0" borderId="14" xfId="8" applyNumberFormat="1" applyFont="1" applyFill="1" applyBorder="1" applyAlignment="1" applyProtection="1">
      <alignment wrapText="1"/>
    </xf>
    <xf numFmtId="43" fontId="37" fillId="0" borderId="5" xfId="1" applyFont="1" applyFill="1" applyBorder="1" applyAlignment="1">
      <alignment wrapText="1"/>
    </xf>
    <xf numFmtId="10" fontId="37" fillId="0" borderId="14" xfId="16" applyNumberFormat="1" applyFont="1" applyFill="1" applyBorder="1" applyAlignment="1">
      <alignment horizontal="center" wrapText="1"/>
    </xf>
    <xf numFmtId="0" fontId="37" fillId="0" borderId="0" xfId="0" applyFont="1" applyFill="1" applyAlignment="1">
      <alignment wrapText="1"/>
    </xf>
    <xf numFmtId="0" fontId="37" fillId="0" borderId="0" xfId="0" applyFont="1" applyFill="1" applyBorder="1" applyAlignment="1"/>
    <xf numFmtId="0" fontId="37" fillId="0" borderId="7" xfId="0" applyFont="1" applyFill="1" applyBorder="1" applyAlignment="1"/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42" fillId="0" borderId="7" xfId="0" applyFont="1" applyFill="1" applyBorder="1" applyAlignment="1"/>
    <xf numFmtId="0" fontId="37" fillId="0" borderId="2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43" fontId="43" fillId="0" borderId="14" xfId="1" applyFont="1" applyFill="1" applyBorder="1" applyAlignment="1">
      <alignment wrapText="1"/>
    </xf>
    <xf numFmtId="43" fontId="43" fillId="0" borderId="15" xfId="1" applyFont="1" applyFill="1" applyBorder="1" applyAlignment="1">
      <alignment horizontal="center"/>
    </xf>
    <xf numFmtId="43" fontId="37" fillId="0" borderId="8" xfId="1" applyFont="1" applyFill="1" applyBorder="1" applyAlignment="1">
      <alignment horizontal="center"/>
    </xf>
    <xf numFmtId="0" fontId="37" fillId="0" borderId="0" xfId="0" applyFont="1" applyFill="1" applyBorder="1" applyAlignment="1"/>
    <xf numFmtId="43" fontId="45" fillId="0" borderId="14" xfId="7" applyNumberFormat="1" applyFont="1" applyFill="1" applyBorder="1"/>
    <xf numFmtId="43" fontId="39" fillId="0" borderId="6" xfId="1" applyFont="1" applyFill="1" applyBorder="1" applyAlignment="1">
      <alignment horizontal="center"/>
    </xf>
    <xf numFmtId="43" fontId="39" fillId="0" borderId="10" xfId="1" applyFont="1" applyFill="1" applyBorder="1" applyAlignment="1">
      <alignment horizontal="center"/>
    </xf>
    <xf numFmtId="43" fontId="39" fillId="0" borderId="3" xfId="1" applyFont="1" applyFill="1" applyBorder="1" applyAlignment="1">
      <alignment horizontal="center" vertical="center"/>
    </xf>
    <xf numFmtId="43" fontId="39" fillId="0" borderId="14" xfId="1" applyFont="1" applyFill="1" applyBorder="1" applyAlignment="1">
      <alignment horizontal="center"/>
    </xf>
    <xf numFmtId="43" fontId="45" fillId="0" borderId="14" xfId="1" applyFont="1" applyFill="1" applyBorder="1" applyAlignment="1">
      <alignment horizontal="center"/>
    </xf>
    <xf numFmtId="43" fontId="45" fillId="0" borderId="9" xfId="1" applyFont="1" applyFill="1" applyBorder="1" applyAlignment="1">
      <alignment horizontal="center"/>
    </xf>
    <xf numFmtId="43" fontId="45" fillId="4" borderId="9" xfId="1" applyFont="1" applyFill="1" applyBorder="1"/>
    <xf numFmtId="43" fontId="39" fillId="0" borderId="1" xfId="1" applyFont="1" applyFill="1" applyBorder="1"/>
    <xf numFmtId="43" fontId="37" fillId="0" borderId="0" xfId="1" applyFont="1" applyFill="1" applyBorder="1" applyAlignment="1"/>
    <xf numFmtId="43" fontId="39" fillId="0" borderId="0" xfId="1" applyFont="1" applyFill="1" applyBorder="1" applyAlignment="1"/>
    <xf numFmtId="43" fontId="39" fillId="0" borderId="1" xfId="1" applyFont="1" applyFill="1" applyBorder="1" applyAlignment="1">
      <alignment horizontal="center"/>
    </xf>
    <xf numFmtId="10" fontId="37" fillId="0" borderId="14" xfId="16" applyNumberFormat="1" applyFont="1" applyFill="1" applyBorder="1" applyAlignment="1">
      <alignment horizontal="center" vertical="top"/>
    </xf>
    <xf numFmtId="0" fontId="37" fillId="0" borderId="12" xfId="0" applyFont="1" applyFill="1" applyBorder="1" applyAlignment="1">
      <alignment vertical="top"/>
    </xf>
    <xf numFmtId="0" fontId="37" fillId="0" borderId="15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vertical="top" wrapText="1"/>
    </xf>
    <xf numFmtId="0" fontId="37" fillId="0" borderId="2" xfId="8" applyNumberFormat="1" applyFont="1" applyFill="1" applyBorder="1" applyAlignment="1" applyProtection="1">
      <alignment vertical="top"/>
    </xf>
    <xf numFmtId="43" fontId="37" fillId="0" borderId="5" xfId="1" applyFont="1" applyFill="1" applyBorder="1" applyAlignment="1">
      <alignment vertical="top"/>
    </xf>
    <xf numFmtId="0" fontId="45" fillId="0" borderId="11" xfId="0" applyFont="1" applyFill="1" applyBorder="1"/>
    <xf numFmtId="0" fontId="37" fillId="0" borderId="4" xfId="0" applyFont="1" applyFill="1" applyBorder="1" applyAlignment="1">
      <alignment horizontal="left"/>
    </xf>
    <xf numFmtId="0" fontId="37" fillId="0" borderId="11" xfId="0" applyFont="1" applyFill="1" applyBorder="1" applyAlignment="1">
      <alignment horizontal="left"/>
    </xf>
    <xf numFmtId="43" fontId="37" fillId="0" borderId="14" xfId="1" applyFont="1" applyFill="1" applyBorder="1" applyAlignment="1"/>
    <xf numFmtId="0" fontId="37" fillId="0" borderId="9" xfId="0" applyFont="1" applyFill="1" applyBorder="1" applyAlignment="1">
      <alignment horizontal="left"/>
    </xf>
    <xf numFmtId="0" fontId="37" fillId="0" borderId="14" xfId="0" applyFont="1" applyFill="1" applyBorder="1" applyAlignment="1">
      <alignment horizontal="left" wrapText="1"/>
    </xf>
    <xf numFmtId="0" fontId="37" fillId="0" borderId="9" xfId="0" applyFont="1" applyFill="1" applyBorder="1" applyAlignment="1">
      <alignment horizontal="left" wrapText="1"/>
    </xf>
    <xf numFmtId="0" fontId="39" fillId="0" borderId="0" xfId="0" applyFont="1" applyFill="1" applyAlignment="1"/>
    <xf numFmtId="0" fontId="37" fillId="0" borderId="14" xfId="0" applyFont="1" applyFill="1" applyBorder="1" applyAlignment="1">
      <alignment horizontal="left"/>
    </xf>
    <xf numFmtId="10" fontId="37" fillId="0" borderId="14" xfId="16" applyNumberFormat="1" applyFont="1" applyFill="1" applyBorder="1" applyAlignment="1">
      <alignment horizontal="left" wrapText="1"/>
    </xf>
    <xf numFmtId="10" fontId="37" fillId="0" borderId="14" xfId="16" applyNumberFormat="1" applyFont="1" applyFill="1" applyBorder="1" applyAlignment="1">
      <alignment horizontal="left"/>
    </xf>
    <xf numFmtId="43" fontId="37" fillId="0" borderId="5" xfId="1" applyFont="1" applyFill="1" applyBorder="1" applyAlignment="1"/>
    <xf numFmtId="43" fontId="37" fillId="0" borderId="2" xfId="1" applyFont="1" applyFill="1" applyBorder="1" applyAlignment="1"/>
    <xf numFmtId="0" fontId="47" fillId="0" borderId="14" xfId="0" applyNumberFormat="1" applyFont="1" applyFill="1" applyBorder="1" applyAlignment="1">
      <alignment horizontal="left"/>
    </xf>
    <xf numFmtId="14" fontId="37" fillId="0" borderId="8" xfId="0" applyNumberFormat="1" applyFont="1" applyFill="1" applyBorder="1" applyAlignment="1">
      <alignment horizontal="center"/>
    </xf>
    <xf numFmtId="14" fontId="37" fillId="0" borderId="0" xfId="0" applyNumberFormat="1" applyFont="1" applyFill="1" applyBorder="1" applyAlignment="1">
      <alignment horizontal="center"/>
    </xf>
    <xf numFmtId="14" fontId="37" fillId="0" borderId="14" xfId="1" applyNumberFormat="1" applyFont="1" applyFill="1" applyBorder="1" applyAlignment="1">
      <alignment horizontal="center"/>
    </xf>
    <xf numFmtId="14" fontId="37" fillId="0" borderId="15" xfId="1" applyNumberFormat="1" applyFont="1" applyFill="1" applyBorder="1" applyAlignment="1">
      <alignment horizontal="center"/>
    </xf>
    <xf numFmtId="14" fontId="37" fillId="0" borderId="15" xfId="0" applyNumberFormat="1" applyFont="1" applyFill="1" applyBorder="1" applyAlignment="1">
      <alignment horizontal="center"/>
    </xf>
    <xf numFmtId="14" fontId="37" fillId="0" borderId="2" xfId="1" quotePrefix="1" applyNumberFormat="1" applyFont="1" applyFill="1" applyBorder="1" applyAlignment="1">
      <alignment horizontal="center"/>
    </xf>
    <xf numFmtId="14" fontId="37" fillId="0" borderId="14" xfId="0" applyNumberFormat="1" applyFont="1" applyFill="1" applyBorder="1" applyAlignment="1">
      <alignment horizontal="center"/>
    </xf>
    <xf numFmtId="14" fontId="37" fillId="0" borderId="14" xfId="1" quotePrefix="1" applyNumberFormat="1" applyFont="1" applyFill="1" applyBorder="1" applyAlignment="1">
      <alignment horizontal="center"/>
    </xf>
    <xf numFmtId="14" fontId="37" fillId="0" borderId="14" xfId="0" applyNumberFormat="1" applyFont="1" applyFill="1" applyBorder="1" applyAlignment="1">
      <alignment horizontal="center" vertical="center" wrapText="1"/>
    </xf>
    <xf numFmtId="14" fontId="37" fillId="0" borderId="5" xfId="0" applyNumberFormat="1" applyFont="1" applyFill="1" applyBorder="1" applyAlignment="1">
      <alignment horizontal="center"/>
    </xf>
    <xf numFmtId="14" fontId="37" fillId="0" borderId="4" xfId="0" applyNumberFormat="1" applyFont="1" applyFill="1" applyBorder="1" applyAlignment="1">
      <alignment horizontal="center" vertical="top"/>
    </xf>
    <xf numFmtId="14" fontId="37" fillId="0" borderId="5" xfId="0" applyNumberFormat="1" applyFont="1" applyFill="1" applyBorder="1" applyAlignment="1">
      <alignment horizontal="center" vertical="top"/>
    </xf>
    <xf numFmtId="14" fontId="37" fillId="0" borderId="4" xfId="0" applyNumberFormat="1" applyFont="1" applyFill="1" applyBorder="1" applyAlignment="1">
      <alignment horizontal="center"/>
    </xf>
    <xf numFmtId="14" fontId="37" fillId="0" borderId="13" xfId="0" applyNumberFormat="1" applyFont="1" applyFill="1" applyBorder="1" applyAlignment="1">
      <alignment horizontal="center"/>
    </xf>
    <xf numFmtId="14" fontId="37" fillId="0" borderId="9" xfId="0" applyNumberFormat="1" applyFont="1" applyFill="1" applyBorder="1" applyAlignment="1">
      <alignment horizontal="center"/>
    </xf>
    <xf numFmtId="14" fontId="37" fillId="0" borderId="4" xfId="0" applyNumberFormat="1" applyFont="1" applyFill="1" applyBorder="1" applyAlignment="1">
      <alignment horizontal="center" wrapText="1"/>
    </xf>
    <xf numFmtId="14" fontId="37" fillId="0" borderId="5" xfId="0" applyNumberFormat="1" applyFont="1" applyFill="1" applyBorder="1" applyAlignment="1">
      <alignment horizontal="center" wrapText="1"/>
    </xf>
    <xf numFmtId="14" fontId="37" fillId="0" borderId="10" xfId="0" applyNumberFormat="1" applyFont="1" applyFill="1" applyBorder="1" applyAlignment="1">
      <alignment horizontal="center"/>
    </xf>
    <xf numFmtId="14" fontId="37" fillId="4" borderId="10" xfId="0" applyNumberFormat="1" applyFont="1" applyFill="1" applyBorder="1" applyAlignment="1">
      <alignment horizontal="center"/>
    </xf>
    <xf numFmtId="14" fontId="37" fillId="4" borderId="9" xfId="0" applyNumberFormat="1" applyFont="1" applyFill="1" applyBorder="1" applyAlignment="1">
      <alignment horizontal="center"/>
    </xf>
    <xf numFmtId="43" fontId="37" fillId="0" borderId="9" xfId="1" applyFont="1" applyFill="1" applyBorder="1" applyAlignment="1"/>
    <xf numFmtId="0" fontId="45" fillId="0" borderId="15" xfId="0" applyFont="1" applyFill="1" applyBorder="1" applyAlignment="1"/>
    <xf numFmtId="0" fontId="37" fillId="0" borderId="14" xfId="0" applyFont="1" applyFill="1" applyBorder="1" applyAlignment="1"/>
    <xf numFmtId="0" fontId="45" fillId="0" borderId="1" xfId="0" applyFont="1" applyFill="1" applyBorder="1" applyAlignment="1"/>
    <xf numFmtId="0" fontId="45" fillId="0" borderId="11" xfId="0" applyFont="1" applyFill="1" applyBorder="1" applyAlignment="1"/>
    <xf numFmtId="0" fontId="37" fillId="0" borderId="9" xfId="0" applyFont="1" applyFill="1" applyBorder="1" applyAlignment="1"/>
    <xf numFmtId="43" fontId="45" fillId="0" borderId="14" xfId="7" applyNumberFormat="1" applyFont="1" applyFill="1" applyBorder="1" applyAlignment="1"/>
    <xf numFmtId="0" fontId="43" fillId="0" borderId="1" xfId="0" applyFont="1" applyFill="1" applyBorder="1" applyAlignment="1"/>
    <xf numFmtId="0" fontId="37" fillId="0" borderId="10" xfId="0" applyFont="1" applyFill="1" applyBorder="1" applyAlignment="1"/>
    <xf numFmtId="0" fontId="37" fillId="0" borderId="1" xfId="0" applyFont="1" applyFill="1" applyBorder="1" applyAlignment="1"/>
    <xf numFmtId="0" fontId="37" fillId="0" borderId="11" xfId="0" applyFont="1" applyFill="1" applyBorder="1" applyAlignment="1"/>
    <xf numFmtId="43" fontId="39" fillId="0" borderId="14" xfId="1" applyFont="1" applyFill="1" applyBorder="1" applyAlignment="1"/>
    <xf numFmtId="0" fontId="39" fillId="0" borderId="12" xfId="0" applyFont="1" applyFill="1" applyBorder="1" applyAlignment="1"/>
    <xf numFmtId="0" fontId="37" fillId="0" borderId="14" xfId="0" applyNumberFormat="1" applyFont="1" applyFill="1" applyBorder="1" applyAlignment="1"/>
    <xf numFmtId="164" fontId="44" fillId="0" borderId="14" xfId="7" applyNumberFormat="1" applyFont="1" applyFill="1" applyBorder="1" applyAlignment="1"/>
    <xf numFmtId="164" fontId="44" fillId="0" borderId="14" xfId="7" applyNumberFormat="1" applyFont="1" applyFill="1" applyBorder="1" applyAlignment="1">
      <alignment horizontal="left"/>
    </xf>
    <xf numFmtId="43" fontId="45" fillId="0" borderId="14" xfId="7" applyFont="1" applyFill="1" applyBorder="1" applyAlignment="1"/>
    <xf numFmtId="43" fontId="45" fillId="0" borderId="14" xfId="7" applyFont="1" applyFill="1" applyBorder="1" applyAlignment="1">
      <alignment horizontal="left"/>
    </xf>
    <xf numFmtId="43" fontId="37" fillId="0" borderId="14" xfId="7" applyFont="1" applyFill="1" applyBorder="1" applyAlignment="1"/>
    <xf numFmtId="43" fontId="39" fillId="0" borderId="14" xfId="7" applyFont="1" applyFill="1" applyBorder="1" applyAlignment="1"/>
    <xf numFmtId="43" fontId="37" fillId="0" borderId="8" xfId="1" applyFont="1" applyFill="1" applyBorder="1" applyAlignment="1"/>
    <xf numFmtId="14" fontId="37" fillId="0" borderId="0" xfId="1" quotePrefix="1" applyNumberFormat="1" applyFont="1" applyFill="1" applyBorder="1" applyAlignment="1">
      <alignment horizontal="center"/>
    </xf>
    <xf numFmtId="14" fontId="37" fillId="0" borderId="8" xfId="1" quotePrefix="1" applyNumberFormat="1" applyFont="1" applyFill="1" applyBorder="1" applyAlignment="1">
      <alignment horizontal="center"/>
    </xf>
    <xf numFmtId="43" fontId="48" fillId="0" borderId="14" xfId="1" applyFont="1" applyFill="1" applyBorder="1" applyAlignment="1">
      <alignment vertical="top"/>
    </xf>
    <xf numFmtId="43" fontId="48" fillId="0" borderId="14" xfId="1" applyFont="1" applyFill="1" applyBorder="1" applyAlignment="1"/>
    <xf numFmtId="0" fontId="37" fillId="0" borderId="9" xfId="0" applyNumberFormat="1" applyFont="1" applyFill="1" applyBorder="1" applyAlignment="1">
      <alignment horizontal="left" wrapText="1"/>
    </xf>
    <xf numFmtId="0" fontId="37" fillId="0" borderId="9" xfId="0" applyFont="1" applyFill="1" applyBorder="1" applyAlignment="1">
      <alignment horizontal="left" vertical="top"/>
    </xf>
    <xf numFmtId="0" fontId="48" fillId="0" borderId="12" xfId="21" applyFont="1" applyFill="1" applyBorder="1" applyAlignment="1"/>
    <xf numFmtId="167" fontId="48" fillId="0" borderId="14" xfId="21" applyNumberFormat="1" applyFont="1" applyFill="1" applyBorder="1" applyAlignment="1"/>
    <xf numFmtId="0" fontId="48" fillId="0" borderId="6" xfId="21" applyFont="1" applyFill="1" applyBorder="1" applyAlignment="1"/>
    <xf numFmtId="0" fontId="1" fillId="0" borderId="6" xfId="21" applyFill="1" applyBorder="1"/>
    <xf numFmtId="167" fontId="48" fillId="0" borderId="14" xfId="21" applyNumberFormat="1" applyFont="1" applyFill="1" applyBorder="1"/>
    <xf numFmtId="43" fontId="48" fillId="0" borderId="14" xfId="1" applyFont="1" applyFill="1" applyBorder="1"/>
    <xf numFmtId="43" fontId="39" fillId="0" borderId="7" xfId="1" applyFont="1" applyFill="1" applyBorder="1" applyAlignment="1">
      <alignment horizontal="center"/>
    </xf>
    <xf numFmtId="43" fontId="39" fillId="0" borderId="0" xfId="1" applyFont="1" applyFill="1" applyBorder="1"/>
    <xf numFmtId="10" fontId="39" fillId="0" borderId="0" xfId="1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10" fontId="39" fillId="0" borderId="1" xfId="1" applyNumberFormat="1" applyFont="1" applyFill="1" applyBorder="1" applyAlignment="1">
      <alignment horizontal="center"/>
    </xf>
    <xf numFmtId="0" fontId="37" fillId="0" borderId="11" xfId="0" applyFont="1" applyFill="1" applyBorder="1" applyAlignment="1">
      <alignment horizontal="left" vertical="center"/>
    </xf>
    <xf numFmtId="0" fontId="37" fillId="3" borderId="12" xfId="0" applyFont="1" applyFill="1" applyBorder="1" applyAlignment="1">
      <alignment horizontal="left"/>
    </xf>
    <xf numFmtId="0" fontId="37" fillId="3" borderId="15" xfId="0" applyFont="1" applyFill="1" applyBorder="1" applyAlignment="1">
      <alignment horizontal="left"/>
    </xf>
    <xf numFmtId="0" fontId="45" fillId="0" borderId="15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37" fillId="3" borderId="2" xfId="0" applyFont="1" applyFill="1" applyBorder="1" applyAlignment="1">
      <alignment horizontal="left"/>
    </xf>
    <xf numFmtId="0" fontId="37" fillId="3" borderId="3" xfId="0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14" fontId="37" fillId="0" borderId="5" xfId="1" applyNumberFormat="1" applyFont="1" applyFill="1" applyBorder="1" applyAlignment="1">
      <alignment horizontal="center"/>
    </xf>
    <xf numFmtId="14" fontId="37" fillId="0" borderId="14" xfId="0" applyNumberFormat="1" applyFont="1" applyFill="1" applyBorder="1" applyAlignment="1">
      <alignment horizontal="center" vertical="center"/>
    </xf>
    <xf numFmtId="14" fontId="44" fillId="0" borderId="14" xfId="7" applyNumberFormat="1" applyFont="1" applyFill="1" applyBorder="1" applyAlignment="1">
      <alignment horizontal="center"/>
    </xf>
    <xf numFmtId="14" fontId="43" fillId="0" borderId="14" xfId="7" applyNumberFormat="1" applyFont="1" applyFill="1" applyBorder="1" applyAlignment="1">
      <alignment horizontal="center"/>
    </xf>
    <xf numFmtId="14" fontId="43" fillId="0" borderId="14" xfId="0" applyNumberFormat="1" applyFont="1" applyFill="1" applyBorder="1" applyAlignment="1">
      <alignment horizontal="center"/>
    </xf>
    <xf numFmtId="0" fontId="39" fillId="0" borderId="15" xfId="0" applyFont="1" applyFill="1" applyBorder="1" applyAlignment="1">
      <alignment horizontal="center"/>
    </xf>
    <xf numFmtId="0" fontId="37" fillId="3" borderId="12" xfId="0" applyFont="1" applyFill="1" applyBorder="1" applyAlignment="1">
      <alignment horizontal="left"/>
    </xf>
    <xf numFmtId="0" fontId="37" fillId="3" borderId="15" xfId="0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9" fillId="0" borderId="12" xfId="0" applyFont="1" applyFill="1" applyBorder="1" applyAlignment="1">
      <alignment horizontal="left"/>
    </xf>
    <xf numFmtId="0" fontId="39" fillId="0" borderId="15" xfId="0" applyFont="1" applyFill="1" applyBorder="1" applyAlignment="1">
      <alignment horizontal="left"/>
    </xf>
    <xf numFmtId="0" fontId="37" fillId="0" borderId="12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left"/>
    </xf>
    <xf numFmtId="0" fontId="37" fillId="0" borderId="13" xfId="0" applyFont="1" applyFill="1" applyBorder="1" applyAlignment="1">
      <alignment horizontal="left"/>
    </xf>
    <xf numFmtId="0" fontId="37" fillId="5" borderId="12" xfId="0" applyFont="1" applyFill="1" applyBorder="1" applyAlignment="1"/>
    <xf numFmtId="0" fontId="37" fillId="5" borderId="15" xfId="0" applyFont="1" applyFill="1" applyBorder="1" applyAlignment="1"/>
    <xf numFmtId="0" fontId="37" fillId="5" borderId="13" xfId="0" applyFont="1" applyFill="1" applyBorder="1" applyAlignment="1"/>
    <xf numFmtId="0" fontId="37" fillId="5" borderId="14" xfId="8" applyNumberFormat="1" applyFont="1" applyFill="1" applyBorder="1" applyAlignment="1" applyProtection="1">
      <alignment horizontal="left"/>
    </xf>
    <xf numFmtId="43" fontId="37" fillId="5" borderId="14" xfId="1" applyFont="1" applyFill="1" applyBorder="1" applyAlignment="1"/>
    <xf numFmtId="14" fontId="37" fillId="5" borderId="14" xfId="1" applyNumberFormat="1" applyFont="1" applyFill="1" applyBorder="1" applyAlignment="1">
      <alignment horizontal="center"/>
    </xf>
    <xf numFmtId="10" fontId="37" fillId="5" borderId="14" xfId="16" applyNumberFormat="1" applyFont="1" applyFill="1" applyBorder="1" applyAlignment="1">
      <alignment horizontal="center"/>
    </xf>
    <xf numFmtId="43" fontId="37" fillId="5" borderId="14" xfId="1" applyFont="1" applyFill="1" applyBorder="1" applyAlignment="1">
      <alignment horizontal="center"/>
    </xf>
    <xf numFmtId="0" fontId="37" fillId="5" borderId="9" xfId="0" applyFont="1" applyFill="1" applyBorder="1" applyAlignment="1">
      <alignment horizontal="left"/>
    </xf>
    <xf numFmtId="0" fontId="37" fillId="5" borderId="0" xfId="0" applyFont="1" applyFill="1" applyAlignment="1"/>
    <xf numFmtId="43" fontId="37" fillId="5" borderId="15" xfId="1" applyFont="1" applyFill="1" applyBorder="1" applyAlignment="1"/>
    <xf numFmtId="14" fontId="37" fillId="5" borderId="15" xfId="1" applyNumberFormat="1" applyFont="1" applyFill="1" applyBorder="1" applyAlignment="1">
      <alignment horizontal="center"/>
    </xf>
    <xf numFmtId="43" fontId="37" fillId="5" borderId="15" xfId="1" applyFont="1" applyFill="1" applyBorder="1" applyAlignment="1">
      <alignment horizontal="center"/>
    </xf>
    <xf numFmtId="0" fontId="37" fillId="5" borderId="14" xfId="8" applyNumberFormat="1" applyFont="1" applyFill="1" applyBorder="1" applyAlignment="1" applyProtection="1"/>
    <xf numFmtId="0" fontId="37" fillId="5" borderId="14" xfId="0" applyFont="1" applyFill="1" applyBorder="1" applyAlignment="1">
      <alignment horizontal="left" wrapText="1"/>
    </xf>
    <xf numFmtId="0" fontId="39" fillId="5" borderId="0" xfId="0" applyFont="1" applyFill="1" applyAlignment="1"/>
    <xf numFmtId="14" fontId="37" fillId="5" borderId="14" xfId="0" applyNumberFormat="1" applyFont="1" applyFill="1" applyBorder="1" applyAlignment="1">
      <alignment horizontal="center"/>
    </xf>
    <xf numFmtId="14" fontId="37" fillId="5" borderId="15" xfId="0" applyNumberFormat="1" applyFont="1" applyFill="1" applyBorder="1" applyAlignment="1">
      <alignment horizontal="center"/>
    </xf>
    <xf numFmtId="43" fontId="43" fillId="5" borderId="15" xfId="1" applyFont="1" applyFill="1" applyBorder="1" applyAlignment="1">
      <alignment horizontal="center"/>
    </xf>
    <xf numFmtId="43" fontId="37" fillId="5" borderId="8" xfId="1" applyFont="1" applyFill="1" applyBorder="1" applyAlignment="1"/>
    <xf numFmtId="14" fontId="37" fillId="5" borderId="0" xfId="1" quotePrefix="1" applyNumberFormat="1" applyFont="1" applyFill="1" applyBorder="1" applyAlignment="1">
      <alignment horizontal="center"/>
    </xf>
    <xf numFmtId="14" fontId="37" fillId="5" borderId="8" xfId="1" quotePrefix="1" applyNumberFormat="1" applyFont="1" applyFill="1" applyBorder="1" applyAlignment="1">
      <alignment horizontal="center"/>
    </xf>
    <xf numFmtId="10" fontId="37" fillId="5" borderId="8" xfId="16" applyNumberFormat="1" applyFont="1" applyFill="1" applyBorder="1" applyAlignment="1">
      <alignment horizontal="center"/>
    </xf>
    <xf numFmtId="43" fontId="37" fillId="5" borderId="8" xfId="1" applyFont="1" applyFill="1" applyBorder="1" applyAlignment="1">
      <alignment horizontal="center"/>
    </xf>
    <xf numFmtId="0" fontId="37" fillId="5" borderId="9" xfId="0" applyFont="1" applyFill="1" applyBorder="1" applyAlignment="1">
      <alignment horizontal="left" wrapText="1"/>
    </xf>
    <xf numFmtId="0" fontId="37" fillId="5" borderId="14" xfId="0" applyFont="1" applyFill="1" applyBorder="1" applyAlignment="1">
      <alignment horizontal="left"/>
    </xf>
    <xf numFmtId="43" fontId="37" fillId="5" borderId="0" xfId="1" applyFont="1" applyFill="1" applyBorder="1" applyAlignment="1">
      <alignment horizontal="center"/>
    </xf>
    <xf numFmtId="14" fontId="37" fillId="5" borderId="8" xfId="0" applyNumberFormat="1" applyFont="1" applyFill="1" applyBorder="1" applyAlignment="1">
      <alignment horizontal="center"/>
    </xf>
    <xf numFmtId="14" fontId="37" fillId="5" borderId="0" xfId="0" applyNumberFormat="1" applyFont="1" applyFill="1" applyBorder="1" applyAlignment="1">
      <alignment horizontal="center"/>
    </xf>
    <xf numFmtId="10" fontId="37" fillId="5" borderId="14" xfId="16" applyNumberFormat="1" applyFont="1" applyFill="1" applyBorder="1" applyAlignment="1">
      <alignment horizontal="left" wrapText="1"/>
    </xf>
    <xf numFmtId="10" fontId="37" fillId="5" borderId="14" xfId="16" applyNumberFormat="1" applyFont="1" applyFill="1" applyBorder="1" applyAlignment="1">
      <alignment horizontal="left"/>
    </xf>
    <xf numFmtId="43" fontId="37" fillId="5" borderId="5" xfId="1" applyFont="1" applyFill="1" applyBorder="1" applyAlignment="1"/>
    <xf numFmtId="14" fontId="37" fillId="5" borderId="5" xfId="1" applyNumberFormat="1" applyFont="1" applyFill="1" applyBorder="1" applyAlignment="1">
      <alignment horizontal="center"/>
    </xf>
    <xf numFmtId="10" fontId="37" fillId="5" borderId="5" xfId="16" applyNumberFormat="1" applyFont="1" applyFill="1" applyBorder="1" applyAlignment="1">
      <alignment horizontal="center"/>
    </xf>
    <xf numFmtId="43" fontId="37" fillId="5" borderId="5" xfId="1" applyFont="1" applyFill="1" applyBorder="1" applyAlignment="1">
      <alignment horizontal="center"/>
    </xf>
    <xf numFmtId="43" fontId="37" fillId="5" borderId="2" xfId="1" applyFont="1" applyFill="1" applyBorder="1" applyAlignment="1"/>
    <xf numFmtId="14" fontId="37" fillId="5" borderId="2" xfId="1" quotePrefix="1" applyNumberFormat="1" applyFont="1" applyFill="1" applyBorder="1" applyAlignment="1">
      <alignment horizontal="center"/>
    </xf>
    <xf numFmtId="10" fontId="37" fillId="5" borderId="2" xfId="16" applyNumberFormat="1" applyFont="1" applyFill="1" applyBorder="1" applyAlignment="1">
      <alignment horizontal="center"/>
    </xf>
    <xf numFmtId="43" fontId="37" fillId="5" borderId="2" xfId="1" applyFont="1" applyFill="1" applyBorder="1" applyAlignment="1">
      <alignment horizontal="center"/>
    </xf>
    <xf numFmtId="43" fontId="43" fillId="5" borderId="14" xfId="1" applyFont="1" applyFill="1" applyBorder="1" applyAlignment="1"/>
    <xf numFmtId="0" fontId="37" fillId="5" borderId="5" xfId="8" applyNumberFormat="1" applyFont="1" applyFill="1" applyBorder="1" applyAlignment="1" applyProtection="1"/>
    <xf numFmtId="14" fontId="37" fillId="5" borderId="5" xfId="0" applyNumberFormat="1" applyFont="1" applyFill="1" applyBorder="1" applyAlignment="1">
      <alignment horizontal="center"/>
    </xf>
    <xf numFmtId="43" fontId="43" fillId="5" borderId="5" xfId="1" applyFont="1" applyFill="1" applyBorder="1" applyAlignment="1"/>
    <xf numFmtId="0" fontId="37" fillId="5" borderId="0" xfId="0" applyFont="1" applyFill="1"/>
    <xf numFmtId="0" fontId="43" fillId="5" borderId="12" xfId="0" applyFont="1" applyFill="1" applyBorder="1" applyAlignment="1">
      <alignment horizontal="left"/>
    </xf>
    <xf numFmtId="0" fontId="45" fillId="5" borderId="15" xfId="0" applyFont="1" applyFill="1" applyBorder="1" applyAlignment="1">
      <alignment horizontal="center"/>
    </xf>
    <xf numFmtId="0" fontId="45" fillId="5" borderId="13" xfId="0" applyFont="1" applyFill="1" applyBorder="1" applyAlignment="1">
      <alignment horizontal="center"/>
    </xf>
    <xf numFmtId="0" fontId="37" fillId="5" borderId="14" xfId="0" applyNumberFormat="1" applyFont="1" applyFill="1" applyBorder="1" applyAlignment="1">
      <alignment horizontal="left"/>
    </xf>
    <xf numFmtId="0" fontId="37" fillId="5" borderId="12" xfId="0" applyFont="1" applyFill="1" applyBorder="1" applyAlignment="1">
      <alignment vertical="top"/>
    </xf>
    <xf numFmtId="0" fontId="37" fillId="5" borderId="15" xfId="0" applyFont="1" applyFill="1" applyBorder="1" applyAlignment="1">
      <alignment vertical="top" wrapText="1"/>
    </xf>
    <xf numFmtId="0" fontId="37" fillId="5" borderId="13" xfId="0" applyFont="1" applyFill="1" applyBorder="1" applyAlignment="1">
      <alignment vertical="top" wrapText="1"/>
    </xf>
    <xf numFmtId="0" fontId="37" fillId="5" borderId="2" xfId="8" applyNumberFormat="1" applyFont="1" applyFill="1" applyBorder="1" applyAlignment="1" applyProtection="1">
      <alignment vertical="top"/>
    </xf>
    <xf numFmtId="43" fontId="37" fillId="5" borderId="5" xfId="1" applyFont="1" applyFill="1" applyBorder="1" applyAlignment="1">
      <alignment vertical="top"/>
    </xf>
    <xf numFmtId="14" fontId="37" fillId="5" borderId="4" xfId="0" applyNumberFormat="1" applyFont="1" applyFill="1" applyBorder="1" applyAlignment="1">
      <alignment horizontal="center" vertical="top"/>
    </xf>
    <xf numFmtId="14" fontId="37" fillId="5" borderId="5" xfId="0" applyNumberFormat="1" applyFont="1" applyFill="1" applyBorder="1" applyAlignment="1">
      <alignment horizontal="center" vertical="top"/>
    </xf>
    <xf numFmtId="10" fontId="37" fillId="5" borderId="14" xfId="16" applyNumberFormat="1" applyFont="1" applyFill="1" applyBorder="1" applyAlignment="1">
      <alignment horizontal="center" vertical="top"/>
    </xf>
    <xf numFmtId="43" fontId="48" fillId="5" borderId="14" xfId="1" applyFont="1" applyFill="1" applyBorder="1" applyAlignment="1">
      <alignment vertical="top"/>
    </xf>
    <xf numFmtId="0" fontId="37" fillId="5" borderId="2" xfId="0" applyFont="1" applyFill="1" applyBorder="1" applyAlignment="1">
      <alignment horizontal="left"/>
    </xf>
    <xf numFmtId="0" fontId="37" fillId="5" borderId="3" xfId="0" applyFont="1" applyFill="1" applyBorder="1" applyAlignment="1">
      <alignment horizontal="left"/>
    </xf>
    <xf numFmtId="0" fontId="37" fillId="5" borderId="4" xfId="0" applyFont="1" applyFill="1" applyBorder="1" applyAlignment="1">
      <alignment horizontal="left"/>
    </xf>
    <xf numFmtId="0" fontId="37" fillId="5" borderId="12" xfId="8" applyNumberFormat="1" applyFont="1" applyFill="1" applyBorder="1" applyAlignment="1" applyProtection="1">
      <alignment wrapText="1"/>
    </xf>
    <xf numFmtId="14" fontId="37" fillId="5" borderId="4" xfId="0" applyNumberFormat="1" applyFont="1" applyFill="1" applyBorder="1" applyAlignment="1">
      <alignment horizontal="center"/>
    </xf>
    <xf numFmtId="43" fontId="48" fillId="5" borderId="14" xfId="1" applyFont="1" applyFill="1" applyBorder="1" applyAlignment="1"/>
    <xf numFmtId="0" fontId="37" fillId="5" borderId="12" xfId="0" applyFont="1" applyFill="1" applyBorder="1" applyAlignment="1">
      <alignment horizontal="left"/>
    </xf>
    <xf numFmtId="0" fontId="37" fillId="5" borderId="15" xfId="0" applyFont="1" applyFill="1" applyBorder="1" applyAlignment="1">
      <alignment horizontal="left"/>
    </xf>
    <xf numFmtId="0" fontId="37" fillId="5" borderId="13" xfId="0" applyFont="1" applyFill="1" applyBorder="1" applyAlignment="1">
      <alignment horizontal="left"/>
    </xf>
    <xf numFmtId="0" fontId="37" fillId="5" borderId="12" xfId="8" applyNumberFormat="1" applyFont="1" applyFill="1" applyBorder="1" applyAlignment="1" applyProtection="1"/>
    <xf numFmtId="14" fontId="37" fillId="5" borderId="13" xfId="0" applyNumberFormat="1" applyFont="1" applyFill="1" applyBorder="1" applyAlignment="1">
      <alignment horizontal="center"/>
    </xf>
    <xf numFmtId="0" fontId="37" fillId="5" borderId="10" xfId="0" applyFont="1" applyFill="1" applyBorder="1" applyAlignment="1">
      <alignment horizontal="left"/>
    </xf>
    <xf numFmtId="0" fontId="37" fillId="5" borderId="1" xfId="0" applyFont="1" applyFill="1" applyBorder="1" applyAlignment="1">
      <alignment horizontal="left"/>
    </xf>
    <xf numFmtId="0" fontId="37" fillId="5" borderId="11" xfId="0" applyFont="1" applyFill="1" applyBorder="1" applyAlignment="1">
      <alignment horizontal="left"/>
    </xf>
    <xf numFmtId="0" fontId="37" fillId="5" borderId="10" xfId="8" applyNumberFormat="1" applyFont="1" applyFill="1" applyBorder="1" applyAlignment="1" applyProtection="1"/>
    <xf numFmtId="43" fontId="37" fillId="5" borderId="9" xfId="1" applyFont="1" applyFill="1" applyBorder="1" applyAlignment="1"/>
    <xf numFmtId="14" fontId="37" fillId="5" borderId="9" xfId="0" applyNumberFormat="1" applyFont="1" applyFill="1" applyBorder="1" applyAlignment="1">
      <alignment horizontal="center"/>
    </xf>
    <xf numFmtId="10" fontId="37" fillId="5" borderId="9" xfId="16" applyNumberFormat="1" applyFont="1" applyFill="1" applyBorder="1" applyAlignment="1">
      <alignment horizontal="center"/>
    </xf>
    <xf numFmtId="0" fontId="37" fillId="5" borderId="2" xfId="8" applyNumberFormat="1" applyFont="1" applyFill="1" applyBorder="1" applyAlignment="1" applyProtection="1"/>
    <xf numFmtId="0" fontId="47" fillId="5" borderId="14" xfId="0" applyNumberFormat="1" applyFont="1" applyFill="1" applyBorder="1" applyAlignment="1">
      <alignment horizontal="left"/>
    </xf>
    <xf numFmtId="14" fontId="37" fillId="5" borderId="10" xfId="0" applyNumberFormat="1" applyFont="1" applyFill="1" applyBorder="1" applyAlignment="1">
      <alignment horizontal="center"/>
    </xf>
    <xf numFmtId="0" fontId="37" fillId="5" borderId="9" xfId="0" applyFont="1" applyFill="1" applyBorder="1" applyAlignment="1">
      <alignment horizontal="left" vertical="top"/>
    </xf>
    <xf numFmtId="0" fontId="48" fillId="5" borderId="12" xfId="21" applyFont="1" applyFill="1" applyBorder="1" applyAlignment="1"/>
    <xf numFmtId="0" fontId="45" fillId="5" borderId="15" xfId="0" applyFont="1" applyFill="1" applyBorder="1" applyAlignment="1"/>
    <xf numFmtId="0" fontId="45" fillId="5" borderId="13" xfId="0" applyFont="1" applyFill="1" applyBorder="1" applyAlignment="1"/>
    <xf numFmtId="0" fontId="37" fillId="5" borderId="14" xfId="0" applyFont="1" applyFill="1" applyBorder="1" applyAlignment="1"/>
    <xf numFmtId="167" fontId="48" fillId="5" borderId="14" xfId="21" applyNumberFormat="1" applyFont="1" applyFill="1" applyBorder="1" applyAlignment="1"/>
    <xf numFmtId="0" fontId="48" fillId="5" borderId="6" xfId="21" applyFont="1" applyFill="1" applyBorder="1" applyAlignment="1"/>
    <xf numFmtId="0" fontId="45" fillId="5" borderId="1" xfId="0" applyFont="1" applyFill="1" applyBorder="1" applyAlignment="1"/>
    <xf numFmtId="0" fontId="45" fillId="5" borderId="11" xfId="0" applyFont="1" applyFill="1" applyBorder="1" applyAlignment="1"/>
    <xf numFmtId="0" fontId="37" fillId="5" borderId="14" xfId="8" applyNumberFormat="1" applyFont="1" applyFill="1" applyBorder="1" applyAlignment="1" applyProtection="1">
      <alignment wrapText="1"/>
    </xf>
    <xf numFmtId="0" fontId="37" fillId="3" borderId="12" xfId="0" applyFont="1" applyFill="1" applyBorder="1" applyAlignment="1"/>
    <xf numFmtId="0" fontId="37" fillId="3" borderId="15" xfId="0" applyFont="1" applyFill="1" applyBorder="1" applyAlignment="1"/>
    <xf numFmtId="0" fontId="37" fillId="3" borderId="13" xfId="0" applyFont="1" applyFill="1" applyBorder="1" applyAlignment="1"/>
    <xf numFmtId="0" fontId="37" fillId="3" borderId="14" xfId="8" applyNumberFormat="1" applyFont="1" applyFill="1" applyBorder="1" applyAlignment="1" applyProtection="1">
      <alignment horizontal="left"/>
    </xf>
    <xf numFmtId="43" fontId="37" fillId="3" borderId="14" xfId="1" applyFont="1" applyFill="1" applyBorder="1" applyAlignment="1"/>
    <xf numFmtId="14" fontId="37" fillId="3" borderId="14" xfId="1" applyNumberFormat="1" applyFont="1" applyFill="1" applyBorder="1" applyAlignment="1">
      <alignment horizontal="center"/>
    </xf>
    <xf numFmtId="10" fontId="37" fillId="3" borderId="14" xfId="16" applyNumberFormat="1" applyFont="1" applyFill="1" applyBorder="1" applyAlignment="1">
      <alignment horizontal="center"/>
    </xf>
    <xf numFmtId="43" fontId="37" fillId="3" borderId="14" xfId="1" applyFont="1" applyFill="1" applyBorder="1" applyAlignment="1">
      <alignment horizontal="center"/>
    </xf>
    <xf numFmtId="0" fontId="37" fillId="3" borderId="9" xfId="0" applyFont="1" applyFill="1" applyBorder="1" applyAlignment="1">
      <alignment horizontal="left"/>
    </xf>
    <xf numFmtId="0" fontId="37" fillId="3" borderId="0" xfId="0" applyFont="1" applyFill="1" applyAlignment="1"/>
    <xf numFmtId="0" fontId="37" fillId="3" borderId="14" xfId="0" applyNumberFormat="1" applyFont="1" applyFill="1" applyBorder="1" applyAlignment="1">
      <alignment horizontal="left"/>
    </xf>
    <xf numFmtId="14" fontId="37" fillId="3" borderId="14" xfId="0" applyNumberFormat="1" applyFont="1" applyFill="1" applyBorder="1" applyAlignment="1">
      <alignment horizontal="center"/>
    </xf>
    <xf numFmtId="10" fontId="37" fillId="3" borderId="14" xfId="16" applyNumberFormat="1" applyFont="1" applyFill="1" applyBorder="1" applyAlignment="1">
      <alignment horizontal="left"/>
    </xf>
    <xf numFmtId="0" fontId="37" fillId="3" borderId="14" xfId="8" applyNumberFormat="1" applyFont="1" applyFill="1" applyBorder="1" applyAlignment="1" applyProtection="1"/>
    <xf numFmtId="43" fontId="43" fillId="3" borderId="14" xfId="1" applyFont="1" applyFill="1" applyBorder="1" applyAlignment="1">
      <alignment horizontal="center"/>
    </xf>
    <xf numFmtId="0" fontId="37" fillId="3" borderId="9" xfId="0" applyFont="1" applyFill="1" applyBorder="1" applyAlignment="1">
      <alignment horizontal="left" wrapText="1"/>
    </xf>
    <xf numFmtId="14" fontId="37" fillId="3" borderId="14" xfId="1" quotePrefix="1" applyNumberFormat="1" applyFont="1" applyFill="1" applyBorder="1" applyAlignment="1">
      <alignment horizontal="center"/>
    </xf>
    <xf numFmtId="0" fontId="47" fillId="3" borderId="14" xfId="0" applyNumberFormat="1" applyFont="1" applyFill="1" applyBorder="1" applyAlignment="1">
      <alignment horizontal="left"/>
    </xf>
    <xf numFmtId="0" fontId="43" fillId="3" borderId="15" xfId="0" applyFont="1" applyFill="1" applyBorder="1" applyAlignment="1">
      <alignment horizontal="center"/>
    </xf>
    <xf numFmtId="0" fontId="43" fillId="3" borderId="13" xfId="0" applyFont="1" applyFill="1" applyBorder="1" applyAlignment="1">
      <alignment horizontal="center"/>
    </xf>
    <xf numFmtId="0" fontId="37" fillId="3" borderId="14" xfId="0" applyFont="1" applyFill="1" applyBorder="1" applyAlignment="1">
      <alignment horizontal="left" wrapText="1"/>
    </xf>
    <xf numFmtId="0" fontId="37" fillId="3" borderId="0" xfId="0" applyFont="1" applyFill="1"/>
    <xf numFmtId="0" fontId="37" fillId="3" borderId="12" xfId="8" applyNumberFormat="1" applyFont="1" applyFill="1" applyBorder="1" applyAlignment="1" applyProtection="1"/>
    <xf numFmtId="43" fontId="43" fillId="3" borderId="14" xfId="1" applyFont="1" applyFill="1" applyBorder="1" applyAlignment="1"/>
    <xf numFmtId="0" fontId="37" fillId="3" borderId="4" xfId="0" applyFont="1" applyFill="1" applyBorder="1" applyAlignment="1">
      <alignment horizontal="left"/>
    </xf>
    <xf numFmtId="0" fontId="37" fillId="3" borderId="2" xfId="8" applyNumberFormat="1" applyFont="1" applyFill="1" applyBorder="1" applyAlignment="1" applyProtection="1"/>
    <xf numFmtId="43" fontId="37" fillId="3" borderId="5" xfId="1" applyFont="1" applyFill="1" applyBorder="1" applyAlignment="1"/>
    <xf numFmtId="14" fontId="37" fillId="3" borderId="4" xfId="0" applyNumberFormat="1" applyFont="1" applyFill="1" applyBorder="1" applyAlignment="1">
      <alignment horizontal="center"/>
    </xf>
    <xf numFmtId="14" fontId="37" fillId="3" borderId="5" xfId="0" applyNumberFormat="1" applyFont="1" applyFill="1" applyBorder="1" applyAlignment="1">
      <alignment horizontal="center"/>
    </xf>
    <xf numFmtId="43" fontId="48" fillId="3" borderId="14" xfId="1" applyFont="1" applyFill="1" applyBorder="1" applyAlignment="1"/>
    <xf numFmtId="0" fontId="37" fillId="3" borderId="2" xfId="0" applyFont="1" applyFill="1" applyBorder="1" applyAlignment="1"/>
    <xf numFmtId="0" fontId="37" fillId="3" borderId="3" xfId="0" applyFont="1" applyFill="1" applyBorder="1" applyAlignment="1"/>
    <xf numFmtId="0" fontId="37" fillId="3" borderId="4" xfId="0" applyFont="1" applyFill="1" applyBorder="1" applyAlignment="1"/>
    <xf numFmtId="0" fontId="37" fillId="3" borderId="9" xfId="0" applyNumberFormat="1" applyFont="1" applyFill="1" applyBorder="1" applyAlignment="1">
      <alignment horizontal="left" wrapText="1"/>
    </xf>
    <xf numFmtId="0" fontId="37" fillId="3" borderId="11" xfId="0" applyFont="1" applyFill="1" applyBorder="1" applyAlignment="1">
      <alignment horizontal="left"/>
    </xf>
    <xf numFmtId="43" fontId="37" fillId="3" borderId="9" xfId="1" applyFont="1" applyFill="1" applyBorder="1" applyAlignment="1"/>
    <xf numFmtId="14" fontId="37" fillId="3" borderId="10" xfId="0" applyNumberFormat="1" applyFont="1" applyFill="1" applyBorder="1" applyAlignment="1">
      <alignment horizontal="center"/>
    </xf>
    <xf numFmtId="14" fontId="37" fillId="3" borderId="9" xfId="0" applyNumberFormat="1" applyFont="1" applyFill="1" applyBorder="1" applyAlignment="1">
      <alignment horizontal="center"/>
    </xf>
    <xf numFmtId="0" fontId="37" fillId="3" borderId="14" xfId="8" applyNumberFormat="1" applyFont="1" applyFill="1" applyBorder="1" applyAlignment="1" applyProtection="1">
      <alignment wrapText="1"/>
    </xf>
    <xf numFmtId="0" fontId="48" fillId="3" borderId="6" xfId="21" applyFont="1" applyFill="1" applyBorder="1" applyAlignment="1"/>
    <xf numFmtId="0" fontId="45" fillId="3" borderId="1" xfId="0" applyFont="1" applyFill="1" applyBorder="1" applyAlignment="1"/>
    <xf numFmtId="0" fontId="45" fillId="3" borderId="11" xfId="0" applyFont="1" applyFill="1" applyBorder="1" applyAlignment="1"/>
    <xf numFmtId="167" fontId="48" fillId="3" borderId="14" xfId="21" applyNumberFormat="1" applyFont="1" applyFill="1" applyBorder="1" applyAlignment="1"/>
    <xf numFmtId="14" fontId="37" fillId="3" borderId="13" xfId="0" applyNumberFormat="1" applyFont="1" applyFill="1" applyBorder="1" applyAlignment="1">
      <alignment horizontal="center"/>
    </xf>
    <xf numFmtId="0" fontId="37" fillId="0" borderId="12" xfId="0" applyFont="1" applyFill="1" applyBorder="1" applyAlignment="1">
      <alignment horizontal="left" vertical="top"/>
    </xf>
    <xf numFmtId="0" fontId="37" fillId="0" borderId="14" xfId="8" applyNumberFormat="1" applyFont="1" applyFill="1" applyBorder="1" applyAlignment="1" applyProtection="1">
      <alignment vertical="top"/>
    </xf>
    <xf numFmtId="43" fontId="37" fillId="0" borderId="14" xfId="1" applyFont="1" applyFill="1" applyBorder="1" applyAlignment="1">
      <alignment vertical="top"/>
    </xf>
    <xf numFmtId="14" fontId="37" fillId="0" borderId="14" xfId="0" applyNumberFormat="1" applyFont="1" applyFill="1" applyBorder="1" applyAlignment="1">
      <alignment horizontal="center" vertical="top"/>
    </xf>
    <xf numFmtId="0" fontId="37" fillId="0" borderId="14" xfId="0" applyFont="1" applyFill="1" applyBorder="1" applyAlignment="1">
      <alignment horizontal="left" vertical="top" wrapText="1"/>
    </xf>
    <xf numFmtId="0" fontId="45" fillId="0" borderId="12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0" fontId="37" fillId="2" borderId="15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3" borderId="12" xfId="0" applyFont="1" applyFill="1" applyBorder="1" applyAlignment="1">
      <alignment horizontal="left"/>
    </xf>
    <xf numFmtId="0" fontId="37" fillId="3" borderId="15" xfId="0" applyFont="1" applyFill="1" applyBorder="1" applyAlignment="1">
      <alignment horizontal="left"/>
    </xf>
    <xf numFmtId="0" fontId="37" fillId="3" borderId="12" xfId="0" applyFont="1" applyFill="1" applyBorder="1" applyAlignment="1">
      <alignment horizontal="left" wrapText="1"/>
    </xf>
    <xf numFmtId="0" fontId="37" fillId="3" borderId="15" xfId="0" applyFont="1" applyFill="1" applyBorder="1" applyAlignment="1">
      <alignment horizontal="left" wrapText="1"/>
    </xf>
    <xf numFmtId="0" fontId="37" fillId="3" borderId="13" xfId="0" applyFont="1" applyFill="1" applyBorder="1" applyAlignment="1">
      <alignment horizontal="left" wrapText="1"/>
    </xf>
    <xf numFmtId="0" fontId="45" fillId="0" borderId="12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45" fillId="0" borderId="13" xfId="0" applyFont="1" applyFill="1" applyBorder="1" applyAlignment="1">
      <alignment horizontal="center"/>
    </xf>
    <xf numFmtId="0" fontId="37" fillId="3" borderId="2" xfId="0" applyFont="1" applyFill="1" applyBorder="1" applyAlignment="1">
      <alignment horizontal="left"/>
    </xf>
    <xf numFmtId="0" fontId="37" fillId="3" borderId="3" xfId="0" applyFont="1" applyFill="1" applyBorder="1" applyAlignment="1">
      <alignment horizontal="left"/>
    </xf>
    <xf numFmtId="0" fontId="39" fillId="0" borderId="12" xfId="0" applyFont="1" applyFill="1" applyBorder="1" applyAlignment="1">
      <alignment horizontal="center"/>
    </xf>
    <xf numFmtId="0" fontId="39" fillId="0" borderId="15" xfId="0" applyFont="1" applyFill="1" applyBorder="1" applyAlignment="1">
      <alignment horizontal="center"/>
    </xf>
    <xf numFmtId="0" fontId="37" fillId="3" borderId="13" xfId="0" applyFont="1" applyFill="1" applyBorder="1" applyAlignment="1">
      <alignment horizontal="left"/>
    </xf>
    <xf numFmtId="0" fontId="39" fillId="0" borderId="12" xfId="0" applyFont="1" applyFill="1" applyBorder="1" applyAlignment="1">
      <alignment horizontal="left"/>
    </xf>
    <xf numFmtId="0" fontId="39" fillId="0" borderId="15" xfId="0" applyFont="1" applyFill="1" applyBorder="1" applyAlignment="1">
      <alignment horizontal="left"/>
    </xf>
    <xf numFmtId="0" fontId="39" fillId="0" borderId="2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37" fillId="2" borderId="13" xfId="0" applyFont="1" applyFill="1" applyBorder="1" applyAlignment="1">
      <alignment horizontal="left"/>
    </xf>
    <xf numFmtId="0" fontId="39" fillId="0" borderId="8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0" fontId="37" fillId="2" borderId="2" xfId="0" applyFont="1" applyFill="1" applyBorder="1" applyAlignment="1">
      <alignment horizontal="left"/>
    </xf>
    <xf numFmtId="0" fontId="37" fillId="2" borderId="3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37" fillId="0" borderId="7" xfId="0" applyFont="1" applyFill="1" applyBorder="1" applyAlignment="1"/>
    <xf numFmtId="0" fontId="37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/>
    <xf numFmtId="0" fontId="42" fillId="0" borderId="7" xfId="0" applyFont="1" applyFill="1" applyBorder="1" applyAlignment="1"/>
    <xf numFmtId="0" fontId="42" fillId="0" borderId="0" xfId="0" applyFont="1" applyFill="1" applyBorder="1" applyAlignment="1">
      <alignment horizontal="center" vertical="center" wrapText="1"/>
    </xf>
    <xf numFmtId="0" fontId="37" fillId="5" borderId="12" xfId="0" applyFont="1" applyFill="1" applyBorder="1" applyAlignment="1">
      <alignment horizontal="left"/>
    </xf>
    <xf numFmtId="0" fontId="37" fillId="5" borderId="15" xfId="0" applyFont="1" applyFill="1" applyBorder="1" applyAlignment="1">
      <alignment horizontal="left"/>
    </xf>
    <xf numFmtId="0" fontId="37" fillId="5" borderId="13" xfId="0" applyFont="1" applyFill="1" applyBorder="1" applyAlignment="1">
      <alignment horizontal="left"/>
    </xf>
    <xf numFmtId="0" fontId="37" fillId="5" borderId="12" xfId="0" applyFont="1" applyFill="1" applyBorder="1" applyAlignment="1">
      <alignment horizontal="left" wrapText="1"/>
    </xf>
    <xf numFmtId="0" fontId="37" fillId="5" borderId="15" xfId="0" applyFont="1" applyFill="1" applyBorder="1" applyAlignment="1">
      <alignment horizontal="left" wrapText="1"/>
    </xf>
    <xf numFmtId="0" fontId="37" fillId="5" borderId="13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left" wrapText="1"/>
    </xf>
    <xf numFmtId="0" fontId="37" fillId="0" borderId="13" xfId="0" applyFont="1" applyFill="1" applyBorder="1" applyAlignment="1">
      <alignment horizontal="left" wrapText="1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left" vertical="center"/>
    </xf>
    <xf numFmtId="0" fontId="37" fillId="0" borderId="12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left"/>
    </xf>
    <xf numFmtId="0" fontId="37" fillId="0" borderId="13" xfId="0" applyFont="1" applyFill="1" applyBorder="1" applyAlignment="1">
      <alignment horizontal="left"/>
    </xf>
    <xf numFmtId="0" fontId="39" fillId="4" borderId="12" xfId="0" applyFont="1" applyFill="1" applyBorder="1" applyAlignment="1">
      <alignment horizontal="center"/>
    </xf>
    <xf numFmtId="0" fontId="39" fillId="4" borderId="15" xfId="0" applyFont="1" applyFill="1" applyBorder="1" applyAlignment="1">
      <alignment horizontal="center"/>
    </xf>
    <xf numFmtId="0" fontId="39" fillId="4" borderId="13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45" fillId="4" borderId="12" xfId="0" applyFont="1" applyFill="1" applyBorder="1" applyAlignment="1">
      <alignment horizontal="center"/>
    </xf>
    <xf numFmtId="0" fontId="45" fillId="4" borderId="1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3" fontId="39" fillId="0" borderId="15" xfId="1" applyFont="1" applyFill="1" applyBorder="1"/>
    <xf numFmtId="10" fontId="39" fillId="0" borderId="15" xfId="1" applyNumberFormat="1" applyFont="1" applyFill="1" applyBorder="1" applyAlignment="1">
      <alignment horizontal="center"/>
    </xf>
    <xf numFmtId="0" fontId="37" fillId="0" borderId="13" xfId="0" applyFont="1" applyFill="1" applyBorder="1" applyAlignment="1">
      <alignment horizontal="left" vertical="center"/>
    </xf>
  </cellXfs>
  <cellStyles count="22">
    <cellStyle name="Comma" xfId="1" builtinId="3"/>
    <cellStyle name="Comma 2" xfId="2"/>
    <cellStyle name="Comma 2 2" xfId="3"/>
    <cellStyle name="Comma 2 3" xfId="4"/>
    <cellStyle name="Comma 2 4" xfId="5"/>
    <cellStyle name="Comma 3" xfId="6"/>
    <cellStyle name="Comma 4" xfId="7"/>
    <cellStyle name="Hyperlink" xfId="8" builtinId="8"/>
    <cellStyle name="Normal" xfId="0" builtinId="0"/>
    <cellStyle name="Normal 2" xfId="20"/>
    <cellStyle name="Normal 2 2" xfId="9"/>
    <cellStyle name="Normal 2 3" xfId="10"/>
    <cellStyle name="Normal 2 4" xfId="11"/>
    <cellStyle name="Normal 3" xfId="12"/>
    <cellStyle name="Normal 4" xfId="13"/>
    <cellStyle name="Normal 5" xfId="14"/>
    <cellStyle name="Normal 6" xfId="15"/>
    <cellStyle name="Normal 7" xfId="21"/>
    <cellStyle name="Percent" xfId="16" builtinId="5"/>
    <cellStyle name="Percent 2 2" xfId="17"/>
    <cellStyle name="Percent 2 3" xfId="18"/>
    <cellStyle name="Percent 2 4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57"/>
  <sheetViews>
    <sheetView zoomScaleNormal="100" workbookViewId="0">
      <pane xSplit="8" ySplit="9" topLeftCell="I88" activePane="bottomRight" state="frozen"/>
      <selection pane="topRight" activeCell="I1" sqref="I1"/>
      <selection pane="bottomLeft" activeCell="A10" sqref="A10"/>
      <selection pane="bottomRight" activeCell="J103" sqref="J103"/>
    </sheetView>
  </sheetViews>
  <sheetFormatPr defaultRowHeight="12.75" x14ac:dyDescent="0.25"/>
  <cols>
    <col min="1" max="4" width="9.140625" style="258"/>
    <col min="5" max="5" width="9.85546875" style="258" customWidth="1"/>
    <col min="6" max="6" width="3" style="258" hidden="1" customWidth="1"/>
    <col min="7" max="8" width="9.140625" style="258" hidden="1" customWidth="1"/>
    <col min="9" max="9" width="14" style="258" customWidth="1"/>
    <col min="10" max="10" width="12.140625" style="258" bestFit="1" customWidth="1"/>
    <col min="11" max="11" width="12.42578125" style="258" bestFit="1" customWidth="1"/>
    <col min="12" max="12" width="11" style="258" bestFit="1" customWidth="1"/>
    <col min="13" max="13" width="13.42578125" style="258" bestFit="1" customWidth="1"/>
    <col min="14" max="14" width="13.5703125" style="258" bestFit="1" customWidth="1"/>
    <col min="15" max="15" width="33.5703125" style="258" customWidth="1"/>
    <col min="16" max="16" width="9.140625" style="258"/>
    <col min="17" max="17" width="15.5703125" style="258" customWidth="1"/>
    <col min="18" max="16384" width="9.140625" style="258"/>
  </cols>
  <sheetData>
    <row r="1" spans="1:18" s="254" customFormat="1" x14ac:dyDescent="0.2">
      <c r="A1" s="779" t="s">
        <v>3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1"/>
    </row>
    <row r="2" spans="1:18" s="254" customFormat="1" ht="15" customHeight="1" x14ac:dyDescent="0.2">
      <c r="A2" s="782" t="s">
        <v>4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4"/>
    </row>
    <row r="3" spans="1:18" s="254" customFormat="1" x14ac:dyDescent="0.2">
      <c r="A3" s="785" t="s">
        <v>5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7"/>
    </row>
    <row r="4" spans="1:18" s="254" customFormat="1" ht="15" customHeight="1" x14ac:dyDescent="0.2">
      <c r="A4" s="788" t="s">
        <v>9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90"/>
    </row>
    <row r="5" spans="1:18" s="254" customFormat="1" x14ac:dyDescent="0.2">
      <c r="A5" s="791" t="s">
        <v>218</v>
      </c>
      <c r="B5" s="792"/>
      <c r="C5" s="792"/>
      <c r="D5" s="792"/>
      <c r="E5" s="792"/>
      <c r="F5" s="792"/>
      <c r="G5" s="792"/>
      <c r="H5" s="792"/>
      <c r="I5" s="792"/>
      <c r="J5" s="783"/>
      <c r="K5" s="792"/>
      <c r="L5" s="792"/>
      <c r="M5" s="792"/>
      <c r="N5" s="792"/>
      <c r="O5" s="784"/>
    </row>
    <row r="6" spans="1:18" x14ac:dyDescent="0.25">
      <c r="A6" s="779" t="s">
        <v>10</v>
      </c>
      <c r="B6" s="780"/>
      <c r="C6" s="780"/>
      <c r="D6" s="780"/>
      <c r="E6" s="780"/>
      <c r="F6" s="780"/>
      <c r="G6" s="780"/>
      <c r="H6" s="781"/>
      <c r="I6" s="779" t="s">
        <v>11</v>
      </c>
      <c r="J6" s="255"/>
      <c r="K6" s="794" t="s">
        <v>13</v>
      </c>
      <c r="L6" s="256"/>
      <c r="M6" s="774" t="s">
        <v>31</v>
      </c>
      <c r="N6" s="775"/>
      <c r="O6" s="257"/>
      <c r="Q6" s="259"/>
      <c r="R6" s="260"/>
    </row>
    <row r="7" spans="1:18" x14ac:dyDescent="0.25">
      <c r="A7" s="782"/>
      <c r="B7" s="783"/>
      <c r="C7" s="783"/>
      <c r="D7" s="783"/>
      <c r="E7" s="783"/>
      <c r="F7" s="783"/>
      <c r="G7" s="783"/>
      <c r="H7" s="784"/>
      <c r="I7" s="782"/>
      <c r="J7" s="261" t="s">
        <v>12</v>
      </c>
      <c r="K7" s="795"/>
      <c r="L7" s="262" t="s">
        <v>14</v>
      </c>
      <c r="M7" s="262" t="s">
        <v>17</v>
      </c>
      <c r="N7" s="263" t="s">
        <v>34</v>
      </c>
      <c r="O7" s="262" t="s">
        <v>30</v>
      </c>
      <c r="Q7" s="259"/>
      <c r="R7" s="260"/>
    </row>
    <row r="8" spans="1:18" ht="12.75" customHeight="1" x14ac:dyDescent="0.25">
      <c r="A8" s="782"/>
      <c r="B8" s="783"/>
      <c r="C8" s="783"/>
      <c r="D8" s="783"/>
      <c r="E8" s="783"/>
      <c r="F8" s="783"/>
      <c r="G8" s="783"/>
      <c r="H8" s="784"/>
      <c r="I8" s="782"/>
      <c r="J8" s="800" t="s">
        <v>193</v>
      </c>
      <c r="K8" s="795"/>
      <c r="L8" s="262" t="s">
        <v>15</v>
      </c>
      <c r="M8" s="262" t="s">
        <v>32</v>
      </c>
      <c r="N8" s="263" t="s">
        <v>19</v>
      </c>
      <c r="O8" s="262" t="s">
        <v>35</v>
      </c>
      <c r="Q8" s="264"/>
      <c r="R8" s="260"/>
    </row>
    <row r="9" spans="1:18" ht="12.75" customHeight="1" x14ac:dyDescent="0.25">
      <c r="A9" s="791"/>
      <c r="B9" s="792"/>
      <c r="C9" s="792"/>
      <c r="D9" s="792"/>
      <c r="E9" s="792"/>
      <c r="F9" s="792"/>
      <c r="G9" s="792"/>
      <c r="H9" s="793"/>
      <c r="I9" s="791"/>
      <c r="J9" s="801"/>
      <c r="K9" s="796"/>
      <c r="L9" s="265" t="s">
        <v>16</v>
      </c>
      <c r="M9" s="265" t="s">
        <v>33</v>
      </c>
      <c r="N9" s="266" t="s">
        <v>20</v>
      </c>
      <c r="O9" s="265"/>
    </row>
    <row r="10" spans="1:18" s="254" customFormat="1" ht="15" customHeight="1" x14ac:dyDescent="0.2">
      <c r="A10" s="802" t="s">
        <v>207</v>
      </c>
      <c r="B10" s="803"/>
      <c r="C10" s="803"/>
      <c r="D10" s="803"/>
      <c r="E10" s="803"/>
      <c r="F10" s="267"/>
      <c r="G10" s="267"/>
      <c r="H10" s="267"/>
      <c r="I10" s="268"/>
      <c r="J10" s="268"/>
      <c r="K10" s="269"/>
      <c r="L10" s="255"/>
      <c r="M10" s="255"/>
      <c r="N10" s="267"/>
      <c r="O10" s="255"/>
    </row>
    <row r="11" spans="1:18" ht="14.25" customHeight="1" x14ac:dyDescent="0.25">
      <c r="A11" s="274" t="s">
        <v>28</v>
      </c>
      <c r="B11" s="260"/>
      <c r="C11" s="260"/>
      <c r="D11" s="260"/>
      <c r="E11" s="275"/>
      <c r="F11" s="260"/>
      <c r="G11" s="273"/>
      <c r="H11" s="273"/>
      <c r="I11" s="262"/>
      <c r="J11" s="260"/>
      <c r="K11" s="276"/>
      <c r="L11" s="277"/>
      <c r="M11" s="278"/>
      <c r="N11" s="279"/>
      <c r="O11" s="278"/>
    </row>
    <row r="12" spans="1:18" ht="15" customHeight="1" x14ac:dyDescent="0.25">
      <c r="A12" s="294" t="s">
        <v>173</v>
      </c>
      <c r="B12" s="288"/>
      <c r="C12" s="288"/>
      <c r="D12" s="288"/>
      <c r="E12" s="288"/>
      <c r="F12" s="288"/>
      <c r="G12" s="280"/>
      <c r="H12" s="281"/>
      <c r="I12" s="289"/>
      <c r="J12" s="290"/>
      <c r="K12" s="291"/>
      <c r="L12" s="291"/>
      <c r="M12" s="292"/>
      <c r="N12" s="293"/>
      <c r="O12" s="295"/>
    </row>
    <row r="13" spans="1:18" ht="16.5" customHeight="1" x14ac:dyDescent="0.25">
      <c r="A13" s="461" t="s">
        <v>221</v>
      </c>
      <c r="B13" s="288"/>
      <c r="C13" s="288"/>
      <c r="D13" s="288"/>
      <c r="E13" s="288"/>
      <c r="F13" s="288"/>
      <c r="G13" s="280"/>
      <c r="H13" s="281"/>
      <c r="I13" s="289" t="s">
        <v>78</v>
      </c>
      <c r="J13" s="290">
        <v>3000000</v>
      </c>
      <c r="K13" s="291"/>
      <c r="L13" s="291"/>
      <c r="M13" s="292">
        <f t="shared" ref="M13:M33" si="0">+N13/J13</f>
        <v>0</v>
      </c>
      <c r="N13" s="296">
        <v>0</v>
      </c>
      <c r="O13" s="297" t="s">
        <v>234</v>
      </c>
    </row>
    <row r="14" spans="1:18" ht="16.5" customHeight="1" x14ac:dyDescent="0.25">
      <c r="A14" s="760" t="s">
        <v>222</v>
      </c>
      <c r="B14" s="761"/>
      <c r="C14" s="761"/>
      <c r="D14" s="761"/>
      <c r="E14" s="761"/>
      <c r="F14" s="761"/>
      <c r="G14" s="298"/>
      <c r="H14" s="298"/>
      <c r="I14" s="289" t="s">
        <v>78</v>
      </c>
      <c r="J14" s="299">
        <v>3000000</v>
      </c>
      <c r="K14" s="296"/>
      <c r="L14" s="300"/>
      <c r="M14" s="292">
        <f t="shared" si="0"/>
        <v>0</v>
      </c>
      <c r="N14" s="300">
        <v>0</v>
      </c>
      <c r="O14" s="297" t="s">
        <v>234</v>
      </c>
    </row>
    <row r="15" spans="1:18" ht="16.5" customHeight="1" x14ac:dyDescent="0.25">
      <c r="A15" s="760" t="s">
        <v>223</v>
      </c>
      <c r="B15" s="761"/>
      <c r="C15" s="761"/>
      <c r="D15" s="761"/>
      <c r="E15" s="761"/>
      <c r="F15" s="761"/>
      <c r="G15" s="273"/>
      <c r="H15" s="273"/>
      <c r="I15" s="289" t="s">
        <v>78</v>
      </c>
      <c r="J15" s="259">
        <v>3000000</v>
      </c>
      <c r="K15" s="276"/>
      <c r="L15" s="277"/>
      <c r="M15" s="292">
        <f t="shared" si="0"/>
        <v>0</v>
      </c>
      <c r="N15" s="277">
        <v>0</v>
      </c>
      <c r="O15" s="251" t="s">
        <v>224</v>
      </c>
    </row>
    <row r="16" spans="1:18" s="304" customFormat="1" ht="16.5" customHeight="1" x14ac:dyDescent="0.25">
      <c r="A16" s="760" t="s">
        <v>225</v>
      </c>
      <c r="B16" s="761"/>
      <c r="C16" s="761"/>
      <c r="D16" s="761"/>
      <c r="E16" s="761"/>
      <c r="F16" s="799"/>
      <c r="G16" s="301"/>
      <c r="H16" s="301"/>
      <c r="I16" s="302" t="s">
        <v>92</v>
      </c>
      <c r="J16" s="303">
        <v>1200000</v>
      </c>
      <c r="K16" s="296"/>
      <c r="L16" s="300"/>
      <c r="M16" s="292">
        <f t="shared" si="0"/>
        <v>0</v>
      </c>
      <c r="N16" s="300">
        <v>0</v>
      </c>
      <c r="O16" s="251" t="s">
        <v>226</v>
      </c>
    </row>
    <row r="17" spans="1:15" s="310" customFormat="1" ht="16.5" customHeight="1" x14ac:dyDescent="0.25">
      <c r="A17" s="760" t="s">
        <v>227</v>
      </c>
      <c r="B17" s="761"/>
      <c r="C17" s="761"/>
      <c r="D17" s="761"/>
      <c r="E17" s="761"/>
      <c r="F17" s="305"/>
      <c r="G17" s="306"/>
      <c r="H17" s="306"/>
      <c r="I17" s="289" t="s">
        <v>90</v>
      </c>
      <c r="J17" s="307">
        <v>850000</v>
      </c>
      <c r="K17" s="308"/>
      <c r="L17" s="309"/>
      <c r="M17" s="292">
        <f t="shared" si="0"/>
        <v>0</v>
      </c>
      <c r="N17" s="309">
        <v>0</v>
      </c>
      <c r="O17" s="251" t="s">
        <v>224</v>
      </c>
    </row>
    <row r="18" spans="1:15" ht="16.5" customHeight="1" x14ac:dyDescent="0.25">
      <c r="A18" s="760" t="s">
        <v>228</v>
      </c>
      <c r="B18" s="761"/>
      <c r="C18" s="761"/>
      <c r="D18" s="761"/>
      <c r="E18" s="761"/>
      <c r="F18" s="761"/>
      <c r="G18" s="298"/>
      <c r="H18" s="298"/>
      <c r="I18" s="302" t="s">
        <v>164</v>
      </c>
      <c r="J18" s="303">
        <v>3000000</v>
      </c>
      <c r="K18" s="296"/>
      <c r="L18" s="300"/>
      <c r="M18" s="292">
        <f t="shared" si="0"/>
        <v>0</v>
      </c>
      <c r="N18" s="300">
        <v>0</v>
      </c>
      <c r="O18" s="253" t="s">
        <v>229</v>
      </c>
    </row>
    <row r="19" spans="1:15" ht="16.5" customHeight="1" x14ac:dyDescent="0.25">
      <c r="A19" s="760" t="s">
        <v>230</v>
      </c>
      <c r="B19" s="761"/>
      <c r="C19" s="761"/>
      <c r="D19" s="761"/>
      <c r="E19" s="761"/>
      <c r="F19" s="761"/>
      <c r="G19" s="273"/>
      <c r="H19" s="311"/>
      <c r="I19" s="289" t="s">
        <v>53</v>
      </c>
      <c r="J19" s="312">
        <v>1500000</v>
      </c>
      <c r="K19" s="313"/>
      <c r="L19" s="314"/>
      <c r="M19" s="315">
        <f t="shared" si="0"/>
        <v>0</v>
      </c>
      <c r="N19" s="316">
        <v>0</v>
      </c>
      <c r="O19" s="295" t="s">
        <v>231</v>
      </c>
    </row>
    <row r="20" spans="1:15" ht="16.5" customHeight="1" x14ac:dyDescent="0.25">
      <c r="A20" s="760" t="s">
        <v>232</v>
      </c>
      <c r="B20" s="761"/>
      <c r="C20" s="761"/>
      <c r="D20" s="761"/>
      <c r="E20" s="761"/>
      <c r="F20" s="761"/>
      <c r="G20" s="303"/>
      <c r="H20" s="303"/>
      <c r="I20" s="317" t="s">
        <v>201</v>
      </c>
      <c r="J20" s="303">
        <v>5000000</v>
      </c>
      <c r="K20" s="290"/>
      <c r="L20" s="303"/>
      <c r="M20" s="292">
        <f t="shared" si="0"/>
        <v>0</v>
      </c>
      <c r="N20" s="299">
        <v>0</v>
      </c>
      <c r="O20" s="251" t="s">
        <v>233</v>
      </c>
    </row>
    <row r="21" spans="1:15" ht="16.5" customHeight="1" x14ac:dyDescent="0.25">
      <c r="A21" s="760" t="s">
        <v>235</v>
      </c>
      <c r="B21" s="761"/>
      <c r="C21" s="761"/>
      <c r="D21" s="761"/>
      <c r="E21" s="761"/>
      <c r="F21" s="761"/>
      <c r="G21" s="259"/>
      <c r="H21" s="259"/>
      <c r="I21" s="317" t="s">
        <v>201</v>
      </c>
      <c r="J21" s="259">
        <v>3000000</v>
      </c>
      <c r="K21" s="312"/>
      <c r="L21" s="259"/>
      <c r="M21" s="315">
        <f t="shared" si="0"/>
        <v>0</v>
      </c>
      <c r="N21" s="318">
        <v>0</v>
      </c>
      <c r="O21" s="251" t="s">
        <v>236</v>
      </c>
    </row>
    <row r="22" spans="1:15" ht="16.5" customHeight="1" x14ac:dyDescent="0.25">
      <c r="A22" s="760" t="s">
        <v>237</v>
      </c>
      <c r="B22" s="761"/>
      <c r="C22" s="761"/>
      <c r="D22" s="761"/>
      <c r="E22" s="761"/>
      <c r="F22" s="761"/>
      <c r="G22" s="303"/>
      <c r="H22" s="303"/>
      <c r="I22" s="317" t="s">
        <v>116</v>
      </c>
      <c r="J22" s="290">
        <v>3500000</v>
      </c>
      <c r="K22" s="290"/>
      <c r="L22" s="303"/>
      <c r="M22" s="292">
        <f t="shared" si="0"/>
        <v>0</v>
      </c>
      <c r="N22" s="299">
        <v>0</v>
      </c>
      <c r="O22" s="295" t="s">
        <v>238</v>
      </c>
    </row>
    <row r="23" spans="1:15" ht="16.5" customHeight="1" x14ac:dyDescent="0.25">
      <c r="A23" s="804" t="s">
        <v>239</v>
      </c>
      <c r="B23" s="805"/>
      <c r="C23" s="805"/>
      <c r="D23" s="805"/>
      <c r="E23" s="805"/>
      <c r="F23" s="805"/>
      <c r="G23" s="303"/>
      <c r="H23" s="319"/>
      <c r="I23" s="317" t="s">
        <v>116</v>
      </c>
      <c r="J23" s="283">
        <v>3500000</v>
      </c>
      <c r="K23" s="320"/>
      <c r="L23" s="320"/>
      <c r="M23" s="285">
        <f t="shared" si="0"/>
        <v>0</v>
      </c>
      <c r="N23" s="321">
        <v>0</v>
      </c>
      <c r="O23" s="295" t="s">
        <v>238</v>
      </c>
    </row>
    <row r="24" spans="1:15" ht="24.75" customHeight="1" x14ac:dyDescent="0.25">
      <c r="A24" s="462" t="s">
        <v>240</v>
      </c>
      <c r="B24" s="322"/>
      <c r="C24" s="322"/>
      <c r="D24" s="322"/>
      <c r="E24" s="322"/>
      <c r="F24" s="323"/>
      <c r="G24" s="259"/>
      <c r="H24" s="259"/>
      <c r="I24" s="468" t="s">
        <v>116</v>
      </c>
      <c r="J24" s="324">
        <v>4000000</v>
      </c>
      <c r="K24" s="325"/>
      <c r="L24" s="325"/>
      <c r="M24" s="326">
        <f t="shared" si="0"/>
        <v>0</v>
      </c>
      <c r="N24" s="327">
        <v>0</v>
      </c>
      <c r="O24" s="328" t="s">
        <v>241</v>
      </c>
    </row>
    <row r="25" spans="1:15" ht="16.5" customHeight="1" x14ac:dyDescent="0.25">
      <c r="A25" s="759" t="s">
        <v>242</v>
      </c>
      <c r="B25" s="759"/>
      <c r="C25" s="759"/>
      <c r="D25" s="759"/>
      <c r="E25" s="759"/>
      <c r="F25" s="759"/>
      <c r="G25" s="329"/>
      <c r="H25" s="329"/>
      <c r="I25" s="317" t="s">
        <v>116</v>
      </c>
      <c r="J25" s="290">
        <v>2000000</v>
      </c>
      <c r="K25" s="330"/>
      <c r="L25" s="330"/>
      <c r="M25" s="292">
        <f t="shared" si="0"/>
        <v>0</v>
      </c>
      <c r="N25" s="331">
        <v>0</v>
      </c>
      <c r="O25" s="251" t="s">
        <v>224</v>
      </c>
    </row>
    <row r="26" spans="1:15" ht="16.5" customHeight="1" x14ac:dyDescent="0.25">
      <c r="A26" s="760" t="s">
        <v>243</v>
      </c>
      <c r="B26" s="761"/>
      <c r="C26" s="761"/>
      <c r="D26" s="761"/>
      <c r="E26" s="761"/>
      <c r="F26" s="761"/>
      <c r="G26" s="332"/>
      <c r="H26" s="333"/>
      <c r="I26" s="317" t="s">
        <v>116</v>
      </c>
      <c r="J26" s="290">
        <v>1000000</v>
      </c>
      <c r="K26" s="330"/>
      <c r="L26" s="330"/>
      <c r="M26" s="292">
        <f t="shared" si="0"/>
        <v>0</v>
      </c>
      <c r="N26" s="331">
        <v>0</v>
      </c>
      <c r="O26" s="251" t="s">
        <v>224</v>
      </c>
    </row>
    <row r="27" spans="1:15" ht="16.5" customHeight="1" x14ac:dyDescent="0.25">
      <c r="A27" s="764" t="s">
        <v>244</v>
      </c>
      <c r="B27" s="765"/>
      <c r="C27" s="765"/>
      <c r="D27" s="765"/>
      <c r="E27" s="765"/>
      <c r="F27" s="765"/>
      <c r="G27" s="332"/>
      <c r="H27" s="333"/>
      <c r="I27" s="302" t="s">
        <v>92</v>
      </c>
      <c r="J27" s="290">
        <v>3000000</v>
      </c>
      <c r="K27" s="330"/>
      <c r="L27" s="334"/>
      <c r="M27" s="292">
        <f t="shared" si="0"/>
        <v>0</v>
      </c>
      <c r="N27" s="331">
        <v>0</v>
      </c>
      <c r="O27" s="287"/>
    </row>
    <row r="28" spans="1:15" ht="16.5" customHeight="1" x14ac:dyDescent="0.25">
      <c r="A28" s="764" t="s">
        <v>245</v>
      </c>
      <c r="B28" s="765"/>
      <c r="C28" s="765"/>
      <c r="D28" s="765"/>
      <c r="E28" s="765"/>
      <c r="F28" s="765"/>
      <c r="G28" s="332"/>
      <c r="H28" s="333"/>
      <c r="I28" s="289" t="s">
        <v>200</v>
      </c>
      <c r="J28" s="290">
        <v>3000000</v>
      </c>
      <c r="K28" s="330"/>
      <c r="L28" s="330"/>
      <c r="M28" s="292">
        <f t="shared" si="0"/>
        <v>0</v>
      </c>
      <c r="N28" s="331">
        <v>0</v>
      </c>
      <c r="O28" s="287"/>
    </row>
    <row r="29" spans="1:15" ht="16.5" customHeight="1" x14ac:dyDescent="0.25">
      <c r="A29" s="764" t="s">
        <v>246</v>
      </c>
      <c r="B29" s="765"/>
      <c r="C29" s="765"/>
      <c r="D29" s="765"/>
      <c r="E29" s="765"/>
      <c r="F29" s="765"/>
      <c r="G29" s="280"/>
      <c r="H29" s="281"/>
      <c r="I29" s="317" t="s">
        <v>116</v>
      </c>
      <c r="J29" s="290">
        <v>5000000</v>
      </c>
      <c r="K29" s="330"/>
      <c r="L29" s="291"/>
      <c r="M29" s="292">
        <f t="shared" si="0"/>
        <v>0</v>
      </c>
      <c r="N29" s="335"/>
      <c r="O29" s="287"/>
    </row>
    <row r="30" spans="1:15" ht="16.5" customHeight="1" x14ac:dyDescent="0.25">
      <c r="A30" s="764" t="s">
        <v>247</v>
      </c>
      <c r="B30" s="765"/>
      <c r="C30" s="765"/>
      <c r="D30" s="765"/>
      <c r="E30" s="765"/>
      <c r="F30" s="765"/>
      <c r="G30" s="336"/>
      <c r="H30" s="337"/>
      <c r="I30" s="289" t="s">
        <v>139</v>
      </c>
      <c r="J30" s="290">
        <v>850000</v>
      </c>
      <c r="K30" s="330"/>
      <c r="L30" s="291"/>
      <c r="M30" s="292">
        <f t="shared" si="0"/>
        <v>0</v>
      </c>
      <c r="N30" s="335">
        <v>0</v>
      </c>
      <c r="O30" s="287"/>
    </row>
    <row r="31" spans="1:15" ht="16.5" customHeight="1" x14ac:dyDescent="0.25">
      <c r="A31" s="764" t="s">
        <v>248</v>
      </c>
      <c r="B31" s="765"/>
      <c r="C31" s="765"/>
      <c r="D31" s="765"/>
      <c r="E31" s="765"/>
      <c r="F31" s="765"/>
      <c r="G31" s="332"/>
      <c r="H31" s="333"/>
      <c r="I31" s="289" t="s">
        <v>139</v>
      </c>
      <c r="J31" s="290">
        <v>2000000</v>
      </c>
      <c r="K31" s="330"/>
      <c r="L31" s="330"/>
      <c r="M31" s="292">
        <f t="shared" si="0"/>
        <v>0</v>
      </c>
      <c r="N31" s="331">
        <v>0</v>
      </c>
      <c r="O31" s="287"/>
    </row>
    <row r="32" spans="1:15" ht="16.5" customHeight="1" x14ac:dyDescent="0.25">
      <c r="A32" s="764" t="s">
        <v>249</v>
      </c>
      <c r="B32" s="765"/>
      <c r="C32" s="765"/>
      <c r="D32" s="765"/>
      <c r="E32" s="765"/>
      <c r="F32" s="765"/>
      <c r="G32" s="336"/>
      <c r="H32" s="337"/>
      <c r="I32" s="289"/>
      <c r="J32" s="290">
        <v>3000000</v>
      </c>
      <c r="K32" s="291"/>
      <c r="L32" s="291"/>
      <c r="M32" s="292">
        <f t="shared" si="0"/>
        <v>0</v>
      </c>
      <c r="N32" s="335">
        <v>0</v>
      </c>
      <c r="O32" s="287"/>
    </row>
    <row r="33" spans="1:15" ht="16.5" customHeight="1" x14ac:dyDescent="0.25">
      <c r="A33" s="764" t="s">
        <v>250</v>
      </c>
      <c r="B33" s="765"/>
      <c r="C33" s="765"/>
      <c r="D33" s="765"/>
      <c r="E33" s="765"/>
      <c r="F33" s="765"/>
      <c r="G33" s="280"/>
      <c r="H33" s="281"/>
      <c r="I33" s="289"/>
      <c r="J33" s="290">
        <v>12000000</v>
      </c>
      <c r="K33" s="291"/>
      <c r="L33" s="291"/>
      <c r="M33" s="292">
        <f t="shared" si="0"/>
        <v>0</v>
      </c>
      <c r="N33" s="293">
        <v>0</v>
      </c>
      <c r="O33" s="287"/>
    </row>
    <row r="34" spans="1:15" s="260" customFormat="1" ht="16.5" customHeight="1" x14ac:dyDescent="0.25">
      <c r="A34" s="769" t="s">
        <v>251</v>
      </c>
      <c r="B34" s="770"/>
      <c r="C34" s="770"/>
      <c r="D34" s="770"/>
      <c r="E34" s="770"/>
      <c r="F34" s="770"/>
      <c r="G34" s="770"/>
      <c r="H34" s="771"/>
      <c r="I34" s="289"/>
      <c r="J34" s="344">
        <f>SUM(J12:J33)</f>
        <v>66400000</v>
      </c>
      <c r="K34" s="330"/>
      <c r="L34" s="330"/>
      <c r="M34" s="345"/>
      <c r="N34" s="344">
        <f>SUM(N12:N33)</f>
        <v>0</v>
      </c>
      <c r="O34" s="346"/>
    </row>
    <row r="35" spans="1:15" ht="12.75" customHeight="1" x14ac:dyDescent="0.25">
      <c r="A35" s="294"/>
      <c r="B35" s="336"/>
      <c r="C35" s="347"/>
      <c r="D35" s="298"/>
      <c r="E35" s="298"/>
      <c r="F35" s="348"/>
      <c r="G35" s="348"/>
      <c r="H35" s="349"/>
      <c r="I35" s="350"/>
      <c r="J35" s="349"/>
      <c r="K35" s="351"/>
      <c r="L35" s="352"/>
      <c r="M35" s="349"/>
      <c r="N35" s="349"/>
      <c r="O35" s="353"/>
    </row>
    <row r="36" spans="1:15" ht="12.75" customHeight="1" x14ac:dyDescent="0.25">
      <c r="A36" s="354" t="s">
        <v>22</v>
      </c>
      <c r="B36" s="336"/>
      <c r="C36" s="347"/>
      <c r="D36" s="298"/>
      <c r="E36" s="298"/>
      <c r="F36" s="348"/>
      <c r="G36" s="348"/>
      <c r="H36" s="349"/>
      <c r="I36" s="350"/>
      <c r="J36" s="349"/>
      <c r="K36" s="351"/>
      <c r="L36" s="352"/>
      <c r="M36" s="349"/>
      <c r="N36" s="349"/>
      <c r="O36" s="353"/>
    </row>
    <row r="37" spans="1:15" ht="14.25" customHeight="1" x14ac:dyDescent="0.25">
      <c r="A37" s="797" t="s">
        <v>175</v>
      </c>
      <c r="B37" s="798"/>
      <c r="C37" s="270"/>
      <c r="D37" s="270"/>
      <c r="E37" s="270"/>
      <c r="F37" s="270"/>
      <c r="G37" s="270"/>
      <c r="H37" s="270"/>
      <c r="I37" s="261"/>
      <c r="J37" s="270"/>
      <c r="K37" s="271"/>
      <c r="L37" s="272"/>
      <c r="M37" s="262"/>
      <c r="N37" s="273"/>
      <c r="O37" s="262"/>
    </row>
    <row r="38" spans="1:15" ht="16.5" customHeight="1" x14ac:dyDescent="0.25">
      <c r="A38" s="772" t="s">
        <v>202</v>
      </c>
      <c r="B38" s="773"/>
      <c r="C38" s="773"/>
      <c r="D38" s="773"/>
      <c r="E38" s="773"/>
      <c r="F38" s="773"/>
      <c r="G38" s="280"/>
      <c r="H38" s="281"/>
      <c r="I38" s="282"/>
      <c r="J38" s="283">
        <v>26719272.380000018</v>
      </c>
      <c r="K38" s="284"/>
      <c r="L38" s="284"/>
      <c r="M38" s="285">
        <f t="shared" ref="M38" si="1">+N38/J38</f>
        <v>0</v>
      </c>
      <c r="N38" s="286">
        <v>0</v>
      </c>
      <c r="O38" s="287"/>
    </row>
    <row r="39" spans="1:15" ht="12.75" customHeight="1" x14ac:dyDescent="0.25">
      <c r="A39" s="294"/>
      <c r="B39" s="336"/>
      <c r="C39" s="347"/>
      <c r="D39" s="298"/>
      <c r="E39" s="298"/>
      <c r="F39" s="348"/>
      <c r="G39" s="348"/>
      <c r="H39" s="349"/>
      <c r="I39" s="350"/>
      <c r="J39" s="349"/>
      <c r="K39" s="351"/>
      <c r="L39" s="352"/>
      <c r="M39" s="349"/>
      <c r="N39" s="349"/>
      <c r="O39" s="353"/>
    </row>
    <row r="40" spans="1:15" ht="12.75" customHeight="1" x14ac:dyDescent="0.25">
      <c r="A40" s="294" t="s">
        <v>206</v>
      </c>
      <c r="B40" s="336"/>
      <c r="C40" s="347"/>
      <c r="D40" s="298"/>
      <c r="E40" s="298"/>
      <c r="F40" s="348"/>
      <c r="G40" s="348"/>
      <c r="H40" s="349"/>
      <c r="I40" s="350"/>
      <c r="J40" s="349"/>
      <c r="K40" s="351"/>
      <c r="L40" s="352"/>
      <c r="M40" s="349"/>
      <c r="N40" s="349"/>
      <c r="O40" s="353"/>
    </row>
    <row r="41" spans="1:15" ht="17.25" customHeight="1" x14ac:dyDescent="0.25">
      <c r="A41" s="465" t="s">
        <v>279</v>
      </c>
      <c r="B41" s="357"/>
      <c r="C41" s="357"/>
      <c r="D41" s="357"/>
      <c r="E41" s="357"/>
      <c r="F41" s="357"/>
      <c r="G41" s="358"/>
      <c r="H41" s="359"/>
      <c r="I41" s="302" t="s">
        <v>29</v>
      </c>
      <c r="J41" s="290">
        <v>28917741</v>
      </c>
      <c r="K41" s="360"/>
      <c r="L41" s="360"/>
      <c r="M41" s="292">
        <f>+N41/J41</f>
        <v>4.8007894876712545E-2</v>
      </c>
      <c r="N41" s="361">
        <v>1388279.8700000003</v>
      </c>
      <c r="O41" s="287" t="s">
        <v>281</v>
      </c>
    </row>
    <row r="42" spans="1:15" ht="17.25" customHeight="1" x14ac:dyDescent="0.25">
      <c r="A42" s="465" t="s">
        <v>280</v>
      </c>
      <c r="B42" s="355"/>
      <c r="C42" s="355"/>
      <c r="D42" s="355"/>
      <c r="E42" s="355"/>
      <c r="F42" s="355"/>
      <c r="G42" s="358"/>
      <c r="H42" s="359"/>
      <c r="I42" s="302" t="s">
        <v>29</v>
      </c>
      <c r="J42" s="290">
        <v>28584329</v>
      </c>
      <c r="K42" s="360"/>
      <c r="L42" s="360"/>
      <c r="M42" s="292">
        <f>+N42/J42</f>
        <v>0.10492802577244337</v>
      </c>
      <c r="N42" s="331">
        <v>2999297.2100000004</v>
      </c>
      <c r="O42" s="287" t="s">
        <v>282</v>
      </c>
    </row>
    <row r="43" spans="1:15" ht="17.25" customHeight="1" x14ac:dyDescent="0.25">
      <c r="A43" s="464" t="s">
        <v>253</v>
      </c>
      <c r="B43" s="355"/>
      <c r="C43" s="355"/>
      <c r="D43" s="355"/>
      <c r="E43" s="355"/>
      <c r="F43" s="359"/>
      <c r="G43" s="363"/>
      <c r="H43" s="364"/>
      <c r="I43" s="302" t="s">
        <v>29</v>
      </c>
      <c r="J43" s="290">
        <v>5000000</v>
      </c>
      <c r="K43" s="360"/>
      <c r="L43" s="360"/>
      <c r="M43" s="292">
        <f>+N43/J43</f>
        <v>0</v>
      </c>
      <c r="N43" s="331">
        <v>0</v>
      </c>
      <c r="O43" s="251"/>
    </row>
    <row r="44" spans="1:15" ht="15" customHeight="1" x14ac:dyDescent="0.25">
      <c r="A44" s="769" t="s">
        <v>252</v>
      </c>
      <c r="B44" s="770"/>
      <c r="C44" s="770"/>
      <c r="D44" s="770"/>
      <c r="E44" s="770"/>
      <c r="F44" s="770"/>
      <c r="G44" s="770"/>
      <c r="H44" s="771"/>
      <c r="I44" s="302"/>
      <c r="J44" s="344">
        <f>SUM(J38:J43)</f>
        <v>89221342.380000025</v>
      </c>
      <c r="K44" s="360"/>
      <c r="L44" s="360"/>
      <c r="M44" s="345"/>
      <c r="N44" s="344">
        <f>SUM(N38:N43)</f>
        <v>4387577.080000001</v>
      </c>
      <c r="O44" s="251"/>
    </row>
    <row r="45" spans="1:15" ht="15" customHeight="1" x14ac:dyDescent="0.25">
      <c r="A45" s="446"/>
      <c r="B45" s="447"/>
      <c r="C45" s="447"/>
      <c r="D45" s="447"/>
      <c r="E45" s="447"/>
      <c r="F45" s="447"/>
      <c r="G45" s="447"/>
      <c r="H45" s="448"/>
      <c r="I45" s="302"/>
      <c r="J45" s="344"/>
      <c r="K45" s="360"/>
      <c r="L45" s="360"/>
      <c r="M45" s="345"/>
      <c r="N45" s="344"/>
      <c r="O45" s="251"/>
    </row>
    <row r="46" spans="1:15" ht="15" customHeight="1" x14ac:dyDescent="0.25">
      <c r="A46" s="463" t="s">
        <v>254</v>
      </c>
      <c r="B46" s="454"/>
      <c r="C46" s="454"/>
      <c r="D46" s="454"/>
      <c r="E46" s="455"/>
      <c r="F46" s="447"/>
      <c r="G46" s="447"/>
      <c r="H46" s="448"/>
      <c r="I46" s="302"/>
      <c r="J46" s="344"/>
      <c r="K46" s="360"/>
      <c r="L46" s="360"/>
      <c r="M46" s="345"/>
      <c r="N46" s="344"/>
      <c r="O46" s="251"/>
    </row>
    <row r="47" spans="1:15" ht="15" customHeight="1" x14ac:dyDescent="0.25">
      <c r="A47" s="453" t="s">
        <v>255</v>
      </c>
      <c r="B47" s="454"/>
      <c r="C47" s="454"/>
      <c r="D47" s="454"/>
      <c r="E47" s="455"/>
      <c r="F47" s="447"/>
      <c r="G47" s="447"/>
      <c r="H47" s="448"/>
      <c r="I47" s="302"/>
      <c r="J47" s="344"/>
      <c r="K47" s="360"/>
      <c r="L47" s="360"/>
      <c r="M47" s="345"/>
      <c r="N47" s="344"/>
      <c r="O47" s="251"/>
    </row>
    <row r="48" spans="1:15" ht="17.25" customHeight="1" x14ac:dyDescent="0.25">
      <c r="A48" s="466" t="s">
        <v>256</v>
      </c>
      <c r="B48" s="454"/>
      <c r="C48" s="454"/>
      <c r="D48" s="454"/>
      <c r="E48" s="455"/>
      <c r="F48" s="447"/>
      <c r="G48" s="447"/>
      <c r="H48" s="448"/>
      <c r="I48" s="302" t="s">
        <v>29</v>
      </c>
      <c r="J48" s="290">
        <v>1800000</v>
      </c>
      <c r="K48" s="360"/>
      <c r="L48" s="360"/>
      <c r="M48" s="292">
        <f>+N48/J48</f>
        <v>0</v>
      </c>
      <c r="N48" s="344">
        <v>0</v>
      </c>
      <c r="O48" s="251"/>
    </row>
    <row r="49" spans="1:15" ht="17.25" customHeight="1" x14ac:dyDescent="0.25">
      <c r="A49" s="466" t="s">
        <v>257</v>
      </c>
      <c r="B49" s="451"/>
      <c r="C49" s="451"/>
      <c r="D49" s="451"/>
      <c r="E49" s="452"/>
      <c r="F49" s="449"/>
      <c r="G49" s="449"/>
      <c r="H49" s="450"/>
      <c r="I49" s="302"/>
      <c r="J49" s="290">
        <v>5000000</v>
      </c>
      <c r="K49" s="360"/>
      <c r="L49" s="360"/>
      <c r="M49" s="292">
        <f>+N49/J49</f>
        <v>0</v>
      </c>
      <c r="N49" s="290">
        <v>0</v>
      </c>
      <c r="O49" s="251"/>
    </row>
    <row r="50" spans="1:15" ht="15" customHeight="1" x14ac:dyDescent="0.25">
      <c r="A50" s="446"/>
      <c r="B50" s="447"/>
      <c r="C50" s="447"/>
      <c r="D50" s="447"/>
      <c r="E50" s="447"/>
      <c r="F50" s="447"/>
      <c r="G50" s="447"/>
      <c r="H50" s="448"/>
      <c r="I50" s="302"/>
      <c r="J50" s="344"/>
      <c r="K50" s="360"/>
      <c r="L50" s="360"/>
      <c r="M50" s="345"/>
      <c r="N50" s="344"/>
      <c r="O50" s="251"/>
    </row>
    <row r="51" spans="1:15" ht="15" customHeight="1" x14ac:dyDescent="0.25">
      <c r="A51" s="382" t="s">
        <v>172</v>
      </c>
      <c r="B51" s="368"/>
      <c r="C51" s="355"/>
      <c r="D51" s="355"/>
      <c r="E51" s="359"/>
      <c r="F51" s="260"/>
      <c r="G51" s="363"/>
      <c r="H51" s="364"/>
      <c r="I51" s="302"/>
      <c r="J51" s="290"/>
      <c r="K51" s="367"/>
      <c r="L51" s="367"/>
      <c r="M51" s="292"/>
      <c r="N51" s="331"/>
      <c r="O51" s="252"/>
    </row>
    <row r="52" spans="1:15" ht="15" customHeight="1" x14ac:dyDescent="0.25">
      <c r="A52" s="362" t="s">
        <v>26</v>
      </c>
      <c r="B52" s="368"/>
      <c r="C52" s="355"/>
      <c r="D52" s="355"/>
      <c r="E52" s="355"/>
      <c r="F52" s="369"/>
      <c r="G52" s="260"/>
      <c r="H52" s="370"/>
      <c r="I52" s="371"/>
      <c r="J52" s="372"/>
      <c r="K52" s="373"/>
      <c r="L52" s="373"/>
      <c r="M52" s="374"/>
      <c r="N52" s="352"/>
      <c r="O52" s="375"/>
    </row>
    <row r="53" spans="1:15" ht="15" customHeight="1" x14ac:dyDescent="0.25">
      <c r="A53" s="368" t="s">
        <v>25</v>
      </c>
      <c r="B53" s="368"/>
      <c r="C53" s="355"/>
      <c r="D53" s="368"/>
      <c r="E53" s="355"/>
      <c r="F53" s="355"/>
      <c r="G53" s="355"/>
      <c r="H53" s="376"/>
      <c r="I53" s="371"/>
      <c r="J53" s="377"/>
      <c r="K53" s="378"/>
      <c r="L53" s="378"/>
      <c r="M53" s="379"/>
      <c r="N53" s="380"/>
      <c r="O53" s="381"/>
    </row>
    <row r="54" spans="1:15" ht="15" customHeight="1" x14ac:dyDescent="0.25">
      <c r="A54" s="382"/>
      <c r="B54" s="467" t="s">
        <v>6</v>
      </c>
      <c r="C54" s="355"/>
      <c r="D54" s="355"/>
      <c r="E54" s="355"/>
      <c r="F54" s="355"/>
      <c r="G54" s="355"/>
      <c r="H54" s="383"/>
      <c r="I54" s="371"/>
      <c r="J54" s="384">
        <v>18109696.620000001</v>
      </c>
      <c r="K54" s="385"/>
      <c r="L54" s="385"/>
      <c r="M54" s="292">
        <f>+N54/J54</f>
        <v>0.67803906590236396</v>
      </c>
      <c r="N54" s="331">
        <v>12279081.779999999</v>
      </c>
      <c r="O54" s="386" t="s">
        <v>214</v>
      </c>
    </row>
    <row r="55" spans="1:15" ht="15" customHeight="1" x14ac:dyDescent="0.25">
      <c r="A55" s="362"/>
      <c r="B55" s="467" t="s">
        <v>0</v>
      </c>
      <c r="C55" s="355"/>
      <c r="D55" s="355"/>
      <c r="E55" s="355"/>
      <c r="F55" s="355"/>
      <c r="G55" s="355"/>
      <c r="H55" s="383"/>
      <c r="I55" s="371"/>
      <c r="J55" s="384">
        <v>114338961</v>
      </c>
      <c r="K55" s="387"/>
      <c r="L55" s="387"/>
      <c r="M55" s="292">
        <f>+N55/J55</f>
        <v>0.42510022922107893</v>
      </c>
      <c r="N55" s="331">
        <v>48605518.530000001</v>
      </c>
      <c r="O55" s="386" t="s">
        <v>214</v>
      </c>
    </row>
    <row r="56" spans="1:15" ht="14.25" customHeight="1" x14ac:dyDescent="0.25">
      <c r="A56" s="769" t="s">
        <v>211</v>
      </c>
      <c r="B56" s="770"/>
      <c r="C56" s="770"/>
      <c r="D56" s="770"/>
      <c r="E56" s="770"/>
      <c r="F56" s="770"/>
      <c r="G56" s="770"/>
      <c r="H56" s="771"/>
      <c r="I56" s="371"/>
      <c r="J56" s="388">
        <f>SUM(J48:J55)</f>
        <v>139248657.62</v>
      </c>
      <c r="K56" s="387"/>
      <c r="L56" s="387"/>
      <c r="M56" s="345"/>
      <c r="N56" s="388">
        <f>SUM(N48:N55)</f>
        <v>60884600.310000002</v>
      </c>
      <c r="O56" s="386"/>
    </row>
    <row r="57" spans="1:15" ht="15" customHeight="1" x14ac:dyDescent="0.25">
      <c r="A57" s="356"/>
      <c r="B57" s="389"/>
      <c r="C57" s="389"/>
      <c r="D57" s="389"/>
      <c r="E57" s="389"/>
      <c r="F57" s="389"/>
      <c r="G57" s="390"/>
      <c r="H57" s="260"/>
      <c r="I57" s="391"/>
      <c r="J57" s="392"/>
      <c r="K57" s="356"/>
      <c r="L57" s="393"/>
      <c r="M57" s="394"/>
      <c r="N57" s="395"/>
      <c r="O57" s="251"/>
    </row>
    <row r="58" spans="1:15" ht="15" customHeight="1" x14ac:dyDescent="0.25">
      <c r="A58" s="774" t="s">
        <v>209</v>
      </c>
      <c r="B58" s="775"/>
      <c r="C58" s="775"/>
      <c r="D58" s="775"/>
      <c r="E58" s="775"/>
      <c r="F58" s="775"/>
      <c r="G58" s="390"/>
      <c r="H58" s="260"/>
      <c r="I58" s="391"/>
      <c r="J58" s="392">
        <f>+J56+J44+J34</f>
        <v>294870000</v>
      </c>
      <c r="K58" s="356"/>
      <c r="L58" s="393"/>
      <c r="M58" s="292"/>
      <c r="N58" s="392">
        <f>+N56+N44+N34</f>
        <v>65272177.390000001</v>
      </c>
      <c r="O58" s="251"/>
    </row>
    <row r="59" spans="1:15" ht="15" customHeight="1" x14ac:dyDescent="0.25">
      <c r="A59" s="356"/>
      <c r="B59" s="389"/>
      <c r="C59" s="389"/>
      <c r="D59" s="389"/>
      <c r="E59" s="389"/>
      <c r="F59" s="389"/>
      <c r="G59" s="390"/>
      <c r="H59" s="260"/>
      <c r="I59" s="391"/>
      <c r="J59" s="392"/>
      <c r="K59" s="356"/>
      <c r="L59" s="393"/>
      <c r="M59" s="396"/>
      <c r="N59" s="395"/>
      <c r="O59" s="251"/>
    </row>
    <row r="60" spans="1:15" ht="15" customHeight="1" x14ac:dyDescent="0.25">
      <c r="A60" s="777" t="s">
        <v>208</v>
      </c>
      <c r="B60" s="778"/>
      <c r="C60" s="778"/>
      <c r="D60" s="778"/>
      <c r="E60" s="778"/>
      <c r="F60" s="389"/>
      <c r="G60" s="390"/>
      <c r="H60" s="260"/>
      <c r="I60" s="391"/>
      <c r="J60" s="392"/>
      <c r="K60" s="356"/>
      <c r="L60" s="393"/>
      <c r="M60" s="396"/>
      <c r="N60" s="395"/>
      <c r="O60" s="251"/>
    </row>
    <row r="61" spans="1:15" ht="15" customHeight="1" x14ac:dyDescent="0.25">
      <c r="A61" s="294" t="s">
        <v>173</v>
      </c>
      <c r="B61" s="355"/>
      <c r="C61" s="397"/>
      <c r="D61" s="397"/>
      <c r="E61" s="397"/>
      <c r="F61" s="398"/>
      <c r="G61" s="390"/>
      <c r="H61" s="260"/>
      <c r="I61" s="391"/>
      <c r="J61" s="392"/>
      <c r="K61" s="356"/>
      <c r="L61" s="393"/>
      <c r="M61" s="396"/>
      <c r="N61" s="395"/>
      <c r="O61" s="251"/>
    </row>
    <row r="62" spans="1:15" ht="15.75" customHeight="1" x14ac:dyDescent="0.25">
      <c r="A62" s="766" t="s">
        <v>258</v>
      </c>
      <c r="B62" s="767"/>
      <c r="C62" s="767"/>
      <c r="D62" s="767"/>
      <c r="E62" s="767"/>
      <c r="F62" s="768"/>
      <c r="G62" s="339"/>
      <c r="H62" s="340"/>
      <c r="I62" s="341" t="s">
        <v>201</v>
      </c>
      <c r="J62" s="283">
        <v>66304.34</v>
      </c>
      <c r="K62" s="342"/>
      <c r="L62" s="284"/>
      <c r="M62" s="292">
        <f t="shared" ref="M62:M68" si="2">+N62/J62</f>
        <v>0</v>
      </c>
      <c r="N62" s="343">
        <v>0</v>
      </c>
      <c r="O62" s="252"/>
    </row>
    <row r="63" spans="1:15" ht="15.75" customHeight="1" x14ac:dyDescent="0.25">
      <c r="A63" s="457" t="s">
        <v>259</v>
      </c>
      <c r="B63" s="338"/>
      <c r="C63" s="338"/>
      <c r="D63" s="338"/>
      <c r="E63" s="338"/>
      <c r="F63" s="338"/>
      <c r="G63" s="339"/>
      <c r="H63" s="340"/>
      <c r="I63" s="400" t="s">
        <v>90</v>
      </c>
      <c r="J63" s="283">
        <v>62666.01</v>
      </c>
      <c r="K63" s="342"/>
      <c r="L63" s="284"/>
      <c r="M63" s="292">
        <f t="shared" si="2"/>
        <v>0</v>
      </c>
      <c r="N63" s="343">
        <v>0</v>
      </c>
      <c r="O63" s="252"/>
    </row>
    <row r="64" spans="1:15" ht="15.75" customHeight="1" x14ac:dyDescent="0.25">
      <c r="A64" s="457" t="s">
        <v>260</v>
      </c>
      <c r="B64" s="338"/>
      <c r="C64" s="338"/>
      <c r="D64" s="338"/>
      <c r="E64" s="338"/>
      <c r="F64" s="338"/>
      <c r="G64" s="339"/>
      <c r="H64" s="340"/>
      <c r="I64" s="341" t="s">
        <v>36</v>
      </c>
      <c r="J64" s="283">
        <v>5000000</v>
      </c>
      <c r="K64" s="342"/>
      <c r="L64" s="284"/>
      <c r="M64" s="292">
        <f t="shared" si="2"/>
        <v>0</v>
      </c>
      <c r="N64" s="343">
        <v>0</v>
      </c>
      <c r="O64" s="399"/>
    </row>
    <row r="65" spans="1:15" ht="15.75" customHeight="1" x14ac:dyDescent="0.25">
      <c r="A65" s="457" t="s">
        <v>261</v>
      </c>
      <c r="B65" s="338"/>
      <c r="C65" s="338"/>
      <c r="D65" s="338"/>
      <c r="E65" s="338"/>
      <c r="F65" s="338"/>
      <c r="G65" s="339"/>
      <c r="H65" s="340"/>
      <c r="I65" s="341" t="s">
        <v>116</v>
      </c>
      <c r="J65" s="283">
        <v>1150000</v>
      </c>
      <c r="K65" s="342"/>
      <c r="L65" s="284"/>
      <c r="M65" s="292">
        <f t="shared" si="2"/>
        <v>0</v>
      </c>
      <c r="N65" s="343">
        <v>0</v>
      </c>
      <c r="O65" s="399"/>
    </row>
    <row r="66" spans="1:15" ht="15.75" customHeight="1" x14ac:dyDescent="0.25">
      <c r="A66" s="458" t="s">
        <v>228</v>
      </c>
      <c r="B66" s="288"/>
      <c r="C66" s="288"/>
      <c r="D66" s="288"/>
      <c r="E66" s="288"/>
      <c r="F66" s="288"/>
      <c r="G66" s="336"/>
      <c r="H66" s="337"/>
      <c r="I66" s="400" t="s">
        <v>164</v>
      </c>
      <c r="J66" s="290">
        <v>2000000</v>
      </c>
      <c r="K66" s="401"/>
      <c r="L66" s="291"/>
      <c r="M66" s="292">
        <f t="shared" si="2"/>
        <v>0</v>
      </c>
      <c r="N66" s="343">
        <v>0</v>
      </c>
      <c r="O66" s="252"/>
    </row>
    <row r="67" spans="1:15" ht="15.75" customHeight="1" x14ac:dyDescent="0.25">
      <c r="A67" s="457" t="s">
        <v>262</v>
      </c>
      <c r="B67" s="338"/>
      <c r="C67" s="338"/>
      <c r="D67" s="338"/>
      <c r="E67" s="338"/>
      <c r="F67" s="338"/>
      <c r="G67" s="339"/>
      <c r="H67" s="340"/>
      <c r="I67" s="402" t="s">
        <v>116</v>
      </c>
      <c r="J67" s="283">
        <v>2500000</v>
      </c>
      <c r="K67" s="342"/>
      <c r="L67" s="284"/>
      <c r="M67" s="292">
        <f t="shared" si="2"/>
        <v>0</v>
      </c>
      <c r="N67" s="343">
        <v>0</v>
      </c>
      <c r="O67" s="295"/>
    </row>
    <row r="68" spans="1:15" ht="15.75" customHeight="1" x14ac:dyDescent="0.25">
      <c r="A68" s="458" t="s">
        <v>263</v>
      </c>
      <c r="B68" s="288"/>
      <c r="C68" s="288"/>
      <c r="D68" s="288"/>
      <c r="E68" s="288"/>
      <c r="F68" s="288"/>
      <c r="G68" s="280"/>
      <c r="H68" s="281"/>
      <c r="I68" s="400" t="s">
        <v>90</v>
      </c>
      <c r="J68" s="290">
        <v>3000000</v>
      </c>
      <c r="K68" s="291"/>
      <c r="L68" s="291"/>
      <c r="M68" s="292">
        <f t="shared" si="2"/>
        <v>0</v>
      </c>
      <c r="N68" s="293">
        <v>0</v>
      </c>
      <c r="O68" s="252"/>
    </row>
    <row r="69" spans="1:15" ht="15.75" customHeight="1" x14ac:dyDescent="0.25">
      <c r="A69" s="458" t="s">
        <v>264</v>
      </c>
      <c r="B69" s="288"/>
      <c r="C69" s="288"/>
      <c r="D69" s="288"/>
      <c r="E69" s="288"/>
      <c r="F69" s="288"/>
      <c r="G69" s="280"/>
      <c r="H69" s="281"/>
      <c r="I69" s="289"/>
      <c r="J69" s="290">
        <v>1000000</v>
      </c>
      <c r="K69" s="291"/>
      <c r="L69" s="291"/>
      <c r="M69" s="292">
        <f t="shared" ref="M69:M74" si="3">+N69/J69</f>
        <v>0</v>
      </c>
      <c r="N69" s="293">
        <v>0</v>
      </c>
      <c r="O69" s="252"/>
    </row>
    <row r="70" spans="1:15" ht="15.75" customHeight="1" x14ac:dyDescent="0.25">
      <c r="A70" s="458" t="s">
        <v>265</v>
      </c>
      <c r="B70" s="288"/>
      <c r="C70" s="288"/>
      <c r="D70" s="288"/>
      <c r="E70" s="288"/>
      <c r="F70" s="288"/>
      <c r="G70" s="280"/>
      <c r="H70" s="281"/>
      <c r="I70" s="341" t="s">
        <v>201</v>
      </c>
      <c r="J70" s="290">
        <v>3000000</v>
      </c>
      <c r="K70" s="291"/>
      <c r="L70" s="291"/>
      <c r="M70" s="292">
        <f t="shared" si="3"/>
        <v>0</v>
      </c>
      <c r="N70" s="293">
        <v>0</v>
      </c>
      <c r="O70" s="252"/>
    </row>
    <row r="71" spans="1:15" ht="15.75" customHeight="1" x14ac:dyDescent="0.25">
      <c r="A71" s="458" t="s">
        <v>266</v>
      </c>
      <c r="B71" s="288"/>
      <c r="C71" s="288"/>
      <c r="D71" s="288"/>
      <c r="E71" s="288"/>
      <c r="F71" s="288"/>
      <c r="G71" s="280"/>
      <c r="H71" s="281"/>
      <c r="I71" s="400" t="s">
        <v>90</v>
      </c>
      <c r="J71" s="290">
        <v>2500000</v>
      </c>
      <c r="K71" s="291"/>
      <c r="L71" s="291"/>
      <c r="M71" s="292">
        <f t="shared" si="3"/>
        <v>0</v>
      </c>
      <c r="N71" s="293">
        <v>0</v>
      </c>
      <c r="O71" s="252"/>
    </row>
    <row r="72" spans="1:15" ht="15.75" customHeight="1" x14ac:dyDescent="0.25">
      <c r="A72" s="458" t="s">
        <v>267</v>
      </c>
      <c r="B72" s="288"/>
      <c r="C72" s="288"/>
      <c r="D72" s="288"/>
      <c r="E72" s="288"/>
      <c r="F72" s="288"/>
      <c r="G72" s="280"/>
      <c r="H72" s="281"/>
      <c r="I72" s="289" t="s">
        <v>53</v>
      </c>
      <c r="J72" s="290">
        <v>220000</v>
      </c>
      <c r="K72" s="291"/>
      <c r="L72" s="291"/>
      <c r="M72" s="292">
        <f t="shared" si="3"/>
        <v>0</v>
      </c>
      <c r="N72" s="293">
        <v>0</v>
      </c>
      <c r="O72" s="252"/>
    </row>
    <row r="73" spans="1:15" ht="15.75" customHeight="1" x14ac:dyDescent="0.25">
      <c r="A73" s="458" t="s">
        <v>268</v>
      </c>
      <c r="B73" s="288"/>
      <c r="C73" s="288"/>
      <c r="D73" s="288"/>
      <c r="E73" s="288"/>
      <c r="F73" s="288"/>
      <c r="G73" s="280"/>
      <c r="H73" s="281"/>
      <c r="I73" s="400" t="s">
        <v>90</v>
      </c>
      <c r="J73" s="290">
        <v>2833114.38</v>
      </c>
      <c r="K73" s="291"/>
      <c r="L73" s="291"/>
      <c r="M73" s="292">
        <f t="shared" si="3"/>
        <v>0</v>
      </c>
      <c r="N73" s="293">
        <v>0</v>
      </c>
      <c r="O73" s="252"/>
    </row>
    <row r="74" spans="1:15" ht="15.75" customHeight="1" x14ac:dyDescent="0.25">
      <c r="A74" s="458" t="s">
        <v>269</v>
      </c>
      <c r="B74" s="288"/>
      <c r="C74" s="288"/>
      <c r="D74" s="288"/>
      <c r="E74" s="288"/>
      <c r="F74" s="288"/>
      <c r="G74" s="280"/>
      <c r="H74" s="281"/>
      <c r="I74" s="400" t="s">
        <v>90</v>
      </c>
      <c r="J74" s="290">
        <v>1486992.37</v>
      </c>
      <c r="K74" s="291"/>
      <c r="L74" s="291"/>
      <c r="M74" s="292">
        <f t="shared" si="3"/>
        <v>0</v>
      </c>
      <c r="N74" s="293">
        <v>0</v>
      </c>
      <c r="O74" s="252"/>
    </row>
    <row r="75" spans="1:15" ht="15.75" customHeight="1" x14ac:dyDescent="0.25">
      <c r="A75" s="457" t="s">
        <v>270</v>
      </c>
      <c r="B75" s="338"/>
      <c r="C75" s="338"/>
      <c r="D75" s="338"/>
      <c r="E75" s="338"/>
      <c r="F75" s="338"/>
      <c r="G75" s="339"/>
      <c r="H75" s="340"/>
      <c r="I75" s="341" t="s">
        <v>139</v>
      </c>
      <c r="J75" s="283">
        <v>850000</v>
      </c>
      <c r="K75" s="342"/>
      <c r="L75" s="284"/>
      <c r="M75" s="292">
        <f t="shared" ref="M75:M82" si="4">+N75/J75</f>
        <v>0</v>
      </c>
      <c r="N75" s="293">
        <v>0</v>
      </c>
      <c r="O75" s="399"/>
    </row>
    <row r="76" spans="1:15" ht="15.75" customHeight="1" x14ac:dyDescent="0.25">
      <c r="A76" s="457" t="s">
        <v>271</v>
      </c>
      <c r="B76" s="338"/>
      <c r="C76" s="338"/>
      <c r="D76" s="338"/>
      <c r="E76" s="338"/>
      <c r="F76" s="338"/>
      <c r="G76" s="339"/>
      <c r="H76" s="340"/>
      <c r="I76" s="402" t="s">
        <v>36</v>
      </c>
      <c r="J76" s="283">
        <v>489400</v>
      </c>
      <c r="K76" s="342"/>
      <c r="L76" s="284"/>
      <c r="M76" s="292">
        <f t="shared" si="4"/>
        <v>0</v>
      </c>
      <c r="N76" s="293">
        <v>0</v>
      </c>
      <c r="O76" s="399"/>
    </row>
    <row r="77" spans="1:15" ht="15.75" customHeight="1" x14ac:dyDescent="0.25">
      <c r="A77" s="457" t="s">
        <v>272</v>
      </c>
      <c r="B77" s="338"/>
      <c r="C77" s="338"/>
      <c r="D77" s="338"/>
      <c r="E77" s="338"/>
      <c r="F77" s="338"/>
      <c r="G77" s="339"/>
      <c r="H77" s="340"/>
      <c r="I77" s="341" t="s">
        <v>200</v>
      </c>
      <c r="J77" s="283">
        <v>3000000</v>
      </c>
      <c r="K77" s="342"/>
      <c r="L77" s="284"/>
      <c r="M77" s="292">
        <f t="shared" si="4"/>
        <v>0</v>
      </c>
      <c r="N77" s="293">
        <v>0</v>
      </c>
      <c r="O77" s="403"/>
    </row>
    <row r="78" spans="1:15" ht="15.75" customHeight="1" x14ac:dyDescent="0.25">
      <c r="A78" s="764" t="s">
        <v>273</v>
      </c>
      <c r="B78" s="765"/>
      <c r="C78" s="765"/>
      <c r="D78" s="765"/>
      <c r="E78" s="765"/>
      <c r="F78" s="776"/>
      <c r="G78" s="404"/>
      <c r="H78" s="405"/>
      <c r="I78" s="400" t="s">
        <v>90</v>
      </c>
      <c r="J78" s="283">
        <v>3000000</v>
      </c>
      <c r="K78" s="291"/>
      <c r="L78" s="291"/>
      <c r="M78" s="292">
        <f t="shared" si="4"/>
        <v>0</v>
      </c>
      <c r="N78" s="293">
        <v>0</v>
      </c>
      <c r="O78" s="399"/>
    </row>
    <row r="79" spans="1:15" ht="15.75" customHeight="1" x14ac:dyDescent="0.25">
      <c r="A79" s="764" t="s">
        <v>274</v>
      </c>
      <c r="B79" s="765"/>
      <c r="C79" s="765"/>
      <c r="D79" s="765"/>
      <c r="E79" s="765"/>
      <c r="F79" s="776"/>
      <c r="G79" s="404"/>
      <c r="H79" s="405"/>
      <c r="I79" s="341" t="s">
        <v>201</v>
      </c>
      <c r="J79" s="290">
        <v>5000000</v>
      </c>
      <c r="K79" s="291"/>
      <c r="L79" s="291"/>
      <c r="M79" s="292">
        <f t="shared" si="4"/>
        <v>0</v>
      </c>
      <c r="N79" s="293">
        <v>0</v>
      </c>
      <c r="O79" s="252"/>
    </row>
    <row r="80" spans="1:15" ht="15.75" customHeight="1" x14ac:dyDescent="0.25">
      <c r="A80" s="459" t="s">
        <v>275</v>
      </c>
      <c r="B80" s="460"/>
      <c r="C80" s="460"/>
      <c r="D80" s="460"/>
      <c r="E80" s="460"/>
      <c r="F80" s="460"/>
      <c r="G80" s="280"/>
      <c r="H80" s="408"/>
      <c r="I80" s="341" t="s">
        <v>201</v>
      </c>
      <c r="J80" s="410">
        <v>3000000</v>
      </c>
      <c r="K80" s="411"/>
      <c r="L80" s="412"/>
      <c r="M80" s="292">
        <f t="shared" si="4"/>
        <v>0</v>
      </c>
      <c r="N80" s="293">
        <v>0</v>
      </c>
      <c r="O80" s="251"/>
    </row>
    <row r="81" spans="1:15" ht="15.75" customHeight="1" x14ac:dyDescent="0.25">
      <c r="A81" s="459" t="s">
        <v>276</v>
      </c>
      <c r="B81" s="460"/>
      <c r="C81" s="460"/>
      <c r="D81" s="460"/>
      <c r="E81" s="460"/>
      <c r="F81" s="460"/>
      <c r="G81" s="280"/>
      <c r="H81" s="408"/>
      <c r="I81" s="341" t="s">
        <v>92</v>
      </c>
      <c r="J81" s="410">
        <v>427500</v>
      </c>
      <c r="K81" s="411"/>
      <c r="L81" s="412"/>
      <c r="M81" s="292">
        <f t="shared" si="4"/>
        <v>0</v>
      </c>
      <c r="N81" s="293">
        <v>0</v>
      </c>
      <c r="O81" s="251"/>
    </row>
    <row r="82" spans="1:15" ht="15.75" customHeight="1" x14ac:dyDescent="0.25">
      <c r="A82" s="459" t="s">
        <v>277</v>
      </c>
      <c r="B82" s="460"/>
      <c r="C82" s="460"/>
      <c r="D82" s="460"/>
      <c r="E82" s="460"/>
      <c r="F82" s="460"/>
      <c r="G82" s="280"/>
      <c r="H82" s="408"/>
      <c r="I82" s="289" t="s">
        <v>201</v>
      </c>
      <c r="J82" s="410">
        <v>1500000</v>
      </c>
      <c r="K82" s="411"/>
      <c r="L82" s="412"/>
      <c r="M82" s="292">
        <f t="shared" si="4"/>
        <v>0</v>
      </c>
      <c r="N82" s="293">
        <v>0</v>
      </c>
      <c r="O82" s="251"/>
    </row>
    <row r="83" spans="1:15" ht="16.5" customHeight="1" x14ac:dyDescent="0.25">
      <c r="A83" s="406"/>
      <c r="B83" s="407"/>
      <c r="C83" s="407"/>
      <c r="D83" s="407"/>
      <c r="E83" s="407"/>
      <c r="F83" s="460"/>
      <c r="G83" s="280"/>
      <c r="H83" s="408"/>
      <c r="I83" s="409"/>
      <c r="J83" s="410"/>
      <c r="K83" s="411"/>
      <c r="L83" s="412"/>
      <c r="M83" s="292"/>
      <c r="N83" s="413"/>
      <c r="O83" s="251"/>
    </row>
    <row r="84" spans="1:15" ht="15" customHeight="1" x14ac:dyDescent="0.25">
      <c r="A84" s="382" t="s">
        <v>172</v>
      </c>
      <c r="B84" s="368"/>
      <c r="C84" s="355"/>
      <c r="D84" s="355"/>
      <c r="E84" s="359"/>
      <c r="F84" s="260"/>
      <c r="G84" s="363"/>
      <c r="H84" s="364"/>
      <c r="I84" s="302"/>
      <c r="J84" s="290"/>
      <c r="K84" s="367"/>
      <c r="L84" s="367"/>
      <c r="M84" s="292"/>
      <c r="N84" s="331"/>
      <c r="O84" s="252"/>
    </row>
    <row r="85" spans="1:15" ht="15" customHeight="1" x14ac:dyDescent="0.25">
      <c r="A85" s="362" t="s">
        <v>26</v>
      </c>
      <c r="B85" s="368"/>
      <c r="C85" s="355"/>
      <c r="D85" s="355"/>
      <c r="E85" s="355"/>
      <c r="F85" s="369"/>
      <c r="G85" s="260"/>
      <c r="H85" s="370"/>
      <c r="I85" s="371"/>
      <c r="J85" s="372"/>
      <c r="K85" s="373"/>
      <c r="L85" s="373"/>
      <c r="M85" s="374"/>
      <c r="N85" s="352"/>
      <c r="O85" s="375"/>
    </row>
    <row r="86" spans="1:15" ht="15" customHeight="1" x14ac:dyDescent="0.25">
      <c r="A86" s="368" t="s">
        <v>25</v>
      </c>
      <c r="B86" s="368"/>
      <c r="C86" s="355"/>
      <c r="D86" s="368"/>
      <c r="E86" s="355"/>
      <c r="F86" s="355"/>
      <c r="G86" s="355"/>
      <c r="H86" s="376"/>
      <c r="I86" s="371"/>
      <c r="J86" s="377"/>
      <c r="K86" s="378"/>
      <c r="L86" s="378"/>
      <c r="M86" s="379"/>
      <c r="N86" s="380"/>
      <c r="O86" s="381"/>
    </row>
    <row r="87" spans="1:15" ht="15" customHeight="1" x14ac:dyDescent="0.25">
      <c r="A87" s="382"/>
      <c r="B87" s="355" t="s">
        <v>6</v>
      </c>
      <c r="C87" s="355"/>
      <c r="D87" s="355"/>
      <c r="E87" s="355"/>
      <c r="F87" s="355"/>
      <c r="G87" s="355"/>
      <c r="H87" s="383"/>
      <c r="I87" s="371"/>
      <c r="J87" s="384">
        <v>3557622.9</v>
      </c>
      <c r="K87" s="385"/>
      <c r="L87" s="385"/>
      <c r="M87" s="292">
        <f>+N87/J87</f>
        <v>0</v>
      </c>
      <c r="N87" s="331">
        <v>0</v>
      </c>
      <c r="O87" s="386"/>
    </row>
    <row r="88" spans="1:15" ht="15" customHeight="1" x14ac:dyDescent="0.25">
      <c r="A88" s="774" t="s">
        <v>210</v>
      </c>
      <c r="B88" s="775"/>
      <c r="C88" s="775"/>
      <c r="D88" s="775"/>
      <c r="E88" s="775"/>
      <c r="F88" s="775"/>
      <c r="G88" s="280"/>
      <c r="H88" s="408"/>
      <c r="I88" s="409"/>
      <c r="J88" s="414">
        <f>SUM(J62:J87)</f>
        <v>45643600</v>
      </c>
      <c r="K88" s="411"/>
      <c r="L88" s="412"/>
      <c r="M88" s="292"/>
      <c r="N88" s="414">
        <f>SUM(N62:N87)</f>
        <v>0</v>
      </c>
      <c r="O88" s="251"/>
    </row>
    <row r="89" spans="1:15" ht="15" customHeight="1" x14ac:dyDescent="0.25">
      <c r="A89" s="356"/>
      <c r="B89" s="389"/>
      <c r="C89" s="389"/>
      <c r="D89" s="389"/>
      <c r="E89" s="389"/>
      <c r="F89" s="389"/>
      <c r="G89" s="390"/>
      <c r="H89" s="260"/>
      <c r="I89" s="393"/>
      <c r="J89" s="392"/>
      <c r="K89" s="356"/>
      <c r="L89" s="393"/>
      <c r="M89" s="396"/>
      <c r="N89" s="395"/>
      <c r="O89" s="251"/>
    </row>
    <row r="90" spans="1:15" ht="15" customHeight="1" x14ac:dyDescent="0.25">
      <c r="A90" s="769" t="s">
        <v>8</v>
      </c>
      <c r="B90" s="770"/>
      <c r="C90" s="770"/>
      <c r="D90" s="770"/>
      <c r="E90" s="770"/>
      <c r="F90" s="771"/>
      <c r="G90" s="417"/>
      <c r="H90" s="280"/>
      <c r="I90" s="393"/>
      <c r="J90" s="414">
        <f>+J88+J58</f>
        <v>340513600</v>
      </c>
      <c r="K90" s="356"/>
      <c r="L90" s="393"/>
      <c r="M90" s="418"/>
      <c r="N90" s="414">
        <f>+N88+N58</f>
        <v>65272177.390000001</v>
      </c>
      <c r="O90" s="251"/>
    </row>
    <row r="91" spans="1:15" ht="15" customHeight="1" x14ac:dyDescent="0.25">
      <c r="A91" s="419"/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72"/>
      <c r="O91" s="364"/>
    </row>
    <row r="92" spans="1:15" ht="15" customHeight="1" x14ac:dyDescent="0.25">
      <c r="A92" s="365" t="s">
        <v>194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73" t="s">
        <v>204</v>
      </c>
      <c r="N92" s="272"/>
      <c r="O92" s="364"/>
    </row>
    <row r="93" spans="1:15" ht="15" customHeight="1" x14ac:dyDescent="0.25">
      <c r="A93" s="365"/>
      <c r="B93" s="366"/>
      <c r="C93" s="366"/>
      <c r="D93" s="366"/>
      <c r="E93" s="366"/>
      <c r="F93" s="260"/>
      <c r="G93" s="260"/>
      <c r="H93" s="260"/>
      <c r="I93" s="260"/>
      <c r="J93" s="273" t="s">
        <v>193</v>
      </c>
      <c r="K93" s="260"/>
      <c r="L93" s="260"/>
      <c r="M93" s="273" t="s">
        <v>193</v>
      </c>
      <c r="N93" s="273" t="s">
        <v>203</v>
      </c>
      <c r="O93" s="364"/>
    </row>
    <row r="94" spans="1:15" ht="15" customHeight="1" x14ac:dyDescent="0.25">
      <c r="A94" s="365"/>
      <c r="B94" s="366">
        <v>1918</v>
      </c>
      <c r="C94" s="366" t="s">
        <v>195</v>
      </c>
      <c r="D94" s="366"/>
      <c r="E94" s="366"/>
      <c r="F94" s="260"/>
      <c r="G94" s="260"/>
      <c r="H94" s="260"/>
      <c r="I94" s="260"/>
      <c r="J94" s="259">
        <f>SUM(J62:J82,J48,J49,J34)</f>
        <v>115285977.09999999</v>
      </c>
      <c r="K94" s="260"/>
      <c r="L94" s="260"/>
      <c r="M94" s="420">
        <f>+N94/J94</f>
        <v>0</v>
      </c>
      <c r="N94" s="259">
        <f>SUM(N62:N82,N48,N49,N34)</f>
        <v>0</v>
      </c>
      <c r="O94" s="421"/>
    </row>
    <row r="95" spans="1:15" ht="15" customHeight="1" x14ac:dyDescent="0.25">
      <c r="A95" s="365"/>
      <c r="B95" s="366">
        <v>8917</v>
      </c>
      <c r="C95" s="366" t="s">
        <v>196</v>
      </c>
      <c r="D95" s="366"/>
      <c r="E95" s="366"/>
      <c r="F95" s="260"/>
      <c r="G95" s="260"/>
      <c r="H95" s="260"/>
      <c r="I95" s="260"/>
      <c r="J95" s="259">
        <f>+J44</f>
        <v>89221342.380000025</v>
      </c>
      <c r="K95" s="259"/>
      <c r="L95" s="260"/>
      <c r="M95" s="420">
        <f>+N95/J95</f>
        <v>4.9176317716819358E-2</v>
      </c>
      <c r="N95" s="259">
        <f>+N44</f>
        <v>4387577.080000001</v>
      </c>
      <c r="O95" s="421"/>
    </row>
    <row r="96" spans="1:15" ht="15" customHeight="1" x14ac:dyDescent="0.25">
      <c r="A96" s="365"/>
      <c r="B96" s="366">
        <v>9911</v>
      </c>
      <c r="C96" s="366" t="s">
        <v>205</v>
      </c>
      <c r="D96" s="366"/>
      <c r="E96" s="366"/>
      <c r="F96" s="260"/>
      <c r="G96" s="260"/>
      <c r="H96" s="260"/>
      <c r="I96" s="260"/>
      <c r="J96" s="422">
        <f>+J55+J54+J87</f>
        <v>136006280.52000001</v>
      </c>
      <c r="K96" s="260"/>
      <c r="L96" s="260"/>
      <c r="M96" s="420">
        <f>+N96/J96</f>
        <v>0.44766021155211866</v>
      </c>
      <c r="N96" s="422">
        <f>+N55+N54+N87</f>
        <v>60884600.310000002</v>
      </c>
      <c r="O96" s="364"/>
    </row>
    <row r="97" spans="1:16" ht="15" customHeight="1" x14ac:dyDescent="0.25">
      <c r="A97" s="365"/>
      <c r="B97" s="366"/>
      <c r="C97" s="366" t="s">
        <v>8</v>
      </c>
      <c r="D97" s="366"/>
      <c r="E97" s="366"/>
      <c r="F97" s="260"/>
      <c r="G97" s="260"/>
      <c r="H97" s="260"/>
      <c r="I97" s="260"/>
      <c r="J97" s="264">
        <f>SUM(J94:J96)</f>
        <v>340513600</v>
      </c>
      <c r="K97" s="260"/>
      <c r="L97" s="260"/>
      <c r="M97" s="420">
        <f>+N97/J97</f>
        <v>0.19168743154458442</v>
      </c>
      <c r="N97" s="423">
        <f>SUM(N94:N96)</f>
        <v>65272177.390000001</v>
      </c>
      <c r="O97" s="364"/>
    </row>
    <row r="98" spans="1:16" ht="15" customHeight="1" x14ac:dyDescent="0.25">
      <c r="A98" s="365"/>
      <c r="D98" s="366"/>
      <c r="E98" s="366"/>
      <c r="F98" s="260"/>
      <c r="G98" s="260"/>
      <c r="H98" s="260"/>
      <c r="I98" s="260" t="s">
        <v>278</v>
      </c>
      <c r="J98" s="444">
        <v>340513600</v>
      </c>
      <c r="K98" s="260"/>
      <c r="L98" s="260"/>
      <c r="O98" s="364"/>
    </row>
    <row r="99" spans="1:16" ht="15" customHeight="1" x14ac:dyDescent="0.25">
      <c r="A99" s="415"/>
      <c r="B99" s="357"/>
      <c r="C99" s="357"/>
      <c r="D99" s="357"/>
      <c r="E99" s="357"/>
      <c r="F99" s="357"/>
      <c r="G99" s="357"/>
      <c r="H99" s="357"/>
      <c r="I99" s="357"/>
      <c r="J99" s="424">
        <f>+J97-J98</f>
        <v>0</v>
      </c>
      <c r="K99" s="424"/>
      <c r="L99" s="357"/>
      <c r="M99" s="357"/>
      <c r="N99" s="357"/>
      <c r="O99" s="425"/>
    </row>
    <row r="100" spans="1:16" ht="15" customHeight="1" x14ac:dyDescent="0.25">
      <c r="A100" s="426"/>
      <c r="B100" s="427"/>
      <c r="C100" s="427"/>
      <c r="D100" s="427"/>
      <c r="E100" s="427"/>
      <c r="F100" s="428"/>
      <c r="G100" s="428"/>
      <c r="H100" s="428"/>
      <c r="I100" s="428"/>
      <c r="J100" s="429"/>
      <c r="K100" s="428"/>
      <c r="L100" s="428"/>
      <c r="M100" s="430"/>
      <c r="N100" s="431">
        <v>65272177.390000001</v>
      </c>
      <c r="O100" s="432"/>
      <c r="P100" s="419"/>
    </row>
    <row r="101" spans="1:16" s="260" customFormat="1" x14ac:dyDescent="0.25">
      <c r="A101" s="419"/>
      <c r="N101" s="277">
        <f>+N90-N100</f>
        <v>0</v>
      </c>
      <c r="O101" s="364"/>
    </row>
    <row r="102" spans="1:16" s="260" customFormat="1" x14ac:dyDescent="0.25">
      <c r="A102" s="419"/>
      <c r="J102" s="275"/>
      <c r="N102" s="272"/>
      <c r="O102" s="364"/>
    </row>
    <row r="103" spans="1:16" s="260" customFormat="1" x14ac:dyDescent="0.25">
      <c r="A103" s="419"/>
      <c r="J103" s="259"/>
      <c r="N103" s="272"/>
      <c r="O103" s="364"/>
    </row>
    <row r="104" spans="1:16" s="260" customFormat="1" x14ac:dyDescent="0.25">
      <c r="A104" s="419"/>
      <c r="N104" s="272"/>
      <c r="O104" s="364"/>
    </row>
    <row r="105" spans="1:16" s="260" customFormat="1" x14ac:dyDescent="0.25">
      <c r="A105" s="419"/>
      <c r="E105" s="433" t="s">
        <v>75</v>
      </c>
      <c r="F105" s="433"/>
      <c r="G105" s="433"/>
      <c r="H105" s="433"/>
      <c r="I105" s="433"/>
      <c r="J105" s="433"/>
      <c r="K105" s="433"/>
      <c r="L105" s="433"/>
      <c r="M105" s="433"/>
      <c r="N105" s="433"/>
      <c r="O105" s="434"/>
    </row>
    <row r="106" spans="1:16" s="260" customFormat="1" x14ac:dyDescent="0.25">
      <c r="A106" s="419"/>
      <c r="C106" s="260" t="s">
        <v>74</v>
      </c>
      <c r="J106" s="259"/>
      <c r="N106" s="272"/>
      <c r="O106" s="364"/>
    </row>
    <row r="107" spans="1:16" s="260" customFormat="1" x14ac:dyDescent="0.25">
      <c r="A107" s="419"/>
      <c r="N107" s="272"/>
      <c r="O107" s="364"/>
    </row>
    <row r="108" spans="1:16" s="260" customFormat="1" x14ac:dyDescent="0.25">
      <c r="A108" s="419"/>
      <c r="D108" s="435"/>
      <c r="E108" s="435"/>
      <c r="F108" s="435"/>
      <c r="G108" s="435"/>
      <c r="H108" s="435"/>
      <c r="J108" s="275"/>
      <c r="L108" s="433"/>
      <c r="M108" s="435"/>
      <c r="N108" s="435"/>
      <c r="O108" s="436"/>
    </row>
    <row r="109" spans="1:16" s="260" customFormat="1" x14ac:dyDescent="0.25">
      <c r="A109" s="419"/>
      <c r="D109" s="433"/>
      <c r="E109" s="433"/>
      <c r="F109" s="433"/>
      <c r="G109" s="433"/>
      <c r="H109" s="433"/>
      <c r="J109" s="275"/>
      <c r="L109" s="433"/>
      <c r="M109" s="433"/>
      <c r="N109" s="433"/>
      <c r="O109" s="434"/>
    </row>
    <row r="110" spans="1:16" s="260" customFormat="1" x14ac:dyDescent="0.25">
      <c r="A110" s="263"/>
      <c r="B110" s="273"/>
      <c r="C110" s="273"/>
      <c r="D110" s="273"/>
      <c r="E110" s="273"/>
      <c r="F110" s="273"/>
      <c r="G110" s="273"/>
      <c r="H110" s="273"/>
      <c r="I110" s="273"/>
      <c r="J110" s="273"/>
      <c r="K110" s="437"/>
      <c r="L110" s="272"/>
      <c r="M110" s="273"/>
      <c r="N110" s="273"/>
      <c r="O110" s="438"/>
    </row>
    <row r="111" spans="1:16" x14ac:dyDescent="0.25">
      <c r="A111" s="263"/>
      <c r="B111" s="273"/>
      <c r="C111" s="273"/>
      <c r="D111" s="273"/>
      <c r="E111" s="273"/>
      <c r="F111" s="273"/>
      <c r="G111" s="273"/>
      <c r="H111" s="273"/>
      <c r="I111" s="273"/>
      <c r="J111" s="273"/>
      <c r="K111" s="437"/>
      <c r="L111" s="272"/>
      <c r="M111" s="273"/>
      <c r="N111" s="273"/>
      <c r="O111" s="438"/>
    </row>
    <row r="112" spans="1:16" x14ac:dyDescent="0.25">
      <c r="A112" s="419"/>
      <c r="B112" s="260"/>
      <c r="C112" s="260"/>
      <c r="D112" s="416"/>
      <c r="E112" s="416"/>
      <c r="F112" s="416"/>
      <c r="G112" s="260"/>
      <c r="H112" s="260"/>
      <c r="I112" s="260"/>
      <c r="J112" s="260"/>
      <c r="K112" s="260"/>
      <c r="L112" s="260"/>
      <c r="M112" s="260"/>
      <c r="N112" s="272"/>
      <c r="O112" s="364"/>
    </row>
    <row r="113" spans="1:15" x14ac:dyDescent="0.25">
      <c r="A113" s="263"/>
      <c r="B113" s="260"/>
      <c r="C113" s="260"/>
      <c r="D113" s="260"/>
      <c r="E113" s="260"/>
      <c r="F113" s="260"/>
      <c r="G113" s="260"/>
      <c r="H113" s="260"/>
      <c r="I113" s="260"/>
      <c r="J113" s="260"/>
      <c r="K113" s="437"/>
      <c r="L113" s="272"/>
      <c r="M113" s="273"/>
      <c r="N113" s="273"/>
      <c r="O113" s="438"/>
    </row>
    <row r="114" spans="1:15" x14ac:dyDescent="0.25">
      <c r="A114" s="419"/>
      <c r="B114" s="260"/>
      <c r="C114" s="416" t="s">
        <v>76</v>
      </c>
      <c r="E114" s="416"/>
      <c r="F114" s="416"/>
      <c r="G114" s="260"/>
      <c r="H114" s="260"/>
      <c r="I114" s="260"/>
      <c r="J114" s="763" t="s">
        <v>197</v>
      </c>
      <c r="K114" s="763"/>
      <c r="L114" s="260"/>
      <c r="N114" s="272" t="s">
        <v>220</v>
      </c>
      <c r="O114" s="364"/>
    </row>
    <row r="115" spans="1:15" x14ac:dyDescent="0.25">
      <c r="A115" s="263"/>
      <c r="B115" s="273"/>
      <c r="C115" s="273"/>
      <c r="D115" s="273"/>
      <c r="E115" s="273"/>
      <c r="F115" s="273"/>
      <c r="G115" s="273"/>
      <c r="H115" s="273"/>
      <c r="I115" s="273"/>
      <c r="J115" s="273"/>
      <c r="K115" s="437"/>
      <c r="L115" s="272"/>
      <c r="M115" s="273"/>
      <c r="N115" s="273"/>
      <c r="O115" s="438"/>
    </row>
    <row r="116" spans="1:15" x14ac:dyDescent="0.25">
      <c r="A116" s="263"/>
      <c r="B116" s="273"/>
      <c r="C116" s="273"/>
      <c r="D116" s="273"/>
      <c r="E116" s="273"/>
      <c r="F116" s="273"/>
      <c r="G116" s="273"/>
      <c r="H116" s="273"/>
      <c r="I116" s="273"/>
      <c r="J116" s="273"/>
      <c r="K116" s="437"/>
      <c r="L116" s="272"/>
      <c r="M116" s="273"/>
      <c r="N116" s="273"/>
      <c r="O116" s="438"/>
    </row>
    <row r="117" spans="1:15" x14ac:dyDescent="0.25">
      <c r="A117" s="263"/>
      <c r="B117" s="273"/>
      <c r="C117" s="273"/>
      <c r="D117" s="273"/>
      <c r="E117" s="273"/>
      <c r="F117" s="273"/>
      <c r="G117" s="273"/>
      <c r="H117" s="273"/>
      <c r="I117" s="273"/>
      <c r="J117" s="273"/>
      <c r="K117" s="437"/>
      <c r="L117" s="272"/>
      <c r="M117" s="273"/>
      <c r="N117" s="273"/>
      <c r="O117" s="438"/>
    </row>
    <row r="118" spans="1:15" x14ac:dyDescent="0.25">
      <c r="A118" s="263"/>
      <c r="B118" s="273"/>
      <c r="C118" s="273"/>
      <c r="D118" s="273"/>
      <c r="E118" s="273"/>
      <c r="F118" s="273"/>
      <c r="G118" s="273"/>
      <c r="H118" s="273"/>
      <c r="I118" s="273"/>
      <c r="J118" s="273"/>
      <c r="K118" s="437"/>
      <c r="L118" s="272"/>
      <c r="M118" s="273"/>
      <c r="N118" s="273"/>
      <c r="O118" s="438"/>
    </row>
    <row r="119" spans="1:15" x14ac:dyDescent="0.25">
      <c r="A119" s="263"/>
      <c r="B119" s="273"/>
      <c r="C119" s="762" t="s">
        <v>219</v>
      </c>
      <c r="D119" s="762"/>
      <c r="E119" s="762"/>
      <c r="G119" s="273"/>
      <c r="H119" s="273"/>
      <c r="I119" s="762" t="s">
        <v>283</v>
      </c>
      <c r="J119" s="762"/>
      <c r="K119" s="811" t="s">
        <v>215</v>
      </c>
      <c r="L119" s="811"/>
      <c r="M119" s="811"/>
      <c r="N119" s="809" t="s">
        <v>216</v>
      </c>
      <c r="O119" s="810"/>
    </row>
    <row r="120" spans="1:15" x14ac:dyDescent="0.25">
      <c r="A120" s="263"/>
      <c r="B120" s="273"/>
      <c r="C120" s="763" t="s">
        <v>7</v>
      </c>
      <c r="D120" s="763"/>
      <c r="E120" s="763"/>
      <c r="G120" s="272"/>
      <c r="H120" s="272"/>
      <c r="I120" s="763" t="s">
        <v>199</v>
      </c>
      <c r="J120" s="763"/>
      <c r="K120" s="808" t="s">
        <v>198</v>
      </c>
      <c r="L120" s="808"/>
      <c r="M120" s="808"/>
      <c r="N120" s="806" t="s">
        <v>217</v>
      </c>
      <c r="O120" s="807"/>
    </row>
    <row r="121" spans="1:15" x14ac:dyDescent="0.25">
      <c r="A121" s="263"/>
      <c r="B121" s="273"/>
      <c r="C121" s="273"/>
      <c r="D121" s="273"/>
      <c r="E121" s="273"/>
      <c r="F121" s="273"/>
      <c r="G121" s="273"/>
      <c r="H121" s="273"/>
      <c r="I121" s="273"/>
      <c r="J121" s="273"/>
      <c r="K121" s="437"/>
      <c r="L121" s="272"/>
      <c r="M121" s="273"/>
      <c r="N121" s="273"/>
      <c r="O121" s="438"/>
    </row>
    <row r="122" spans="1:15" x14ac:dyDescent="0.25">
      <c r="A122" s="263"/>
      <c r="B122" s="273"/>
      <c r="C122" s="273"/>
      <c r="D122" s="273"/>
      <c r="E122" s="273"/>
      <c r="F122" s="273"/>
      <c r="G122" s="273"/>
      <c r="H122" s="273"/>
      <c r="I122" s="273"/>
      <c r="J122" s="273"/>
      <c r="K122" s="439"/>
      <c r="L122" s="272"/>
      <c r="M122" s="273"/>
      <c r="N122" s="272"/>
      <c r="O122" s="438"/>
    </row>
    <row r="123" spans="1:15" x14ac:dyDescent="0.25">
      <c r="A123" s="263"/>
      <c r="B123" s="273"/>
      <c r="C123" s="273"/>
      <c r="D123" s="273"/>
      <c r="E123" s="273"/>
      <c r="F123" s="273"/>
      <c r="G123" s="273"/>
      <c r="H123" s="273"/>
      <c r="I123" s="273"/>
      <c r="J123" s="273"/>
      <c r="K123" s="439"/>
      <c r="L123" s="272"/>
      <c r="M123" s="273"/>
      <c r="N123" s="272"/>
      <c r="O123" s="438"/>
    </row>
    <row r="124" spans="1:15" x14ac:dyDescent="0.25">
      <c r="A124" s="263"/>
      <c r="B124" s="273"/>
      <c r="C124" s="273"/>
      <c r="D124" s="273"/>
      <c r="E124" s="273"/>
      <c r="F124" s="273"/>
      <c r="G124" s="273"/>
      <c r="H124" s="273"/>
      <c r="I124" s="273"/>
      <c r="J124" s="273"/>
      <c r="K124" s="439"/>
      <c r="L124" s="272"/>
      <c r="M124" s="273"/>
      <c r="N124" s="272"/>
      <c r="O124" s="438"/>
    </row>
    <row r="125" spans="1:15" x14ac:dyDescent="0.25">
      <c r="A125" s="263"/>
      <c r="B125" s="273"/>
      <c r="C125" s="273"/>
      <c r="D125" s="273"/>
      <c r="E125" s="273"/>
      <c r="F125" s="273"/>
      <c r="G125" s="273"/>
      <c r="H125" s="273"/>
      <c r="I125" s="273"/>
      <c r="J125" s="273"/>
      <c r="K125" s="439"/>
      <c r="L125" s="272"/>
      <c r="M125" s="273"/>
      <c r="N125" s="272"/>
      <c r="O125" s="438"/>
    </row>
    <row r="126" spans="1:15" x14ac:dyDescent="0.25">
      <c r="A126" s="263"/>
      <c r="B126" s="273"/>
      <c r="C126" s="273"/>
      <c r="D126" s="273"/>
      <c r="E126" s="273"/>
      <c r="F126" s="273"/>
      <c r="G126" s="273"/>
      <c r="H126" s="273"/>
      <c r="I126" s="273"/>
      <c r="J126" s="273"/>
      <c r="K126" s="439"/>
      <c r="L126" s="272"/>
      <c r="M126" s="273"/>
      <c r="N126" s="272"/>
      <c r="O126" s="438"/>
    </row>
    <row r="127" spans="1:15" x14ac:dyDescent="0.25">
      <c r="A127" s="263"/>
      <c r="B127" s="273"/>
      <c r="C127" s="273"/>
      <c r="D127" s="273"/>
      <c r="E127" s="273"/>
      <c r="F127" s="273"/>
      <c r="G127" s="273"/>
      <c r="H127" s="273"/>
      <c r="I127" s="273"/>
      <c r="J127" s="273"/>
      <c r="K127" s="439"/>
      <c r="L127" s="272"/>
      <c r="M127" s="273"/>
      <c r="N127" s="272"/>
      <c r="O127" s="438"/>
    </row>
    <row r="128" spans="1:15" x14ac:dyDescent="0.25">
      <c r="A128" s="263"/>
      <c r="B128" s="273"/>
      <c r="C128" s="273"/>
      <c r="D128" s="273"/>
      <c r="E128" s="273"/>
      <c r="F128" s="273"/>
      <c r="G128" s="273"/>
      <c r="H128" s="273"/>
      <c r="I128" s="273"/>
      <c r="J128" s="273"/>
      <c r="K128" s="439"/>
      <c r="L128" s="272"/>
      <c r="M128" s="273"/>
      <c r="N128" s="272"/>
      <c r="O128" s="438"/>
    </row>
    <row r="129" spans="1:15" x14ac:dyDescent="0.25">
      <c r="A129" s="263"/>
      <c r="B129" s="273"/>
      <c r="C129" s="273"/>
      <c r="D129" s="273"/>
      <c r="E129" s="273"/>
      <c r="F129" s="273"/>
      <c r="G129" s="273"/>
      <c r="H129" s="273"/>
      <c r="I129" s="273"/>
      <c r="J129" s="273"/>
      <c r="K129" s="439"/>
      <c r="L129" s="272"/>
      <c r="M129" s="273"/>
      <c r="N129" s="272"/>
      <c r="O129" s="438"/>
    </row>
    <row r="130" spans="1:15" x14ac:dyDescent="0.25">
      <c r="A130" s="263"/>
      <c r="B130" s="273"/>
      <c r="C130" s="273"/>
      <c r="D130" s="273"/>
      <c r="E130" s="273"/>
      <c r="F130" s="273"/>
      <c r="G130" s="273"/>
      <c r="H130" s="273"/>
      <c r="I130" s="273"/>
      <c r="J130" s="273"/>
      <c r="K130" s="439"/>
      <c r="L130" s="272"/>
      <c r="M130" s="273"/>
      <c r="N130" s="272"/>
      <c r="O130" s="438"/>
    </row>
    <row r="131" spans="1:15" x14ac:dyDescent="0.25">
      <c r="A131" s="263"/>
      <c r="B131" s="273"/>
      <c r="C131" s="273"/>
      <c r="D131" s="273"/>
      <c r="E131" s="273"/>
      <c r="F131" s="273"/>
      <c r="G131" s="273"/>
      <c r="H131" s="273"/>
      <c r="I131" s="273"/>
      <c r="J131" s="273"/>
      <c r="K131" s="439"/>
      <c r="L131" s="272"/>
      <c r="M131" s="273"/>
      <c r="N131" s="272"/>
      <c r="O131" s="438"/>
    </row>
    <row r="132" spans="1:15" x14ac:dyDescent="0.25">
      <c r="A132" s="263"/>
      <c r="B132" s="273"/>
      <c r="C132" s="273"/>
      <c r="D132" s="273"/>
      <c r="E132" s="273"/>
      <c r="F132" s="273"/>
      <c r="G132" s="273"/>
      <c r="H132" s="273"/>
      <c r="I132" s="273"/>
      <c r="J132" s="273"/>
      <c r="K132" s="439"/>
      <c r="L132" s="272"/>
      <c r="M132" s="273"/>
      <c r="N132" s="272"/>
      <c r="O132" s="438"/>
    </row>
    <row r="133" spans="1:15" x14ac:dyDescent="0.25">
      <c r="A133" s="263"/>
      <c r="B133" s="273"/>
      <c r="C133" s="273"/>
      <c r="D133" s="273"/>
      <c r="E133" s="273"/>
      <c r="F133" s="273"/>
      <c r="G133" s="273"/>
      <c r="H133" s="273"/>
      <c r="I133" s="273"/>
      <c r="J133" s="273"/>
      <c r="K133" s="439"/>
      <c r="L133" s="272"/>
      <c r="M133" s="273"/>
      <c r="N133" s="272"/>
      <c r="O133" s="438"/>
    </row>
    <row r="134" spans="1:15" x14ac:dyDescent="0.25">
      <c r="A134" s="266"/>
      <c r="B134" s="440"/>
      <c r="C134" s="440"/>
      <c r="D134" s="440"/>
      <c r="E134" s="440"/>
      <c r="F134" s="440"/>
      <c r="G134" s="440"/>
      <c r="H134" s="440"/>
      <c r="I134" s="440"/>
      <c r="J134" s="440"/>
      <c r="K134" s="441"/>
      <c r="L134" s="442"/>
      <c r="M134" s="440"/>
      <c r="N134" s="440"/>
      <c r="O134" s="443"/>
    </row>
    <row r="156" spans="10:10" x14ac:dyDescent="0.25">
      <c r="J156" s="444">
        <v>282039226.89999998</v>
      </c>
    </row>
    <row r="157" spans="10:10" x14ac:dyDescent="0.25">
      <c r="J157" s="445">
        <f>+J156-J97</f>
        <v>-58474373.100000024</v>
      </c>
    </row>
  </sheetData>
  <mergeCells count="51">
    <mergeCell ref="N120:O120"/>
    <mergeCell ref="K120:M120"/>
    <mergeCell ref="I120:J120"/>
    <mergeCell ref="N119:O119"/>
    <mergeCell ref="K119:M119"/>
    <mergeCell ref="I119:J119"/>
    <mergeCell ref="A6:H9"/>
    <mergeCell ref="I6:I9"/>
    <mergeCell ref="K6:K9"/>
    <mergeCell ref="M6:N6"/>
    <mergeCell ref="A37:B37"/>
    <mergeCell ref="A14:F14"/>
    <mergeCell ref="A15:F15"/>
    <mergeCell ref="A16:F16"/>
    <mergeCell ref="A18:F18"/>
    <mergeCell ref="J8:J9"/>
    <mergeCell ref="A10:E10"/>
    <mergeCell ref="A17:E17"/>
    <mergeCell ref="A20:F20"/>
    <mergeCell ref="A21:F21"/>
    <mergeCell ref="A22:F22"/>
    <mergeCell ref="A23:F23"/>
    <mergeCell ref="A1:O1"/>
    <mergeCell ref="A2:O2"/>
    <mergeCell ref="A3:O3"/>
    <mergeCell ref="A4:O4"/>
    <mergeCell ref="A5:O5"/>
    <mergeCell ref="J114:K114"/>
    <mergeCell ref="A62:F62"/>
    <mergeCell ref="A34:H34"/>
    <mergeCell ref="A31:F31"/>
    <mergeCell ref="A32:F32"/>
    <mergeCell ref="A33:F33"/>
    <mergeCell ref="A38:F38"/>
    <mergeCell ref="A44:H44"/>
    <mergeCell ref="A56:H56"/>
    <mergeCell ref="A90:F90"/>
    <mergeCell ref="A58:F58"/>
    <mergeCell ref="A88:F88"/>
    <mergeCell ref="A79:F79"/>
    <mergeCell ref="A78:F78"/>
    <mergeCell ref="A60:E60"/>
    <mergeCell ref="A25:F25"/>
    <mergeCell ref="A19:F19"/>
    <mergeCell ref="C119:E119"/>
    <mergeCell ref="C120:E120"/>
    <mergeCell ref="A26:F26"/>
    <mergeCell ref="A27:F27"/>
    <mergeCell ref="A28:F28"/>
    <mergeCell ref="A29:F29"/>
    <mergeCell ref="A30:F30"/>
  </mergeCells>
  <pageMargins left="0.3" right="0.3" top="0.25" bottom="0.5" header="0.3" footer="0.3"/>
  <pageSetup paperSize="10000" orientation="landscape" horizontalDpi="300" verticalDpi="300" r:id="rId1"/>
  <headerFooter>
    <oddFooter>&amp;C&amp;8Page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51"/>
  <sheetViews>
    <sheetView tabSelected="1" zoomScaleNormal="100" workbookViewId="0">
      <pane xSplit="5" ySplit="10" topLeftCell="F80" activePane="bottomRight" state="frozen"/>
      <selection pane="topRight" activeCell="I1" sqref="I1"/>
      <selection pane="bottomLeft" activeCell="A10" sqref="A10"/>
      <selection pane="bottomRight" activeCell="M86" sqref="M86"/>
    </sheetView>
  </sheetViews>
  <sheetFormatPr defaultRowHeight="12.75" x14ac:dyDescent="0.25"/>
  <cols>
    <col min="1" max="4" width="9.140625" style="258"/>
    <col min="5" max="5" width="17.42578125" style="258" customWidth="1"/>
    <col min="6" max="6" width="9.140625" style="258" bestFit="1" customWidth="1"/>
    <col min="7" max="7" width="11" style="258" bestFit="1" customWidth="1"/>
    <col min="8" max="8" width="7.28515625" style="258" customWidth="1"/>
    <col min="9" max="9" width="8.42578125" style="258" customWidth="1"/>
    <col min="10" max="10" width="12.140625" style="258" bestFit="1" customWidth="1"/>
    <col min="11" max="11" width="12.5703125" style="444" customWidth="1"/>
    <col min="12" max="12" width="44.5703125" style="258" customWidth="1"/>
    <col min="13" max="13" width="16.140625" style="258" bestFit="1" customWidth="1"/>
    <col min="14" max="14" width="15.5703125" style="258" customWidth="1"/>
    <col min="15" max="16384" width="9.140625" style="258"/>
  </cols>
  <sheetData>
    <row r="1" spans="1:15" s="254" customFormat="1" x14ac:dyDescent="0.2">
      <c r="A1" s="821" t="s">
        <v>3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3"/>
    </row>
    <row r="2" spans="1:15" s="254" customFormat="1" ht="15" customHeight="1" x14ac:dyDescent="0.2">
      <c r="A2" s="785" t="s">
        <v>341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7"/>
    </row>
    <row r="3" spans="1:15" s="254" customFormat="1" ht="15" customHeight="1" x14ac:dyDescent="0.2">
      <c r="A3" s="782" t="s">
        <v>309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4"/>
    </row>
    <row r="4" spans="1:15" s="254" customFormat="1" x14ac:dyDescent="0.2">
      <c r="A4" s="785" t="s">
        <v>342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7"/>
      <c r="M4" s="254" t="s">
        <v>383</v>
      </c>
    </row>
    <row r="5" spans="1:15" s="254" customFormat="1" ht="15" customHeight="1" x14ac:dyDescent="0.2">
      <c r="A5" s="788" t="s">
        <v>303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90"/>
      <c r="M5" s="254" t="s">
        <v>384</v>
      </c>
    </row>
    <row r="6" spans="1:15" s="254" customFormat="1" x14ac:dyDescent="0.2">
      <c r="A6" s="791" t="s">
        <v>340</v>
      </c>
      <c r="B6" s="792"/>
      <c r="C6" s="792"/>
      <c r="D6" s="792"/>
      <c r="E6" s="792"/>
      <c r="F6" s="792"/>
      <c r="G6" s="783"/>
      <c r="H6" s="792"/>
      <c r="I6" s="792"/>
      <c r="J6" s="792"/>
      <c r="K6" s="792"/>
      <c r="L6" s="784"/>
      <c r="M6" s="254" t="s">
        <v>385</v>
      </c>
    </row>
    <row r="7" spans="1:15" x14ac:dyDescent="0.25">
      <c r="A7" s="779" t="s">
        <v>10</v>
      </c>
      <c r="B7" s="780"/>
      <c r="C7" s="780"/>
      <c r="D7" s="780"/>
      <c r="E7" s="780"/>
      <c r="F7" s="779" t="s">
        <v>11</v>
      </c>
      <c r="G7" s="255"/>
      <c r="H7" s="794" t="s">
        <v>13</v>
      </c>
      <c r="I7" s="256"/>
      <c r="J7" s="774" t="s">
        <v>31</v>
      </c>
      <c r="K7" s="775"/>
      <c r="L7" s="257"/>
      <c r="N7" s="259"/>
      <c r="O7" s="260"/>
    </row>
    <row r="8" spans="1:15" x14ac:dyDescent="0.25">
      <c r="A8" s="782"/>
      <c r="B8" s="783"/>
      <c r="C8" s="783"/>
      <c r="D8" s="783"/>
      <c r="E8" s="783"/>
      <c r="F8" s="782"/>
      <c r="G8" s="261" t="s">
        <v>12</v>
      </c>
      <c r="H8" s="795"/>
      <c r="I8" s="262" t="s">
        <v>14</v>
      </c>
      <c r="J8" s="262" t="s">
        <v>17</v>
      </c>
      <c r="K8" s="507" t="s">
        <v>34</v>
      </c>
      <c r="L8" s="262" t="s">
        <v>30</v>
      </c>
      <c r="N8" s="259"/>
      <c r="O8" s="260"/>
    </row>
    <row r="9" spans="1:15" ht="12.75" customHeight="1" x14ac:dyDescent="0.25">
      <c r="A9" s="782"/>
      <c r="B9" s="783"/>
      <c r="C9" s="783"/>
      <c r="D9" s="783"/>
      <c r="E9" s="783"/>
      <c r="F9" s="782"/>
      <c r="G9" s="800" t="s">
        <v>193</v>
      </c>
      <c r="H9" s="795"/>
      <c r="I9" s="262" t="s">
        <v>304</v>
      </c>
      <c r="J9" s="262" t="s">
        <v>32</v>
      </c>
      <c r="K9" s="507" t="s">
        <v>19</v>
      </c>
      <c r="L9" s="262" t="s">
        <v>35</v>
      </c>
      <c r="N9" s="264"/>
      <c r="O9" s="260"/>
    </row>
    <row r="10" spans="1:15" ht="12.75" customHeight="1" x14ac:dyDescent="0.25">
      <c r="A10" s="791"/>
      <c r="B10" s="792"/>
      <c r="C10" s="792"/>
      <c r="D10" s="792"/>
      <c r="E10" s="792"/>
      <c r="F10" s="791"/>
      <c r="G10" s="801"/>
      <c r="H10" s="796"/>
      <c r="I10" s="265" t="s">
        <v>16</v>
      </c>
      <c r="J10" s="265" t="s">
        <v>33</v>
      </c>
      <c r="K10" s="508" t="s">
        <v>20</v>
      </c>
      <c r="L10" s="265"/>
    </row>
    <row r="11" spans="1:15" s="254" customFormat="1" ht="15" customHeight="1" x14ac:dyDescent="0.2">
      <c r="A11" s="802" t="s">
        <v>207</v>
      </c>
      <c r="B11" s="803"/>
      <c r="C11" s="803"/>
      <c r="D11" s="803"/>
      <c r="E11" s="824"/>
      <c r="F11" s="268"/>
      <c r="G11" s="268"/>
      <c r="H11" s="269"/>
      <c r="I11" s="255"/>
      <c r="J11" s="255"/>
      <c r="K11" s="509"/>
      <c r="L11" s="255"/>
    </row>
    <row r="12" spans="1:15" ht="14.25" customHeight="1" x14ac:dyDescent="0.25">
      <c r="A12" s="274" t="s">
        <v>28</v>
      </c>
      <c r="B12" s="260"/>
      <c r="C12" s="260"/>
      <c r="D12" s="260"/>
      <c r="E12" s="421"/>
      <c r="F12" s="262"/>
      <c r="G12" s="260"/>
      <c r="H12" s="276"/>
      <c r="I12" s="277"/>
      <c r="J12" s="278"/>
      <c r="K12" s="423"/>
      <c r="L12" s="278"/>
    </row>
    <row r="13" spans="1:15" s="310" customFormat="1" ht="17.25" customHeight="1" x14ac:dyDescent="0.25">
      <c r="A13" s="484" t="s">
        <v>376</v>
      </c>
      <c r="B13" s="305"/>
      <c r="C13" s="305"/>
      <c r="D13" s="305"/>
      <c r="E13" s="485"/>
      <c r="F13" s="317" t="s">
        <v>116</v>
      </c>
      <c r="G13" s="527">
        <v>1000000</v>
      </c>
      <c r="H13" s="540">
        <v>43689</v>
      </c>
      <c r="I13" s="540">
        <v>43845</v>
      </c>
      <c r="J13" s="292">
        <f t="shared" ref="J13:J33" si="0">+K13/G13</f>
        <v>0.92745909999999998</v>
      </c>
      <c r="K13" s="331">
        <v>927459.1</v>
      </c>
      <c r="L13" s="528" t="s">
        <v>389</v>
      </c>
    </row>
    <row r="14" spans="1:15" s="310" customFormat="1" ht="17.25" customHeight="1" x14ac:dyDescent="0.25">
      <c r="A14" s="484" t="s">
        <v>377</v>
      </c>
      <c r="B14" s="305"/>
      <c r="C14" s="305"/>
      <c r="D14" s="305"/>
      <c r="E14" s="485"/>
      <c r="F14" s="317" t="s">
        <v>116</v>
      </c>
      <c r="G14" s="307">
        <v>2000000</v>
      </c>
      <c r="H14" s="540">
        <v>43759</v>
      </c>
      <c r="I14" s="541">
        <v>43910</v>
      </c>
      <c r="J14" s="292">
        <f t="shared" si="0"/>
        <v>0.80555168500000007</v>
      </c>
      <c r="K14" s="299">
        <v>1611103.37</v>
      </c>
      <c r="L14" s="528" t="s">
        <v>389</v>
      </c>
    </row>
    <row r="15" spans="1:15" s="310" customFormat="1" ht="17.25" customHeight="1" x14ac:dyDescent="0.25">
      <c r="A15" s="484" t="s">
        <v>223</v>
      </c>
      <c r="B15" s="305"/>
      <c r="C15" s="305"/>
      <c r="D15" s="305"/>
      <c r="E15" s="485"/>
      <c r="F15" s="289" t="s">
        <v>78</v>
      </c>
      <c r="G15" s="515">
        <v>3000000</v>
      </c>
      <c r="H15" s="538">
        <v>43647</v>
      </c>
      <c r="I15" s="539">
        <v>43731</v>
      </c>
      <c r="J15" s="292">
        <f t="shared" si="0"/>
        <v>0.84272441666666664</v>
      </c>
      <c r="K15" s="318">
        <v>2528173.25</v>
      </c>
      <c r="L15" s="528" t="s">
        <v>389</v>
      </c>
    </row>
    <row r="16" spans="1:15" s="531" customFormat="1" ht="17.25" customHeight="1" x14ac:dyDescent="0.25">
      <c r="A16" s="484" t="s">
        <v>245</v>
      </c>
      <c r="B16" s="305"/>
      <c r="C16" s="305"/>
      <c r="D16" s="305"/>
      <c r="E16" s="485"/>
      <c r="F16" s="289" t="s">
        <v>200</v>
      </c>
      <c r="G16" s="307">
        <v>0</v>
      </c>
      <c r="H16" s="540"/>
      <c r="I16" s="541"/>
      <c r="J16" s="292">
        <v>0</v>
      </c>
      <c r="K16" s="299">
        <v>0</v>
      </c>
      <c r="L16" s="529" t="s">
        <v>408</v>
      </c>
      <c r="M16" s="310"/>
      <c r="N16" s="310"/>
      <c r="O16" s="310"/>
    </row>
    <row r="17" spans="1:15" s="310" customFormat="1" ht="17.25" customHeight="1" x14ac:dyDescent="0.25">
      <c r="A17" s="484" t="s">
        <v>227</v>
      </c>
      <c r="B17" s="305"/>
      <c r="C17" s="305"/>
      <c r="D17" s="305"/>
      <c r="E17" s="485"/>
      <c r="F17" s="289" t="s">
        <v>90</v>
      </c>
      <c r="G17" s="307">
        <v>850000</v>
      </c>
      <c r="H17" s="544">
        <v>43773</v>
      </c>
      <c r="I17" s="542">
        <v>43943</v>
      </c>
      <c r="J17" s="292">
        <f t="shared" si="0"/>
        <v>0.68556171764705875</v>
      </c>
      <c r="K17" s="307">
        <v>582727.46</v>
      </c>
      <c r="L17" s="528" t="s">
        <v>389</v>
      </c>
    </row>
    <row r="18" spans="1:15" s="310" customFormat="1" ht="17.25" customHeight="1" x14ac:dyDescent="0.25">
      <c r="A18" s="484" t="s">
        <v>247</v>
      </c>
      <c r="B18" s="305"/>
      <c r="C18" s="305"/>
      <c r="D18" s="305"/>
      <c r="E18" s="485"/>
      <c r="F18" s="289" t="s">
        <v>139</v>
      </c>
      <c r="G18" s="307">
        <v>0</v>
      </c>
      <c r="H18" s="540"/>
      <c r="I18" s="542"/>
      <c r="J18" s="292">
        <v>0</v>
      </c>
      <c r="K18" s="503">
        <v>0</v>
      </c>
      <c r="L18" s="529" t="s">
        <v>408</v>
      </c>
    </row>
    <row r="19" spans="1:15" s="310" customFormat="1" ht="17.25" customHeight="1" x14ac:dyDescent="0.25">
      <c r="A19" s="484" t="s">
        <v>365</v>
      </c>
      <c r="B19" s="305"/>
      <c r="C19" s="305"/>
      <c r="D19" s="305"/>
      <c r="E19" s="485"/>
      <c r="F19" s="317" t="s">
        <v>116</v>
      </c>
      <c r="G19" s="578">
        <v>4000000</v>
      </c>
      <c r="H19" s="579">
        <v>43750</v>
      </c>
      <c r="I19" s="580">
        <v>43968</v>
      </c>
      <c r="J19" s="315">
        <f t="shared" si="0"/>
        <v>0.6981051800000001</v>
      </c>
      <c r="K19" s="504">
        <v>2792420.72</v>
      </c>
      <c r="L19" s="530" t="s">
        <v>412</v>
      </c>
    </row>
    <row r="20" spans="1:15" s="310" customFormat="1" ht="17.25" customHeight="1" x14ac:dyDescent="0.25">
      <c r="A20" s="484" t="s">
        <v>232</v>
      </c>
      <c r="B20" s="305"/>
      <c r="C20" s="305"/>
      <c r="D20" s="305"/>
      <c r="E20" s="485"/>
      <c r="F20" s="317" t="s">
        <v>201</v>
      </c>
      <c r="G20" s="307">
        <v>5000000</v>
      </c>
      <c r="H20" s="540">
        <v>43644</v>
      </c>
      <c r="I20" s="541">
        <v>43820</v>
      </c>
      <c r="J20" s="292">
        <f t="shared" si="0"/>
        <v>0.96819490199999991</v>
      </c>
      <c r="K20" s="299">
        <v>4840974.51</v>
      </c>
      <c r="L20" s="532" t="s">
        <v>411</v>
      </c>
    </row>
    <row r="21" spans="1:15" s="310" customFormat="1" ht="17.25" customHeight="1" x14ac:dyDescent="0.25">
      <c r="A21" s="484" t="s">
        <v>378</v>
      </c>
      <c r="B21" s="305"/>
      <c r="C21" s="305"/>
      <c r="D21" s="305"/>
      <c r="E21" s="485"/>
      <c r="F21" s="289" t="s">
        <v>78</v>
      </c>
      <c r="G21" s="318">
        <v>3000000</v>
      </c>
      <c r="H21" s="538">
        <v>43605</v>
      </c>
      <c r="I21" s="539">
        <v>43733</v>
      </c>
      <c r="J21" s="315">
        <f t="shared" si="0"/>
        <v>0.95240029000000004</v>
      </c>
      <c r="K21" s="318">
        <v>2857200.87</v>
      </c>
      <c r="L21" s="533" t="s">
        <v>410</v>
      </c>
    </row>
    <row r="22" spans="1:15" s="310" customFormat="1" ht="17.25" customHeight="1" x14ac:dyDescent="0.25">
      <c r="A22" s="484" t="s">
        <v>221</v>
      </c>
      <c r="B22" s="305"/>
      <c r="C22" s="305"/>
      <c r="D22" s="305"/>
      <c r="E22" s="485"/>
      <c r="F22" s="289" t="s">
        <v>78</v>
      </c>
      <c r="G22" s="527">
        <v>3000000</v>
      </c>
      <c r="H22" s="544">
        <v>43748</v>
      </c>
      <c r="I22" s="542">
        <v>43869</v>
      </c>
      <c r="J22" s="292">
        <f t="shared" si="0"/>
        <v>0.93448991333333342</v>
      </c>
      <c r="K22" s="299">
        <v>2803469.74</v>
      </c>
      <c r="L22" s="534" t="s">
        <v>354</v>
      </c>
    </row>
    <row r="23" spans="1:15" s="310" customFormat="1" ht="17.25" customHeight="1" x14ac:dyDescent="0.25">
      <c r="A23" s="484" t="s">
        <v>237</v>
      </c>
      <c r="B23" s="305"/>
      <c r="C23" s="305"/>
      <c r="D23" s="305"/>
      <c r="E23" s="485"/>
      <c r="F23" s="317" t="s">
        <v>116</v>
      </c>
      <c r="G23" s="535">
        <v>0</v>
      </c>
      <c r="H23" s="606"/>
      <c r="I23" s="606"/>
      <c r="J23" s="285">
        <v>0</v>
      </c>
      <c r="K23" s="321">
        <v>0</v>
      </c>
      <c r="L23" s="529" t="s">
        <v>408</v>
      </c>
      <c r="M23" s="310" t="s">
        <v>316</v>
      </c>
    </row>
    <row r="24" spans="1:15" s="310" customFormat="1" ht="17.25" customHeight="1" x14ac:dyDescent="0.25">
      <c r="A24" s="484" t="s">
        <v>239</v>
      </c>
      <c r="B24" s="305"/>
      <c r="C24" s="305"/>
      <c r="D24" s="305"/>
      <c r="E24" s="485"/>
      <c r="F24" s="317" t="s">
        <v>116</v>
      </c>
      <c r="G24" s="536">
        <v>0</v>
      </c>
      <c r="H24" s="543"/>
      <c r="I24" s="543"/>
      <c r="J24" s="326">
        <v>0</v>
      </c>
      <c r="K24" s="327">
        <v>0</v>
      </c>
      <c r="L24" s="529" t="s">
        <v>408</v>
      </c>
    </row>
    <row r="25" spans="1:15" s="310" customFormat="1" ht="17.25" customHeight="1" x14ac:dyDescent="0.25">
      <c r="A25" s="484" t="s">
        <v>301</v>
      </c>
      <c r="B25" s="305"/>
      <c r="C25" s="305"/>
      <c r="D25" s="305"/>
      <c r="E25" s="485"/>
      <c r="F25" s="302" t="s">
        <v>164</v>
      </c>
      <c r="G25" s="527">
        <v>3000000</v>
      </c>
      <c r="H25" s="544"/>
      <c r="I25" s="544"/>
      <c r="J25" s="292">
        <f t="shared" si="0"/>
        <v>3.9664000000000001E-3</v>
      </c>
      <c r="K25" s="331">
        <v>11899.2</v>
      </c>
      <c r="L25" s="528" t="s">
        <v>386</v>
      </c>
      <c r="M25" s="531"/>
      <c r="N25" s="531"/>
      <c r="O25" s="531"/>
    </row>
    <row r="26" spans="1:15" s="310" customFormat="1" ht="17.25" customHeight="1" x14ac:dyDescent="0.25">
      <c r="A26" s="484" t="s">
        <v>235</v>
      </c>
      <c r="B26" s="305"/>
      <c r="C26" s="305"/>
      <c r="D26" s="305"/>
      <c r="E26" s="485"/>
      <c r="F26" s="317" t="s">
        <v>201</v>
      </c>
      <c r="G26" s="527">
        <v>3000000</v>
      </c>
      <c r="H26" s="540"/>
      <c r="I26" s="540"/>
      <c r="J26" s="292">
        <f t="shared" si="0"/>
        <v>1.5895386666666667E-2</v>
      </c>
      <c r="K26" s="331">
        <v>47686.16</v>
      </c>
      <c r="L26" s="528" t="s">
        <v>386</v>
      </c>
    </row>
    <row r="27" spans="1:15" s="310" customFormat="1" ht="18" customHeight="1" x14ac:dyDescent="0.25">
      <c r="A27" s="484" t="s">
        <v>246</v>
      </c>
      <c r="B27" s="305"/>
      <c r="C27" s="305"/>
      <c r="D27" s="305"/>
      <c r="E27" s="485"/>
      <c r="F27" s="317" t="s">
        <v>116</v>
      </c>
      <c r="G27" s="527">
        <v>5000000</v>
      </c>
      <c r="H27" s="540"/>
      <c r="I27" s="544"/>
      <c r="J27" s="292">
        <f t="shared" si="0"/>
        <v>1</v>
      </c>
      <c r="K27" s="335">
        <v>5000000</v>
      </c>
      <c r="L27" s="537" t="s">
        <v>396</v>
      </c>
    </row>
    <row r="28" spans="1:15" s="310" customFormat="1" ht="18" customHeight="1" x14ac:dyDescent="0.25">
      <c r="A28" s="484" t="s">
        <v>225</v>
      </c>
      <c r="B28" s="305"/>
      <c r="C28" s="305"/>
      <c r="D28" s="305"/>
      <c r="E28" s="485"/>
      <c r="F28" s="302" t="s">
        <v>92</v>
      </c>
      <c r="G28" s="527">
        <v>1200000</v>
      </c>
      <c r="H28" s="544">
        <v>43748</v>
      </c>
      <c r="I28" s="544">
        <v>43870</v>
      </c>
      <c r="J28" s="292">
        <f t="shared" si="0"/>
        <v>0.97238094166666655</v>
      </c>
      <c r="K28" s="331">
        <v>1166857.1299999999</v>
      </c>
      <c r="L28" s="534" t="s">
        <v>409</v>
      </c>
    </row>
    <row r="29" spans="1:15" s="310" customFormat="1" ht="17.25" customHeight="1" x14ac:dyDescent="0.25">
      <c r="A29" s="484" t="s">
        <v>248</v>
      </c>
      <c r="B29" s="305"/>
      <c r="C29" s="305"/>
      <c r="D29" s="305"/>
      <c r="E29" s="485"/>
      <c r="F29" s="289" t="s">
        <v>139</v>
      </c>
      <c r="G29" s="527">
        <v>0</v>
      </c>
      <c r="H29" s="540"/>
      <c r="I29" s="540"/>
      <c r="J29" s="292">
        <v>0</v>
      </c>
      <c r="K29" s="331">
        <v>0</v>
      </c>
      <c r="L29" s="529" t="s">
        <v>408</v>
      </c>
    </row>
    <row r="30" spans="1:15" s="310" customFormat="1" ht="17.25" customHeight="1" x14ac:dyDescent="0.25">
      <c r="A30" s="484" t="s">
        <v>250</v>
      </c>
      <c r="B30" s="305"/>
      <c r="C30" s="305"/>
      <c r="D30" s="305"/>
      <c r="E30" s="485"/>
      <c r="F30" s="289"/>
      <c r="G30" s="527">
        <v>0</v>
      </c>
      <c r="H30" s="544"/>
      <c r="I30" s="544"/>
      <c r="J30" s="292">
        <v>0</v>
      </c>
      <c r="K30" s="293">
        <v>0</v>
      </c>
      <c r="L30" s="529" t="s">
        <v>408</v>
      </c>
    </row>
    <row r="31" spans="1:15" s="310" customFormat="1" ht="17.25" customHeight="1" x14ac:dyDescent="0.25">
      <c r="A31" s="484" t="s">
        <v>249</v>
      </c>
      <c r="B31" s="305"/>
      <c r="C31" s="305"/>
      <c r="D31" s="305"/>
      <c r="E31" s="485"/>
      <c r="F31" s="289"/>
      <c r="G31" s="527">
        <v>3000000</v>
      </c>
      <c r="H31" s="544"/>
      <c r="I31" s="544"/>
      <c r="J31" s="292">
        <f t="shared" si="0"/>
        <v>0</v>
      </c>
      <c r="K31" s="335">
        <v>0</v>
      </c>
      <c r="L31" s="529" t="s">
        <v>399</v>
      </c>
    </row>
    <row r="32" spans="1:15" s="310" customFormat="1" ht="17.25" customHeight="1" x14ac:dyDescent="0.25">
      <c r="A32" s="484" t="s">
        <v>230</v>
      </c>
      <c r="B32" s="305"/>
      <c r="C32" s="305"/>
      <c r="D32" s="305"/>
      <c r="E32" s="485"/>
      <c r="F32" s="289" t="s">
        <v>53</v>
      </c>
      <c r="G32" s="527">
        <v>1500000</v>
      </c>
      <c r="H32" s="544"/>
      <c r="I32" s="544"/>
      <c r="J32" s="292">
        <f t="shared" si="0"/>
        <v>0.53046196000000001</v>
      </c>
      <c r="K32" s="335">
        <v>795692.94</v>
      </c>
      <c r="L32" s="530" t="s">
        <v>407</v>
      </c>
    </row>
    <row r="33" spans="1:12" s="310" customFormat="1" ht="17.25" customHeight="1" x14ac:dyDescent="0.25">
      <c r="A33" s="484" t="s">
        <v>244</v>
      </c>
      <c r="B33" s="305"/>
      <c r="C33" s="305"/>
      <c r="D33" s="305"/>
      <c r="E33" s="485"/>
      <c r="F33" s="302" t="s">
        <v>92</v>
      </c>
      <c r="G33" s="527">
        <v>3000000</v>
      </c>
      <c r="H33" s="540"/>
      <c r="I33" s="545"/>
      <c r="J33" s="292">
        <f t="shared" si="0"/>
        <v>1</v>
      </c>
      <c r="K33" s="331">
        <v>3000000</v>
      </c>
      <c r="L33" s="537" t="s">
        <v>396</v>
      </c>
    </row>
    <row r="34" spans="1:12" s="260" customFormat="1" ht="16.5" customHeight="1" x14ac:dyDescent="0.25">
      <c r="A34" s="769" t="s">
        <v>251</v>
      </c>
      <c r="B34" s="770"/>
      <c r="C34" s="770"/>
      <c r="D34" s="770"/>
      <c r="E34" s="771"/>
      <c r="F34" s="289"/>
      <c r="G34" s="344">
        <f>SUM(G13:G33)</f>
        <v>41550000</v>
      </c>
      <c r="H34" s="540"/>
      <c r="I34" s="540"/>
      <c r="J34" s="345"/>
      <c r="K34" s="344">
        <f>SUM(K13:K33)</f>
        <v>28965664.450000003</v>
      </c>
      <c r="L34" s="346"/>
    </row>
    <row r="35" spans="1:12" ht="12.75" customHeight="1" x14ac:dyDescent="0.25">
      <c r="A35" s="615"/>
      <c r="B35" s="616"/>
      <c r="C35" s="347"/>
      <c r="D35" s="611"/>
      <c r="E35" s="348"/>
      <c r="F35" s="350"/>
      <c r="G35" s="349"/>
      <c r="H35" s="546"/>
      <c r="I35" s="544"/>
      <c r="J35" s="349"/>
      <c r="K35" s="510"/>
      <c r="L35" s="353"/>
    </row>
    <row r="36" spans="1:12" ht="17.25" customHeight="1" x14ac:dyDescent="0.25">
      <c r="A36" s="354" t="s">
        <v>22</v>
      </c>
      <c r="B36" s="616"/>
      <c r="C36" s="347"/>
      <c r="D36" s="611"/>
      <c r="E36" s="348"/>
      <c r="F36" s="350"/>
      <c r="G36" s="349"/>
      <c r="H36" s="546"/>
      <c r="I36" s="544"/>
      <c r="J36" s="349"/>
      <c r="K36" s="510"/>
      <c r="L36" s="353"/>
    </row>
    <row r="37" spans="1:12" ht="17.25" customHeight="1" x14ac:dyDescent="0.25">
      <c r="A37" s="825" t="s">
        <v>202</v>
      </c>
      <c r="B37" s="826"/>
      <c r="C37" s="826"/>
      <c r="D37" s="826"/>
      <c r="E37" s="827"/>
      <c r="F37" s="282"/>
      <c r="G37" s="535">
        <v>26719272.380000018</v>
      </c>
      <c r="H37" s="547"/>
      <c r="I37" s="547"/>
      <c r="J37" s="285">
        <f t="shared" ref="J37" si="1">+K37/G37</f>
        <v>0.99999999999999933</v>
      </c>
      <c r="K37" s="286">
        <v>26719272.379999999</v>
      </c>
      <c r="L37" s="529" t="s">
        <v>406</v>
      </c>
    </row>
    <row r="38" spans="1:12" ht="17.25" customHeight="1" x14ac:dyDescent="0.25">
      <c r="A38" s="566" t="s">
        <v>279</v>
      </c>
      <c r="B38" s="567"/>
      <c r="C38" s="567"/>
      <c r="D38" s="567"/>
      <c r="E38" s="568"/>
      <c r="F38" s="302" t="s">
        <v>29</v>
      </c>
      <c r="G38" s="527">
        <v>28917741</v>
      </c>
      <c r="H38" s="544"/>
      <c r="I38" s="544"/>
      <c r="J38" s="292">
        <f>+K38/G38</f>
        <v>0.96355145168497058</v>
      </c>
      <c r="K38" s="331">
        <v>27863731.319999993</v>
      </c>
      <c r="L38" s="529" t="s">
        <v>405</v>
      </c>
    </row>
    <row r="39" spans="1:12" ht="17.25" customHeight="1" x14ac:dyDescent="0.25">
      <c r="A39" s="566" t="s">
        <v>280</v>
      </c>
      <c r="B39" s="305"/>
      <c r="C39" s="305"/>
      <c r="D39" s="305"/>
      <c r="E39" s="485"/>
      <c r="F39" s="302" t="s">
        <v>29</v>
      </c>
      <c r="G39" s="527">
        <v>28584329</v>
      </c>
      <c r="H39" s="544"/>
      <c r="I39" s="544"/>
      <c r="J39" s="292">
        <f>+K39/G39</f>
        <v>0.97529240899795144</v>
      </c>
      <c r="K39" s="331">
        <v>27878079.090000004</v>
      </c>
      <c r="L39" s="529" t="s">
        <v>404</v>
      </c>
    </row>
    <row r="40" spans="1:12" ht="17.25" customHeight="1" x14ac:dyDescent="0.25">
      <c r="A40" s="484" t="s">
        <v>253</v>
      </c>
      <c r="B40" s="305"/>
      <c r="C40" s="305"/>
      <c r="D40" s="305"/>
      <c r="E40" s="485"/>
      <c r="F40" s="302" t="s">
        <v>29</v>
      </c>
      <c r="G40" s="527">
        <v>5000000</v>
      </c>
      <c r="H40" s="544"/>
      <c r="I40" s="544"/>
      <c r="J40" s="292">
        <f>+K40/G40</f>
        <v>0.99994585999999996</v>
      </c>
      <c r="K40" s="331">
        <v>4999729.3</v>
      </c>
      <c r="L40" s="529" t="s">
        <v>403</v>
      </c>
    </row>
    <row r="41" spans="1:12" ht="17.25" customHeight="1" x14ac:dyDescent="0.25">
      <c r="A41" s="769" t="s">
        <v>252</v>
      </c>
      <c r="B41" s="770"/>
      <c r="C41" s="770"/>
      <c r="D41" s="770"/>
      <c r="E41" s="771"/>
      <c r="F41" s="302"/>
      <c r="G41" s="344">
        <f>SUM(G37:G40)</f>
        <v>89221342.380000025</v>
      </c>
      <c r="H41" s="607"/>
      <c r="I41" s="607"/>
      <c r="J41" s="345"/>
      <c r="K41" s="344">
        <f>SUM(K37:K40)</f>
        <v>87460812.089999989</v>
      </c>
      <c r="L41" s="251"/>
    </row>
    <row r="42" spans="1:12" ht="17.25" customHeight="1" x14ac:dyDescent="0.25">
      <c r="A42" s="446"/>
      <c r="B42" s="447"/>
      <c r="C42" s="447"/>
      <c r="D42" s="447"/>
      <c r="E42" s="448"/>
      <c r="F42" s="302"/>
      <c r="G42" s="344"/>
      <c r="H42" s="607"/>
      <c r="I42" s="607"/>
      <c r="J42" s="345"/>
      <c r="K42" s="344"/>
      <c r="L42" s="251"/>
    </row>
    <row r="43" spans="1:12" ht="17.25" customHeight="1" x14ac:dyDescent="0.25">
      <c r="A43" s="463" t="s">
        <v>254</v>
      </c>
      <c r="B43" s="601"/>
      <c r="C43" s="601"/>
      <c r="D43" s="601"/>
      <c r="E43" s="602"/>
      <c r="F43" s="302"/>
      <c r="G43" s="569"/>
      <c r="H43" s="544"/>
      <c r="I43" s="544"/>
      <c r="J43" s="345"/>
      <c r="K43" s="569"/>
      <c r="L43" s="528"/>
    </row>
    <row r="44" spans="1:12" ht="17.25" customHeight="1" x14ac:dyDescent="0.25">
      <c r="A44" s="456" t="s">
        <v>256</v>
      </c>
      <c r="B44" s="601"/>
      <c r="C44" s="601"/>
      <c r="D44" s="601"/>
      <c r="E44" s="602"/>
      <c r="F44" s="302" t="s">
        <v>29</v>
      </c>
      <c r="G44" s="527">
        <v>1800000</v>
      </c>
      <c r="H44" s="544"/>
      <c r="I44" s="544"/>
      <c r="J44" s="292">
        <f>+K44/G44</f>
        <v>0.57943888888888884</v>
      </c>
      <c r="K44" s="527">
        <v>1042990</v>
      </c>
      <c r="L44" s="529" t="s">
        <v>389</v>
      </c>
    </row>
    <row r="45" spans="1:12" ht="17.25" customHeight="1" x14ac:dyDescent="0.25">
      <c r="A45" s="456" t="s">
        <v>257</v>
      </c>
      <c r="B45" s="451"/>
      <c r="C45" s="451"/>
      <c r="D45" s="451"/>
      <c r="E45" s="452"/>
      <c r="F45" s="302"/>
      <c r="G45" s="527">
        <v>5000000</v>
      </c>
      <c r="H45" s="544"/>
      <c r="I45" s="544"/>
      <c r="J45" s="292">
        <f>+K45/G45</f>
        <v>0.99880080000000004</v>
      </c>
      <c r="K45" s="527">
        <v>4994004</v>
      </c>
      <c r="L45" s="529" t="s">
        <v>402</v>
      </c>
    </row>
    <row r="46" spans="1:12" ht="17.25" customHeight="1" x14ac:dyDescent="0.25">
      <c r="A46" s="446"/>
      <c r="B46" s="447"/>
      <c r="C46" s="447"/>
      <c r="D46" s="447"/>
      <c r="E46" s="448"/>
      <c r="F46" s="302"/>
      <c r="G46" s="569"/>
      <c r="H46" s="544"/>
      <c r="I46" s="544"/>
      <c r="J46" s="345"/>
      <c r="K46" s="569"/>
      <c r="L46" s="528"/>
    </row>
    <row r="47" spans="1:12" ht="17.25" customHeight="1" x14ac:dyDescent="0.25">
      <c r="A47" s="570" t="s">
        <v>172</v>
      </c>
      <c r="B47" s="306"/>
      <c r="C47" s="305"/>
      <c r="D47" s="305"/>
      <c r="E47" s="485"/>
      <c r="F47" s="302"/>
      <c r="G47" s="527"/>
      <c r="H47" s="544"/>
      <c r="I47" s="544"/>
      <c r="J47" s="292"/>
      <c r="K47" s="331"/>
      <c r="L47" s="532"/>
    </row>
    <row r="48" spans="1:12" ht="17.25" customHeight="1" x14ac:dyDescent="0.25">
      <c r="A48" s="484" t="s">
        <v>26</v>
      </c>
      <c r="B48" s="306"/>
      <c r="C48" s="305"/>
      <c r="D48" s="305"/>
      <c r="E48" s="485"/>
      <c r="F48" s="571"/>
      <c r="G48" s="560"/>
      <c r="H48" s="608"/>
      <c r="I48" s="608"/>
      <c r="J48" s="572"/>
      <c r="K48" s="331"/>
      <c r="L48" s="573"/>
    </row>
    <row r="49" spans="1:12" ht="17.25" customHeight="1" x14ac:dyDescent="0.25">
      <c r="A49" s="570" t="s">
        <v>25</v>
      </c>
      <c r="B49" s="306"/>
      <c r="C49" s="305"/>
      <c r="D49" s="306"/>
      <c r="E49" s="485"/>
      <c r="F49" s="571"/>
      <c r="G49" s="377"/>
      <c r="H49" s="609"/>
      <c r="I49" s="609"/>
      <c r="J49" s="574"/>
      <c r="K49" s="511"/>
      <c r="L49" s="575"/>
    </row>
    <row r="50" spans="1:12" ht="17.25" customHeight="1" x14ac:dyDescent="0.25">
      <c r="A50" s="570"/>
      <c r="B50" s="305" t="s">
        <v>6</v>
      </c>
      <c r="C50" s="305"/>
      <c r="D50" s="305"/>
      <c r="E50" s="485"/>
      <c r="F50" s="571"/>
      <c r="G50" s="576">
        <v>18109696.620000001</v>
      </c>
      <c r="H50" s="610"/>
      <c r="I50" s="610"/>
      <c r="J50" s="292">
        <f>+K50/G50</f>
        <v>1</v>
      </c>
      <c r="K50" s="331">
        <v>18109696.620000001</v>
      </c>
      <c r="L50" s="385" t="s">
        <v>401</v>
      </c>
    </row>
    <row r="51" spans="1:12" ht="17.25" customHeight="1" x14ac:dyDescent="0.25">
      <c r="A51" s="484"/>
      <c r="B51" s="305" t="s">
        <v>0</v>
      </c>
      <c r="C51" s="305"/>
      <c r="D51" s="305"/>
      <c r="E51" s="485"/>
      <c r="F51" s="571"/>
      <c r="G51" s="576">
        <v>114338961</v>
      </c>
      <c r="H51" s="544"/>
      <c r="I51" s="544"/>
      <c r="J51" s="292">
        <f>+K51/G51</f>
        <v>0.99999999291580055</v>
      </c>
      <c r="K51" s="331">
        <v>114338960.19</v>
      </c>
      <c r="L51" s="385" t="s">
        <v>401</v>
      </c>
    </row>
    <row r="52" spans="1:12" ht="17.25" customHeight="1" x14ac:dyDescent="0.25">
      <c r="A52" s="769" t="s">
        <v>305</v>
      </c>
      <c r="B52" s="770"/>
      <c r="C52" s="770"/>
      <c r="D52" s="770"/>
      <c r="E52" s="771"/>
      <c r="F52" s="571"/>
      <c r="G52" s="577">
        <f>SUM(G44:G51)</f>
        <v>139248657.62</v>
      </c>
      <c r="H52" s="544"/>
      <c r="I52" s="544"/>
      <c r="J52" s="345"/>
      <c r="K52" s="569">
        <f>SUM(K44:K51)</f>
        <v>138485650.81</v>
      </c>
      <c r="L52" s="385"/>
    </row>
    <row r="53" spans="1:12" ht="15" customHeight="1" x14ac:dyDescent="0.25">
      <c r="A53" s="356"/>
      <c r="B53" s="389"/>
      <c r="C53" s="389"/>
      <c r="D53" s="389"/>
      <c r="E53" s="524"/>
      <c r="F53" s="391"/>
      <c r="G53" s="392"/>
      <c r="H53" s="555"/>
      <c r="I53" s="552"/>
      <c r="J53" s="394"/>
      <c r="K53" s="512"/>
      <c r="L53" s="251"/>
    </row>
    <row r="54" spans="1:12" ht="15" customHeight="1" x14ac:dyDescent="0.25">
      <c r="A54" s="828" t="s">
        <v>209</v>
      </c>
      <c r="B54" s="829"/>
      <c r="C54" s="829"/>
      <c r="D54" s="829"/>
      <c r="E54" s="830"/>
      <c r="F54" s="471"/>
      <c r="G54" s="472">
        <f>+G52+G41+G34</f>
        <v>270020000</v>
      </c>
      <c r="H54" s="556"/>
      <c r="I54" s="557"/>
      <c r="J54" s="475"/>
      <c r="K54" s="513">
        <f>+K52+K41+K34</f>
        <v>254912127.34999996</v>
      </c>
      <c r="L54" s="470"/>
    </row>
    <row r="55" spans="1:12" ht="15" customHeight="1" x14ac:dyDescent="0.25">
      <c r="A55" s="356"/>
      <c r="B55" s="389"/>
      <c r="C55" s="389"/>
      <c r="D55" s="389"/>
      <c r="E55" s="524"/>
      <c r="F55" s="391"/>
      <c r="G55" s="392"/>
      <c r="H55" s="555"/>
      <c r="I55" s="552"/>
      <c r="J55" s="396"/>
      <c r="K55" s="512"/>
      <c r="L55" s="251"/>
    </row>
    <row r="56" spans="1:12" ht="15" customHeight="1" x14ac:dyDescent="0.25">
      <c r="A56" s="777" t="s">
        <v>208</v>
      </c>
      <c r="B56" s="778"/>
      <c r="C56" s="778"/>
      <c r="D56" s="778"/>
      <c r="E56" s="831"/>
      <c r="F56" s="391"/>
      <c r="G56" s="392"/>
      <c r="H56" s="555"/>
      <c r="I56" s="552"/>
      <c r="J56" s="396"/>
      <c r="K56" s="512"/>
      <c r="L56" s="251"/>
    </row>
    <row r="57" spans="1:12" ht="25.5" x14ac:dyDescent="0.25">
      <c r="A57" s="519" t="s">
        <v>258</v>
      </c>
      <c r="B57" s="520"/>
      <c r="C57" s="520"/>
      <c r="D57" s="520"/>
      <c r="E57" s="521"/>
      <c r="F57" s="522" t="s">
        <v>201</v>
      </c>
      <c r="G57" s="523">
        <v>66304.34</v>
      </c>
      <c r="H57" s="548"/>
      <c r="I57" s="549"/>
      <c r="J57" s="518">
        <f t="shared" ref="J57:J75" si="2">+K57/G57</f>
        <v>0</v>
      </c>
      <c r="K57" s="581">
        <v>0</v>
      </c>
      <c r="L57" s="529" t="s">
        <v>287</v>
      </c>
    </row>
    <row r="58" spans="1:12" ht="17.25" customHeight="1" x14ac:dyDescent="0.25">
      <c r="A58" s="499" t="s">
        <v>262</v>
      </c>
      <c r="B58" s="500"/>
      <c r="C58" s="500"/>
      <c r="D58" s="500"/>
      <c r="E58" s="525"/>
      <c r="F58" s="483" t="s">
        <v>116</v>
      </c>
      <c r="G58" s="535">
        <v>2500000</v>
      </c>
      <c r="H58" s="550"/>
      <c r="I58" s="547"/>
      <c r="J58" s="292">
        <f t="shared" si="2"/>
        <v>0</v>
      </c>
      <c r="K58" s="582">
        <v>0</v>
      </c>
      <c r="L58" s="530" t="s">
        <v>400</v>
      </c>
    </row>
    <row r="59" spans="1:12" ht="17.25" customHeight="1" x14ac:dyDescent="0.25">
      <c r="A59" s="499" t="s">
        <v>288</v>
      </c>
      <c r="B59" s="500"/>
      <c r="C59" s="500"/>
      <c r="D59" s="500"/>
      <c r="E59" s="525"/>
      <c r="F59" s="341" t="s">
        <v>90</v>
      </c>
      <c r="G59" s="535">
        <v>1486992.37</v>
      </c>
      <c r="H59" s="550"/>
      <c r="I59" s="547"/>
      <c r="J59" s="292">
        <f t="shared" si="2"/>
        <v>0.32177233027765972</v>
      </c>
      <c r="K59" s="582">
        <v>478473</v>
      </c>
      <c r="L59" s="528" t="s">
        <v>387</v>
      </c>
    </row>
    <row r="60" spans="1:12" ht="17.25" customHeight="1" x14ac:dyDescent="0.25">
      <c r="A60" s="617" t="s">
        <v>289</v>
      </c>
      <c r="B60" s="618"/>
      <c r="C60" s="618"/>
      <c r="D60" s="618"/>
      <c r="E60" s="619"/>
      <c r="F60" s="400" t="s">
        <v>90</v>
      </c>
      <c r="G60" s="527">
        <v>2833114.38</v>
      </c>
      <c r="H60" s="551"/>
      <c r="I60" s="544"/>
      <c r="J60" s="292">
        <f t="shared" si="2"/>
        <v>0.38819807550445601</v>
      </c>
      <c r="K60" s="582">
        <v>1099809.55</v>
      </c>
      <c r="L60" s="528" t="s">
        <v>387</v>
      </c>
    </row>
    <row r="61" spans="1:12" ht="17.25" customHeight="1" x14ac:dyDescent="0.25">
      <c r="A61" s="617" t="s">
        <v>290</v>
      </c>
      <c r="B61" s="618"/>
      <c r="C61" s="618"/>
      <c r="D61" s="618"/>
      <c r="E61" s="619"/>
      <c r="F61" s="400" t="s">
        <v>139</v>
      </c>
      <c r="G61" s="527">
        <v>850000</v>
      </c>
      <c r="H61" s="551"/>
      <c r="I61" s="544"/>
      <c r="J61" s="292">
        <f t="shared" si="2"/>
        <v>0.51147705882352945</v>
      </c>
      <c r="K61" s="582">
        <v>434755.5</v>
      </c>
      <c r="L61" s="529" t="s">
        <v>399</v>
      </c>
    </row>
    <row r="62" spans="1:12" ht="17.25" customHeight="1" x14ac:dyDescent="0.25">
      <c r="A62" s="617" t="s">
        <v>291</v>
      </c>
      <c r="B62" s="618"/>
      <c r="C62" s="618"/>
      <c r="D62" s="618"/>
      <c r="E62" s="619"/>
      <c r="F62" s="400" t="s">
        <v>53</v>
      </c>
      <c r="G62" s="527">
        <v>220000</v>
      </c>
      <c r="H62" s="551">
        <v>43747</v>
      </c>
      <c r="I62" s="544">
        <v>43768</v>
      </c>
      <c r="J62" s="292">
        <f t="shared" si="2"/>
        <v>0.96611463636363637</v>
      </c>
      <c r="K62" s="582">
        <v>212545.22</v>
      </c>
      <c r="L62" s="528" t="s">
        <v>398</v>
      </c>
    </row>
    <row r="63" spans="1:12" ht="17.25" customHeight="1" x14ac:dyDescent="0.25">
      <c r="A63" s="406" t="s">
        <v>375</v>
      </c>
      <c r="B63" s="407"/>
      <c r="C63" s="407"/>
      <c r="D63" s="407"/>
      <c r="E63" s="526"/>
      <c r="F63" s="481" t="s">
        <v>116</v>
      </c>
      <c r="G63" s="558">
        <v>1150000</v>
      </c>
      <c r="H63" s="552"/>
      <c r="I63" s="552"/>
      <c r="J63" s="482">
        <f t="shared" si="2"/>
        <v>0.31822086956521739</v>
      </c>
      <c r="K63" s="582">
        <v>365954</v>
      </c>
      <c r="L63" s="529" t="s">
        <v>388</v>
      </c>
    </row>
    <row r="64" spans="1:12" ht="27" customHeight="1" x14ac:dyDescent="0.25">
      <c r="A64" s="752" t="s">
        <v>292</v>
      </c>
      <c r="B64" s="618"/>
      <c r="C64" s="618"/>
      <c r="D64" s="618"/>
      <c r="E64" s="619"/>
      <c r="F64" s="753" t="s">
        <v>201</v>
      </c>
      <c r="G64" s="754">
        <v>3000000</v>
      </c>
      <c r="H64" s="755">
        <v>43714</v>
      </c>
      <c r="I64" s="755">
        <v>43842</v>
      </c>
      <c r="J64" s="518">
        <f t="shared" si="2"/>
        <v>0.93838834333333332</v>
      </c>
      <c r="K64" s="581">
        <v>2815165.03</v>
      </c>
      <c r="L64" s="756" t="s">
        <v>397</v>
      </c>
    </row>
    <row r="65" spans="1:12" ht="17.25" customHeight="1" x14ac:dyDescent="0.25">
      <c r="A65" s="617" t="s">
        <v>293</v>
      </c>
      <c r="B65" s="618"/>
      <c r="C65" s="618"/>
      <c r="D65" s="618"/>
      <c r="E65" s="619"/>
      <c r="F65" s="341" t="s">
        <v>201</v>
      </c>
      <c r="G65" s="527">
        <v>1500000</v>
      </c>
      <c r="H65" s="544">
        <v>43748</v>
      </c>
      <c r="I65" s="544">
        <v>43820</v>
      </c>
      <c r="J65" s="292">
        <f t="shared" si="2"/>
        <v>0.9723889733333333</v>
      </c>
      <c r="K65" s="582">
        <v>1458583.46</v>
      </c>
      <c r="L65" s="529" t="s">
        <v>392</v>
      </c>
    </row>
    <row r="66" spans="1:12" ht="17.25" customHeight="1" x14ac:dyDescent="0.25">
      <c r="A66" s="617" t="s">
        <v>294</v>
      </c>
      <c r="B66" s="618"/>
      <c r="C66" s="618"/>
      <c r="D66" s="618"/>
      <c r="E66" s="619"/>
      <c r="F66" s="400"/>
      <c r="G66" s="527">
        <v>1000000</v>
      </c>
      <c r="H66" s="544"/>
      <c r="I66" s="544"/>
      <c r="J66" s="292">
        <f t="shared" si="2"/>
        <v>0.7508874499999999</v>
      </c>
      <c r="K66" s="582">
        <v>750887.45</v>
      </c>
      <c r="L66" s="528" t="s">
        <v>391</v>
      </c>
    </row>
    <row r="67" spans="1:12" ht="17.25" customHeight="1" x14ac:dyDescent="0.25">
      <c r="A67" s="617" t="s">
        <v>307</v>
      </c>
      <c r="B67" s="618"/>
      <c r="C67" s="618"/>
      <c r="D67" s="618"/>
      <c r="E67" s="619"/>
      <c r="F67" s="289" t="s">
        <v>90</v>
      </c>
      <c r="G67" s="527">
        <v>62666.01</v>
      </c>
      <c r="H67" s="544">
        <v>43648</v>
      </c>
      <c r="I67" s="544">
        <v>43664</v>
      </c>
      <c r="J67" s="292">
        <f t="shared" si="2"/>
        <v>0.40543302501627276</v>
      </c>
      <c r="K67" s="582">
        <v>25406.87</v>
      </c>
      <c r="L67" s="532" t="s">
        <v>390</v>
      </c>
    </row>
    <row r="68" spans="1:12" ht="17.25" customHeight="1" x14ac:dyDescent="0.25">
      <c r="A68" s="617" t="s">
        <v>295</v>
      </c>
      <c r="B68" s="618"/>
      <c r="C68" s="618"/>
      <c r="D68" s="618"/>
      <c r="E68" s="619"/>
      <c r="F68" s="400" t="s">
        <v>90</v>
      </c>
      <c r="G68" s="527">
        <v>2500000</v>
      </c>
      <c r="H68" s="544">
        <v>43825</v>
      </c>
      <c r="I68" s="544">
        <v>43997</v>
      </c>
      <c r="J68" s="292">
        <f t="shared" si="2"/>
        <v>0.56848600000000005</v>
      </c>
      <c r="K68" s="582">
        <v>1421215</v>
      </c>
      <c r="L68" s="528" t="s">
        <v>389</v>
      </c>
    </row>
    <row r="69" spans="1:12" ht="17.25" customHeight="1" x14ac:dyDescent="0.25">
      <c r="A69" s="484" t="s">
        <v>299</v>
      </c>
      <c r="B69" s="305"/>
      <c r="C69" s="305"/>
      <c r="D69" s="305"/>
      <c r="E69" s="485"/>
      <c r="F69" s="400" t="s">
        <v>201</v>
      </c>
      <c r="G69" s="527">
        <v>5000000</v>
      </c>
      <c r="H69" s="544"/>
      <c r="I69" s="544"/>
      <c r="J69" s="292">
        <f t="shared" si="2"/>
        <v>0</v>
      </c>
      <c r="K69" s="293">
        <v>0</v>
      </c>
      <c r="L69" s="528" t="s">
        <v>386</v>
      </c>
    </row>
    <row r="70" spans="1:12" ht="17.25" customHeight="1" x14ac:dyDescent="0.25">
      <c r="A70" s="499" t="s">
        <v>308</v>
      </c>
      <c r="B70" s="500"/>
      <c r="C70" s="500"/>
      <c r="D70" s="500"/>
      <c r="E70" s="525"/>
      <c r="F70" s="341" t="s">
        <v>201</v>
      </c>
      <c r="G70" s="535">
        <v>3000000</v>
      </c>
      <c r="H70" s="550"/>
      <c r="I70" s="547"/>
      <c r="J70" s="292">
        <f t="shared" si="2"/>
        <v>1.7068386666666668E-2</v>
      </c>
      <c r="K70" s="582">
        <v>51205.16</v>
      </c>
      <c r="L70" s="528" t="s">
        <v>386</v>
      </c>
    </row>
    <row r="71" spans="1:12" ht="17.25" customHeight="1" x14ac:dyDescent="0.25">
      <c r="A71" s="487" t="s">
        <v>300</v>
      </c>
      <c r="B71" s="322"/>
      <c r="C71" s="322"/>
      <c r="D71" s="322"/>
      <c r="E71" s="323"/>
      <c r="F71" s="341" t="s">
        <v>90</v>
      </c>
      <c r="G71" s="535">
        <v>3000000</v>
      </c>
      <c r="H71" s="550"/>
      <c r="I71" s="547"/>
      <c r="J71" s="292">
        <f t="shared" si="2"/>
        <v>0</v>
      </c>
      <c r="K71" s="293">
        <v>0</v>
      </c>
      <c r="L71" s="583" t="s">
        <v>393</v>
      </c>
    </row>
    <row r="72" spans="1:12" s="493" customFormat="1" ht="17.25" customHeight="1" x14ac:dyDescent="0.25">
      <c r="A72" s="818" t="s">
        <v>311</v>
      </c>
      <c r="B72" s="819"/>
      <c r="C72" s="819"/>
      <c r="D72" s="819"/>
      <c r="E72" s="820"/>
      <c r="F72" s="402" t="s">
        <v>164</v>
      </c>
      <c r="G72" s="491">
        <v>2000000</v>
      </c>
      <c r="H72" s="553">
        <v>43754</v>
      </c>
      <c r="I72" s="554">
        <v>43879</v>
      </c>
      <c r="J72" s="492">
        <f t="shared" si="2"/>
        <v>0.56726650000000001</v>
      </c>
      <c r="K72" s="502">
        <v>1134533</v>
      </c>
      <c r="L72" s="528" t="s">
        <v>389</v>
      </c>
    </row>
    <row r="73" spans="1:12" ht="17.25" customHeight="1" x14ac:dyDescent="0.25">
      <c r="A73" s="617" t="s">
        <v>302</v>
      </c>
      <c r="B73" s="618"/>
      <c r="C73" s="618"/>
      <c r="D73" s="618"/>
      <c r="E73" s="619"/>
      <c r="F73" s="400" t="s">
        <v>200</v>
      </c>
      <c r="G73" s="535">
        <v>3000000</v>
      </c>
      <c r="H73" s="544"/>
      <c r="I73" s="544"/>
      <c r="J73" s="292">
        <f t="shared" si="2"/>
        <v>0</v>
      </c>
      <c r="K73" s="293">
        <v>0</v>
      </c>
      <c r="L73" s="583" t="s">
        <v>394</v>
      </c>
    </row>
    <row r="74" spans="1:12" ht="17.25" customHeight="1" x14ac:dyDescent="0.25">
      <c r="A74" s="617" t="s">
        <v>296</v>
      </c>
      <c r="B74" s="618"/>
      <c r="C74" s="618"/>
      <c r="D74" s="618"/>
      <c r="E74" s="619"/>
      <c r="F74" s="341" t="s">
        <v>36</v>
      </c>
      <c r="G74" s="527">
        <v>5000000</v>
      </c>
      <c r="H74" s="544"/>
      <c r="I74" s="544"/>
      <c r="J74" s="292">
        <f t="shared" si="2"/>
        <v>1</v>
      </c>
      <c r="K74" s="293">
        <v>5000000</v>
      </c>
      <c r="L74" s="537" t="s">
        <v>396</v>
      </c>
    </row>
    <row r="75" spans="1:12" ht="24" customHeight="1" x14ac:dyDescent="0.25">
      <c r="A75" s="818" t="s">
        <v>298</v>
      </c>
      <c r="B75" s="819"/>
      <c r="C75" s="819"/>
      <c r="D75" s="819"/>
      <c r="E75" s="820"/>
      <c r="F75" s="341" t="s">
        <v>90</v>
      </c>
      <c r="G75" s="558">
        <v>3000000</v>
      </c>
      <c r="H75" s="555"/>
      <c r="I75" s="552"/>
      <c r="J75" s="292">
        <f t="shared" si="2"/>
        <v>0</v>
      </c>
      <c r="K75" s="293">
        <v>0</v>
      </c>
      <c r="L75" s="584" t="s">
        <v>351</v>
      </c>
    </row>
    <row r="76" spans="1:12" ht="16.5" customHeight="1" x14ac:dyDescent="0.25">
      <c r="A76" s="406" t="s">
        <v>315</v>
      </c>
      <c r="B76" s="407"/>
      <c r="C76" s="407"/>
      <c r="D76" s="407"/>
      <c r="E76" s="526"/>
      <c r="F76" s="341" t="s">
        <v>92</v>
      </c>
      <c r="G76" s="558">
        <v>427500</v>
      </c>
      <c r="H76" s="555">
        <v>43748</v>
      </c>
      <c r="I76" s="552">
        <v>43762</v>
      </c>
      <c r="J76" s="292">
        <f>+K76/G76</f>
        <v>0.63412163742690053</v>
      </c>
      <c r="K76" s="293">
        <v>271087</v>
      </c>
      <c r="L76" s="528" t="s">
        <v>395</v>
      </c>
    </row>
    <row r="77" spans="1:12" ht="16.5" customHeight="1" x14ac:dyDescent="0.25">
      <c r="A77" s="406" t="s">
        <v>297</v>
      </c>
      <c r="B77" s="407"/>
      <c r="C77" s="407"/>
      <c r="D77" s="407"/>
      <c r="E77" s="526"/>
      <c r="F77" s="490" t="s">
        <v>36</v>
      </c>
      <c r="G77" s="558">
        <v>489400</v>
      </c>
      <c r="H77" s="555"/>
      <c r="I77" s="552"/>
      <c r="J77" s="292">
        <f>+K77/G77</f>
        <v>0.40874981610134858</v>
      </c>
      <c r="K77" s="582">
        <v>200042.16</v>
      </c>
      <c r="L77" s="528" t="s">
        <v>387</v>
      </c>
    </row>
    <row r="78" spans="1:12" ht="16.5" customHeight="1" x14ac:dyDescent="0.25">
      <c r="A78" s="406"/>
      <c r="B78" s="407"/>
      <c r="C78" s="407"/>
      <c r="D78" s="407"/>
      <c r="E78" s="526"/>
      <c r="F78" s="409"/>
      <c r="G78" s="410"/>
      <c r="H78" s="555"/>
      <c r="I78" s="552"/>
      <c r="J78" s="292"/>
      <c r="K78" s="413"/>
      <c r="L78" s="251"/>
    </row>
    <row r="79" spans="1:12" ht="15" customHeight="1" x14ac:dyDescent="0.25">
      <c r="A79" s="362" t="s">
        <v>26</v>
      </c>
      <c r="B79" s="368"/>
      <c r="C79" s="355"/>
      <c r="D79" s="355"/>
      <c r="E79" s="359"/>
      <c r="F79" s="371"/>
      <c r="G79" s="372"/>
      <c r="H79" s="608"/>
      <c r="I79" s="608"/>
      <c r="J79" s="374"/>
      <c r="K79" s="331"/>
      <c r="L79" s="375"/>
    </row>
    <row r="80" spans="1:12" ht="15" customHeight="1" x14ac:dyDescent="0.25">
      <c r="A80" s="382" t="s">
        <v>25</v>
      </c>
      <c r="B80" s="368"/>
      <c r="C80" s="355"/>
      <c r="D80" s="368"/>
      <c r="E80" s="359"/>
      <c r="F80" s="371"/>
      <c r="G80" s="377"/>
      <c r="H80" s="609"/>
      <c r="I80" s="609"/>
      <c r="J80" s="379"/>
      <c r="K80" s="511"/>
      <c r="L80" s="381"/>
    </row>
    <row r="81" spans="1:12" ht="15" customHeight="1" x14ac:dyDescent="0.25">
      <c r="A81" s="382"/>
      <c r="B81" s="355" t="s">
        <v>6</v>
      </c>
      <c r="C81" s="355"/>
      <c r="D81" s="355"/>
      <c r="E81" s="359"/>
      <c r="F81" s="371"/>
      <c r="G81" s="384">
        <v>3557622.9</v>
      </c>
      <c r="H81" s="610"/>
      <c r="I81" s="610"/>
      <c r="J81" s="292">
        <f>+K81/G81</f>
        <v>1</v>
      </c>
      <c r="K81" s="331">
        <v>3557622.9</v>
      </c>
      <c r="L81" s="386" t="s">
        <v>214</v>
      </c>
    </row>
    <row r="82" spans="1:12" ht="15.75" customHeight="1" x14ac:dyDescent="0.25">
      <c r="A82" s="828" t="s">
        <v>210</v>
      </c>
      <c r="B82" s="829"/>
      <c r="C82" s="829"/>
      <c r="D82" s="829"/>
      <c r="E82" s="830"/>
      <c r="F82" s="476"/>
      <c r="G82" s="477">
        <f>SUM(G57:G81)</f>
        <v>45643600</v>
      </c>
      <c r="H82" s="556"/>
      <c r="I82" s="557"/>
      <c r="J82" s="475"/>
      <c r="K82" s="477">
        <f>SUM(K57:K81)</f>
        <v>19277285.300000001</v>
      </c>
      <c r="L82" s="470"/>
    </row>
    <row r="83" spans="1:12" ht="15" customHeight="1" x14ac:dyDescent="0.25">
      <c r="A83" s="356"/>
      <c r="B83" s="389"/>
      <c r="C83" s="389"/>
      <c r="D83" s="389"/>
      <c r="E83" s="524"/>
      <c r="F83" s="393"/>
      <c r="G83" s="392"/>
      <c r="H83" s="555"/>
      <c r="I83" s="552"/>
      <c r="J83" s="396"/>
      <c r="K83" s="512"/>
      <c r="L83" s="251"/>
    </row>
    <row r="84" spans="1:12" ht="15" customHeight="1" x14ac:dyDescent="0.25">
      <c r="A84" s="777" t="s">
        <v>343</v>
      </c>
      <c r="B84" s="778"/>
      <c r="C84" s="778"/>
      <c r="D84" s="778"/>
      <c r="E84" s="831"/>
      <c r="F84" s="393"/>
      <c r="G84" s="392"/>
      <c r="H84" s="555"/>
      <c r="I84" s="552"/>
      <c r="J84" s="396"/>
      <c r="K84" s="512"/>
      <c r="L84" s="251"/>
    </row>
    <row r="85" spans="1:12" ht="16.5" customHeight="1" x14ac:dyDescent="0.25">
      <c r="A85" s="585" t="s">
        <v>318</v>
      </c>
      <c r="B85" s="559"/>
      <c r="C85" s="559"/>
      <c r="D85" s="559"/>
      <c r="E85" s="369"/>
      <c r="F85" s="560" t="s">
        <v>36</v>
      </c>
      <c r="G85" s="586">
        <v>500000</v>
      </c>
      <c r="H85" s="544"/>
      <c r="I85" s="544"/>
      <c r="J85" s="292">
        <f t="shared" ref="J85:J90" si="3">+K85/G85</f>
        <v>1</v>
      </c>
      <c r="K85" s="582">
        <v>500000</v>
      </c>
      <c r="L85" s="537" t="s">
        <v>313</v>
      </c>
    </row>
    <row r="86" spans="1:12" ht="16.5" customHeight="1" x14ac:dyDescent="0.25">
      <c r="A86" s="587" t="s">
        <v>319</v>
      </c>
      <c r="B86" s="561"/>
      <c r="C86" s="561"/>
      <c r="D86" s="561"/>
      <c r="E86" s="562"/>
      <c r="F86" s="560" t="s">
        <v>36</v>
      </c>
      <c r="G86" s="586">
        <v>500000</v>
      </c>
      <c r="H86" s="544"/>
      <c r="I86" s="544"/>
      <c r="J86" s="292">
        <f t="shared" si="3"/>
        <v>1</v>
      </c>
      <c r="K86" s="582">
        <v>500000</v>
      </c>
      <c r="L86" s="537" t="s">
        <v>313</v>
      </c>
    </row>
    <row r="87" spans="1:12" ht="16.5" customHeight="1" x14ac:dyDescent="0.25">
      <c r="A87" s="585" t="s">
        <v>320</v>
      </c>
      <c r="B87" s="559"/>
      <c r="C87" s="559"/>
      <c r="D87" s="559"/>
      <c r="E87" s="369"/>
      <c r="F87" s="560" t="s">
        <v>36</v>
      </c>
      <c r="G87" s="586">
        <v>500000</v>
      </c>
      <c r="H87" s="544"/>
      <c r="I87" s="544"/>
      <c r="J87" s="292">
        <f t="shared" si="3"/>
        <v>1</v>
      </c>
      <c r="K87" s="582">
        <v>500000</v>
      </c>
      <c r="L87" s="537" t="s">
        <v>313</v>
      </c>
    </row>
    <row r="88" spans="1:12" ht="16.5" customHeight="1" x14ac:dyDescent="0.25">
      <c r="A88" s="587" t="s">
        <v>321</v>
      </c>
      <c r="B88" s="561"/>
      <c r="C88" s="561"/>
      <c r="D88" s="561"/>
      <c r="E88" s="562"/>
      <c r="F88" s="560" t="s">
        <v>36</v>
      </c>
      <c r="G88" s="586">
        <v>500000</v>
      </c>
      <c r="H88" s="544"/>
      <c r="I88" s="544"/>
      <c r="J88" s="292">
        <f t="shared" si="3"/>
        <v>1</v>
      </c>
      <c r="K88" s="582">
        <v>500000</v>
      </c>
      <c r="L88" s="537" t="s">
        <v>313</v>
      </c>
    </row>
    <row r="89" spans="1:12" ht="17.25" customHeight="1" x14ac:dyDescent="0.25">
      <c r="A89" s="585" t="s">
        <v>322</v>
      </c>
      <c r="B89" s="559"/>
      <c r="C89" s="559"/>
      <c r="D89" s="559"/>
      <c r="E89" s="369"/>
      <c r="F89" s="560" t="s">
        <v>36</v>
      </c>
      <c r="G89" s="586">
        <v>500000</v>
      </c>
      <c r="H89" s="544"/>
      <c r="I89" s="544"/>
      <c r="J89" s="292">
        <f t="shared" si="3"/>
        <v>1</v>
      </c>
      <c r="K89" s="582">
        <v>500000</v>
      </c>
      <c r="L89" s="537" t="s">
        <v>313</v>
      </c>
    </row>
    <row r="90" spans="1:12" ht="16.5" customHeight="1" x14ac:dyDescent="0.25">
      <c r="A90" s="587" t="s">
        <v>357</v>
      </c>
      <c r="B90" s="561"/>
      <c r="C90" s="561"/>
      <c r="D90" s="561"/>
      <c r="E90" s="562"/>
      <c r="F90" s="490" t="s">
        <v>164</v>
      </c>
      <c r="G90" s="586">
        <v>600000</v>
      </c>
      <c r="H90" s="544"/>
      <c r="I90" s="544"/>
      <c r="J90" s="292">
        <f t="shared" si="3"/>
        <v>0</v>
      </c>
      <c r="K90" s="582">
        <v>0</v>
      </c>
      <c r="L90" s="528" t="s">
        <v>386</v>
      </c>
    </row>
    <row r="91" spans="1:12" ht="16.5" customHeight="1" x14ac:dyDescent="0.25">
      <c r="A91" s="585" t="s">
        <v>356</v>
      </c>
      <c r="B91" s="559"/>
      <c r="C91" s="559"/>
      <c r="D91" s="559"/>
      <c r="E91" s="369"/>
      <c r="F91" s="560" t="s">
        <v>36</v>
      </c>
      <c r="G91" s="586">
        <v>600000</v>
      </c>
      <c r="H91" s="544"/>
      <c r="I91" s="544"/>
      <c r="J91" s="292">
        <f t="shared" ref="J91:J97" si="4">+K91/G91</f>
        <v>1</v>
      </c>
      <c r="K91" s="582">
        <v>600000</v>
      </c>
      <c r="L91" s="528" t="s">
        <v>386</v>
      </c>
    </row>
    <row r="92" spans="1:12" ht="16.5" customHeight="1" x14ac:dyDescent="0.25">
      <c r="A92" s="585" t="s">
        <v>323</v>
      </c>
      <c r="B92" s="559"/>
      <c r="C92" s="559"/>
      <c r="D92" s="559"/>
      <c r="E92" s="369"/>
      <c r="F92" s="289" t="s">
        <v>201</v>
      </c>
      <c r="G92" s="586">
        <v>3800000</v>
      </c>
      <c r="H92" s="544"/>
      <c r="I92" s="544"/>
      <c r="J92" s="292">
        <f t="shared" si="4"/>
        <v>0</v>
      </c>
      <c r="K92" s="582">
        <v>0</v>
      </c>
      <c r="L92" s="532" t="s">
        <v>386</v>
      </c>
    </row>
    <row r="93" spans="1:12" ht="16.5" customHeight="1" x14ac:dyDescent="0.25">
      <c r="A93" s="585" t="s">
        <v>324</v>
      </c>
      <c r="B93" s="559"/>
      <c r="C93" s="559"/>
      <c r="D93" s="559"/>
      <c r="E93" s="369"/>
      <c r="F93" s="289" t="s">
        <v>90</v>
      </c>
      <c r="G93" s="586">
        <v>2150000</v>
      </c>
      <c r="H93" s="544"/>
      <c r="I93" s="544"/>
      <c r="J93" s="292">
        <f t="shared" si="4"/>
        <v>0.44728232558139536</v>
      </c>
      <c r="K93" s="582">
        <v>961657</v>
      </c>
      <c r="L93" s="530" t="s">
        <v>413</v>
      </c>
    </row>
    <row r="94" spans="1:12" ht="16.5" customHeight="1" x14ac:dyDescent="0.25">
      <c r="A94" s="585" t="s">
        <v>347</v>
      </c>
      <c r="B94" s="559"/>
      <c r="C94" s="559"/>
      <c r="D94" s="559"/>
      <c r="E94" s="369"/>
      <c r="F94" s="560" t="s">
        <v>112</v>
      </c>
      <c r="G94" s="586">
        <v>1300000</v>
      </c>
      <c r="H94" s="544"/>
      <c r="I94" s="544"/>
      <c r="J94" s="292">
        <f t="shared" si="4"/>
        <v>1</v>
      </c>
      <c r="K94" s="582">
        <v>1300000</v>
      </c>
      <c r="L94" s="537" t="s">
        <v>313</v>
      </c>
    </row>
    <row r="95" spans="1:12" ht="16.5" customHeight="1" x14ac:dyDescent="0.25">
      <c r="A95" s="585" t="s">
        <v>346</v>
      </c>
      <c r="B95" s="559"/>
      <c r="C95" s="559"/>
      <c r="D95" s="559"/>
      <c r="E95" s="369"/>
      <c r="F95" s="483" t="s">
        <v>116</v>
      </c>
      <c r="G95" s="586">
        <v>3000000</v>
      </c>
      <c r="H95" s="544"/>
      <c r="I95" s="544"/>
      <c r="J95" s="292">
        <f t="shared" si="4"/>
        <v>1</v>
      </c>
      <c r="K95" s="582">
        <v>3000000</v>
      </c>
      <c r="L95" s="537" t="s">
        <v>190</v>
      </c>
    </row>
    <row r="96" spans="1:12" ht="16.5" customHeight="1" x14ac:dyDescent="0.25">
      <c r="A96" s="587" t="s">
        <v>345</v>
      </c>
      <c r="B96" s="561"/>
      <c r="C96" s="561"/>
      <c r="D96" s="561"/>
      <c r="E96" s="562"/>
      <c r="F96" s="289" t="s">
        <v>90</v>
      </c>
      <c r="G96" s="586">
        <v>2300000</v>
      </c>
      <c r="H96" s="544"/>
      <c r="I96" s="544"/>
      <c r="J96" s="292">
        <f t="shared" si="4"/>
        <v>1</v>
      </c>
      <c r="K96" s="582">
        <v>2300000</v>
      </c>
      <c r="L96" s="537" t="s">
        <v>190</v>
      </c>
    </row>
    <row r="97" spans="1:12" ht="16.5" customHeight="1" x14ac:dyDescent="0.25">
      <c r="A97" s="585" t="s">
        <v>361</v>
      </c>
      <c r="B97" s="559"/>
      <c r="C97" s="559"/>
      <c r="D97" s="559"/>
      <c r="E97" s="369"/>
      <c r="F97" s="560" t="s">
        <v>112</v>
      </c>
      <c r="G97" s="586">
        <v>3000000</v>
      </c>
      <c r="H97" s="544"/>
      <c r="I97" s="544"/>
      <c r="J97" s="292">
        <f t="shared" si="4"/>
        <v>1</v>
      </c>
      <c r="K97" s="582">
        <v>3000000</v>
      </c>
      <c r="L97" s="537" t="s">
        <v>285</v>
      </c>
    </row>
    <row r="98" spans="1:12" ht="16.5" customHeight="1" x14ac:dyDescent="0.25">
      <c r="A98" s="585" t="s">
        <v>317</v>
      </c>
      <c r="B98" s="559"/>
      <c r="C98" s="559"/>
      <c r="D98" s="559"/>
      <c r="E98" s="369"/>
      <c r="F98" s="563"/>
      <c r="G98" s="564"/>
      <c r="H98" s="544"/>
      <c r="I98" s="544"/>
      <c r="J98" s="394"/>
      <c r="K98" s="511"/>
      <c r="L98" s="528"/>
    </row>
    <row r="99" spans="1:12" ht="15.75" customHeight="1" x14ac:dyDescent="0.25">
      <c r="A99" s="587" t="s">
        <v>337</v>
      </c>
      <c r="B99" s="561"/>
      <c r="C99" s="561"/>
      <c r="D99" s="561"/>
      <c r="E99" s="562"/>
      <c r="F99" s="560" t="s">
        <v>36</v>
      </c>
      <c r="G99" s="586">
        <v>125000</v>
      </c>
      <c r="H99" s="544"/>
      <c r="I99" s="544"/>
      <c r="J99" s="292">
        <f t="shared" ref="J99:J106" si="5">+K99/G99</f>
        <v>0.84308000000000005</v>
      </c>
      <c r="K99" s="582">
        <v>105385</v>
      </c>
      <c r="L99" s="529" t="s">
        <v>286</v>
      </c>
    </row>
    <row r="100" spans="1:12" ht="15.75" customHeight="1" x14ac:dyDescent="0.25">
      <c r="A100" s="585" t="s">
        <v>336</v>
      </c>
      <c r="B100" s="559"/>
      <c r="C100" s="559"/>
      <c r="D100" s="559"/>
      <c r="E100" s="369"/>
      <c r="F100" s="563" t="s">
        <v>53</v>
      </c>
      <c r="G100" s="586">
        <v>125000</v>
      </c>
      <c r="H100" s="544"/>
      <c r="I100" s="544"/>
      <c r="J100" s="292">
        <f t="shared" si="5"/>
        <v>0.84308000000000005</v>
      </c>
      <c r="K100" s="582">
        <v>105385</v>
      </c>
      <c r="L100" s="529" t="s">
        <v>286</v>
      </c>
    </row>
    <row r="101" spans="1:12" ht="15.75" customHeight="1" x14ac:dyDescent="0.25">
      <c r="A101" s="587" t="s">
        <v>335</v>
      </c>
      <c r="B101" s="561"/>
      <c r="C101" s="561"/>
      <c r="D101" s="561"/>
      <c r="E101" s="562"/>
      <c r="F101" s="563" t="s">
        <v>53</v>
      </c>
      <c r="G101" s="586">
        <v>125000</v>
      </c>
      <c r="H101" s="544"/>
      <c r="I101" s="544"/>
      <c r="J101" s="292">
        <f t="shared" si="5"/>
        <v>0.84308000000000005</v>
      </c>
      <c r="K101" s="582">
        <v>105385</v>
      </c>
      <c r="L101" s="529" t="s">
        <v>286</v>
      </c>
    </row>
    <row r="102" spans="1:12" ht="15.75" customHeight="1" x14ac:dyDescent="0.25">
      <c r="A102" s="585" t="s">
        <v>334</v>
      </c>
      <c r="B102" s="559"/>
      <c r="C102" s="559"/>
      <c r="D102" s="559"/>
      <c r="E102" s="369"/>
      <c r="F102" s="563" t="s">
        <v>53</v>
      </c>
      <c r="G102" s="586">
        <v>125000</v>
      </c>
      <c r="H102" s="544"/>
      <c r="I102" s="544"/>
      <c r="J102" s="292">
        <f t="shared" si="5"/>
        <v>0.84308000000000005</v>
      </c>
      <c r="K102" s="582">
        <v>105385</v>
      </c>
      <c r="L102" s="529" t="s">
        <v>286</v>
      </c>
    </row>
    <row r="103" spans="1:12" ht="15.75" customHeight="1" x14ac:dyDescent="0.25">
      <c r="A103" s="587" t="s">
        <v>333</v>
      </c>
      <c r="B103" s="561"/>
      <c r="C103" s="561"/>
      <c r="D103" s="561"/>
      <c r="E103" s="562"/>
      <c r="F103" s="563" t="s">
        <v>53</v>
      </c>
      <c r="G103" s="586">
        <v>125000</v>
      </c>
      <c r="H103" s="544"/>
      <c r="I103" s="544"/>
      <c r="J103" s="292">
        <f t="shared" si="5"/>
        <v>0.84308000000000005</v>
      </c>
      <c r="K103" s="582">
        <v>105385</v>
      </c>
      <c r="L103" s="529" t="s">
        <v>286</v>
      </c>
    </row>
    <row r="104" spans="1:12" ht="15.75" customHeight="1" x14ac:dyDescent="0.25">
      <c r="A104" s="585" t="s">
        <v>332</v>
      </c>
      <c r="B104" s="559"/>
      <c r="C104" s="559"/>
      <c r="D104" s="559"/>
      <c r="E104" s="369"/>
      <c r="F104" s="563" t="s">
        <v>344</v>
      </c>
      <c r="G104" s="586">
        <v>125000</v>
      </c>
      <c r="H104" s="544"/>
      <c r="I104" s="544"/>
      <c r="J104" s="292">
        <f t="shared" si="5"/>
        <v>0.84308000000000005</v>
      </c>
      <c r="K104" s="582">
        <v>105385</v>
      </c>
      <c r="L104" s="529" t="s">
        <v>286</v>
      </c>
    </row>
    <row r="105" spans="1:12" ht="15.75" customHeight="1" x14ac:dyDescent="0.25">
      <c r="A105" s="587" t="s">
        <v>331</v>
      </c>
      <c r="B105" s="561"/>
      <c r="C105" s="561"/>
      <c r="D105" s="561"/>
      <c r="E105" s="562"/>
      <c r="F105" s="563" t="s">
        <v>344</v>
      </c>
      <c r="G105" s="586">
        <v>125000</v>
      </c>
      <c r="H105" s="544"/>
      <c r="I105" s="544"/>
      <c r="J105" s="292">
        <f t="shared" si="5"/>
        <v>0.84308000000000005</v>
      </c>
      <c r="K105" s="582">
        <v>105385</v>
      </c>
      <c r="L105" s="529" t="s">
        <v>286</v>
      </c>
    </row>
    <row r="106" spans="1:12" ht="15.75" customHeight="1" x14ac:dyDescent="0.25">
      <c r="A106" s="585" t="s">
        <v>379</v>
      </c>
      <c r="B106" s="559"/>
      <c r="C106" s="559"/>
      <c r="D106" s="559"/>
      <c r="E106" s="369"/>
      <c r="F106" s="563" t="s">
        <v>53</v>
      </c>
      <c r="G106" s="586">
        <v>125000</v>
      </c>
      <c r="H106" s="544"/>
      <c r="I106" s="544"/>
      <c r="J106" s="292">
        <f t="shared" si="5"/>
        <v>0.84308000000000005</v>
      </c>
      <c r="K106" s="582">
        <v>105385</v>
      </c>
      <c r="L106" s="529" t="s">
        <v>286</v>
      </c>
    </row>
    <row r="107" spans="1:12" ht="15.75" customHeight="1" x14ac:dyDescent="0.25">
      <c r="A107" s="587" t="s">
        <v>380</v>
      </c>
      <c r="B107" s="565"/>
      <c r="C107" s="561"/>
      <c r="D107" s="561"/>
      <c r="E107" s="562"/>
      <c r="F107" s="563"/>
      <c r="G107" s="586"/>
      <c r="H107" s="544"/>
      <c r="I107" s="544"/>
      <c r="J107" s="394"/>
      <c r="K107" s="582"/>
      <c r="L107" s="528"/>
    </row>
    <row r="108" spans="1:12" ht="15.75" customHeight="1" x14ac:dyDescent="0.25">
      <c r="A108" s="585" t="s">
        <v>381</v>
      </c>
      <c r="B108" s="559"/>
      <c r="C108" s="559"/>
      <c r="D108" s="559"/>
      <c r="E108" s="369"/>
      <c r="F108" s="560" t="s">
        <v>36</v>
      </c>
      <c r="G108" s="586">
        <v>125000</v>
      </c>
      <c r="H108" s="544"/>
      <c r="I108" s="544"/>
      <c r="J108" s="292">
        <f t="shared" ref="J108:J115" si="6">+K108/G108</f>
        <v>0.84308000000000005</v>
      </c>
      <c r="K108" s="582">
        <v>105385</v>
      </c>
      <c r="L108" s="529" t="s">
        <v>286</v>
      </c>
    </row>
    <row r="109" spans="1:12" ht="15.75" customHeight="1" x14ac:dyDescent="0.25">
      <c r="A109" s="587" t="s">
        <v>325</v>
      </c>
      <c r="B109" s="561"/>
      <c r="C109" s="561"/>
      <c r="D109" s="561"/>
      <c r="E109" s="562"/>
      <c r="F109" s="289" t="s">
        <v>201</v>
      </c>
      <c r="G109" s="586">
        <v>125000</v>
      </c>
      <c r="H109" s="544"/>
      <c r="I109" s="544"/>
      <c r="J109" s="292">
        <f t="shared" si="6"/>
        <v>0.84308000000000005</v>
      </c>
      <c r="K109" s="582">
        <v>105385</v>
      </c>
      <c r="L109" s="529" t="s">
        <v>286</v>
      </c>
    </row>
    <row r="110" spans="1:12" ht="15.75" customHeight="1" x14ac:dyDescent="0.25">
      <c r="A110" s="585" t="s">
        <v>326</v>
      </c>
      <c r="B110" s="559"/>
      <c r="C110" s="559"/>
      <c r="D110" s="559"/>
      <c r="E110" s="369"/>
      <c r="F110" s="563" t="s">
        <v>78</v>
      </c>
      <c r="G110" s="586">
        <v>125000</v>
      </c>
      <c r="H110" s="544"/>
      <c r="I110" s="544"/>
      <c r="J110" s="292">
        <f t="shared" si="6"/>
        <v>0.84308000000000005</v>
      </c>
      <c r="K110" s="582">
        <v>105385</v>
      </c>
      <c r="L110" s="529" t="s">
        <v>286</v>
      </c>
    </row>
    <row r="111" spans="1:12" ht="15.75" customHeight="1" x14ac:dyDescent="0.25">
      <c r="A111" s="587" t="s">
        <v>374</v>
      </c>
      <c r="B111" s="561"/>
      <c r="C111" s="561"/>
      <c r="D111" s="561"/>
      <c r="E111" s="562"/>
      <c r="F111" s="563" t="s">
        <v>53</v>
      </c>
      <c r="G111" s="586">
        <v>125000</v>
      </c>
      <c r="H111" s="544"/>
      <c r="I111" s="544"/>
      <c r="J111" s="292">
        <f t="shared" si="6"/>
        <v>0.84308000000000005</v>
      </c>
      <c r="K111" s="582">
        <v>105385</v>
      </c>
      <c r="L111" s="529" t="s">
        <v>286</v>
      </c>
    </row>
    <row r="112" spans="1:12" ht="15.75" customHeight="1" x14ac:dyDescent="0.25">
      <c r="A112" s="585" t="s">
        <v>327</v>
      </c>
      <c r="B112" s="559"/>
      <c r="C112" s="559"/>
      <c r="D112" s="559"/>
      <c r="E112" s="369"/>
      <c r="F112" s="289" t="s">
        <v>201</v>
      </c>
      <c r="G112" s="586">
        <v>125000</v>
      </c>
      <c r="H112" s="544"/>
      <c r="I112" s="544"/>
      <c r="J112" s="292">
        <f t="shared" si="6"/>
        <v>0.84308000000000005</v>
      </c>
      <c r="K112" s="582">
        <v>105385</v>
      </c>
      <c r="L112" s="529" t="s">
        <v>286</v>
      </c>
    </row>
    <row r="113" spans="1:15" ht="15.75" customHeight="1" x14ac:dyDescent="0.25">
      <c r="A113" s="587" t="s">
        <v>328</v>
      </c>
      <c r="B113" s="561"/>
      <c r="C113" s="561"/>
      <c r="D113" s="561"/>
      <c r="E113" s="562"/>
      <c r="F113" s="560" t="s">
        <v>36</v>
      </c>
      <c r="G113" s="586">
        <v>125000</v>
      </c>
      <c r="H113" s="544"/>
      <c r="I113" s="544"/>
      <c r="J113" s="292">
        <f t="shared" si="6"/>
        <v>0.84308000000000005</v>
      </c>
      <c r="K113" s="582">
        <v>105385</v>
      </c>
      <c r="L113" s="529" t="s">
        <v>286</v>
      </c>
    </row>
    <row r="114" spans="1:15" ht="15.75" customHeight="1" x14ac:dyDescent="0.25">
      <c r="A114" s="585" t="s">
        <v>329</v>
      </c>
      <c r="B114" s="559"/>
      <c r="C114" s="559"/>
      <c r="D114" s="559"/>
      <c r="E114" s="369"/>
      <c r="F114" s="560" t="s">
        <v>36</v>
      </c>
      <c r="G114" s="586">
        <v>125000</v>
      </c>
      <c r="H114" s="544"/>
      <c r="I114" s="544"/>
      <c r="J114" s="292">
        <f t="shared" si="6"/>
        <v>0.84308000000000005</v>
      </c>
      <c r="K114" s="582">
        <v>105385</v>
      </c>
      <c r="L114" s="529" t="s">
        <v>286</v>
      </c>
    </row>
    <row r="115" spans="1:15" ht="15.75" customHeight="1" x14ac:dyDescent="0.25">
      <c r="A115" s="585" t="s">
        <v>330</v>
      </c>
      <c r="B115" s="559"/>
      <c r="C115" s="559"/>
      <c r="D115" s="559"/>
      <c r="E115" s="369"/>
      <c r="F115" s="560" t="s">
        <v>36</v>
      </c>
      <c r="G115" s="586">
        <v>125000</v>
      </c>
      <c r="H115" s="544"/>
      <c r="I115" s="544"/>
      <c r="J115" s="292">
        <f t="shared" si="6"/>
        <v>0.84308000000000005</v>
      </c>
      <c r="K115" s="582">
        <v>105385</v>
      </c>
      <c r="L115" s="529" t="s">
        <v>286</v>
      </c>
    </row>
    <row r="116" spans="1:15" ht="15" customHeight="1" x14ac:dyDescent="0.25">
      <c r="A116" s="588"/>
      <c r="B116" s="389"/>
      <c r="C116" s="389"/>
      <c r="D116" s="389"/>
      <c r="E116" s="524"/>
      <c r="F116" s="393"/>
      <c r="G116" s="506"/>
      <c r="H116" s="544"/>
      <c r="I116" s="544"/>
      <c r="J116" s="394"/>
      <c r="K116" s="511"/>
      <c r="L116" s="251"/>
    </row>
    <row r="117" spans="1:15" ht="15.75" customHeight="1" x14ac:dyDescent="0.25">
      <c r="A117" s="362" t="s">
        <v>26</v>
      </c>
      <c r="B117" s="368"/>
      <c r="C117" s="355"/>
      <c r="D117" s="389"/>
      <c r="E117" s="524"/>
      <c r="F117" s="393"/>
      <c r="G117" s="506"/>
      <c r="H117" s="544"/>
      <c r="I117" s="544"/>
      <c r="J117" s="394"/>
      <c r="K117" s="511"/>
      <c r="L117" s="251"/>
    </row>
    <row r="118" spans="1:15" ht="15.75" customHeight="1" x14ac:dyDescent="0.25">
      <c r="A118" s="382" t="s">
        <v>25</v>
      </c>
      <c r="B118" s="368"/>
      <c r="C118" s="355"/>
      <c r="D118" s="389"/>
      <c r="E118" s="524"/>
      <c r="F118" s="393"/>
      <c r="G118" s="506"/>
      <c r="H118" s="544"/>
      <c r="I118" s="544"/>
      <c r="J118" s="394"/>
      <c r="K118" s="511"/>
      <c r="L118" s="251"/>
    </row>
    <row r="119" spans="1:15" ht="15" customHeight="1" x14ac:dyDescent="0.25">
      <c r="A119" s="382"/>
      <c r="B119" s="355" t="s">
        <v>6</v>
      </c>
      <c r="C119" s="355"/>
      <c r="D119" s="389"/>
      <c r="E119" s="524"/>
      <c r="F119" s="393"/>
      <c r="G119" s="589">
        <v>3600000</v>
      </c>
      <c r="H119" s="544"/>
      <c r="I119" s="544"/>
      <c r="J119" s="292">
        <f>+K119/G119</f>
        <v>0.97139727777777785</v>
      </c>
      <c r="K119" s="590">
        <v>3497030.2</v>
      </c>
      <c r="L119" s="386" t="s">
        <v>214</v>
      </c>
    </row>
    <row r="120" spans="1:15" ht="15" customHeight="1" x14ac:dyDescent="0.25">
      <c r="A120" s="356"/>
      <c r="B120" s="389"/>
      <c r="C120" s="389"/>
      <c r="D120" s="389"/>
      <c r="E120" s="389"/>
      <c r="F120" s="393"/>
      <c r="G120" s="506"/>
      <c r="H120" s="372"/>
      <c r="I120" s="372"/>
      <c r="J120" s="394"/>
      <c r="K120" s="511"/>
      <c r="L120" s="251"/>
    </row>
    <row r="121" spans="1:15" ht="15" customHeight="1" x14ac:dyDescent="0.25">
      <c r="A121" s="828" t="s">
        <v>338</v>
      </c>
      <c r="B121" s="829"/>
      <c r="C121" s="829"/>
      <c r="D121" s="829"/>
      <c r="E121" s="829"/>
      <c r="F121" s="476"/>
      <c r="G121" s="477">
        <f>SUM(G85:G120)</f>
        <v>24850000</v>
      </c>
      <c r="H121" s="478"/>
      <c r="I121" s="479"/>
      <c r="J121" s="475"/>
      <c r="K121" s="477">
        <f>SUM(K85:K120)</f>
        <v>18844847.199999999</v>
      </c>
      <c r="L121" s="470"/>
    </row>
    <row r="122" spans="1:15" ht="15" customHeight="1" x14ac:dyDescent="0.25">
      <c r="A122" s="356"/>
      <c r="B122" s="389"/>
      <c r="C122" s="389"/>
      <c r="D122" s="389"/>
      <c r="E122" s="389"/>
      <c r="F122" s="393"/>
      <c r="G122" s="392"/>
      <c r="H122" s="356"/>
      <c r="I122" s="393"/>
      <c r="J122" s="396"/>
      <c r="K122" s="512"/>
      <c r="L122" s="251"/>
    </row>
    <row r="123" spans="1:15" ht="15" customHeight="1" x14ac:dyDescent="0.25">
      <c r="A123" s="833" t="s">
        <v>8</v>
      </c>
      <c r="B123" s="834"/>
      <c r="C123" s="834"/>
      <c r="D123" s="834"/>
      <c r="E123" s="834"/>
      <c r="F123" s="474"/>
      <c r="G123" s="477">
        <f>+G82+G54+G121</f>
        <v>340513600</v>
      </c>
      <c r="H123" s="473"/>
      <c r="I123" s="474"/>
      <c r="J123" s="480"/>
      <c r="K123" s="477">
        <f>+K82+K54+K121</f>
        <v>293034259.84999996</v>
      </c>
      <c r="L123" s="470"/>
      <c r="M123" s="444">
        <v>340513600</v>
      </c>
      <c r="N123" s="445">
        <f>+M123-G123</f>
        <v>0</v>
      </c>
      <c r="O123" s="258" t="s">
        <v>367</v>
      </c>
    </row>
    <row r="124" spans="1:15" ht="15" customHeight="1" x14ac:dyDescent="0.25">
      <c r="A124" s="757"/>
      <c r="B124" s="758"/>
      <c r="C124" s="758"/>
      <c r="D124" s="758"/>
      <c r="E124" s="758"/>
      <c r="F124" s="355"/>
      <c r="G124" s="896"/>
      <c r="H124" s="355"/>
      <c r="I124" s="355"/>
      <c r="J124" s="897"/>
      <c r="K124" s="896"/>
      <c r="L124" s="898"/>
      <c r="M124" s="444"/>
      <c r="N124" s="445"/>
    </row>
    <row r="125" spans="1:15" ht="15" customHeight="1" x14ac:dyDescent="0.25">
      <c r="A125" s="446"/>
      <c r="B125" s="447"/>
      <c r="C125" s="447"/>
      <c r="D125" s="447"/>
      <c r="E125" s="447"/>
      <c r="F125" s="260"/>
      <c r="G125" s="592"/>
      <c r="H125" s="260"/>
      <c r="I125" s="260"/>
      <c r="J125" s="593"/>
      <c r="K125" s="592"/>
      <c r="L125" s="594"/>
      <c r="M125" s="444"/>
      <c r="N125" s="445"/>
    </row>
    <row r="126" spans="1:15" ht="15" customHeight="1" x14ac:dyDescent="0.25">
      <c r="A126" s="595"/>
      <c r="B126" s="596"/>
      <c r="C126" s="596"/>
      <c r="D126" s="596"/>
      <c r="E126" s="596"/>
      <c r="F126" s="357"/>
      <c r="G126" s="514"/>
      <c r="H126" s="357"/>
      <c r="I126" s="357"/>
      <c r="J126" s="597"/>
      <c r="K126" s="514"/>
      <c r="L126" s="598"/>
      <c r="M126" s="444"/>
      <c r="N126" s="445"/>
    </row>
    <row r="127" spans="1:15" ht="15" customHeight="1" x14ac:dyDescent="0.25">
      <c r="A127" s="365" t="s">
        <v>194</v>
      </c>
      <c r="B127" s="260"/>
      <c r="C127" s="260"/>
      <c r="D127" s="260"/>
      <c r="E127" s="260"/>
      <c r="F127" s="260"/>
      <c r="G127" s="260"/>
      <c r="H127" s="260"/>
      <c r="I127" s="260"/>
      <c r="J127" s="273" t="s">
        <v>204</v>
      </c>
      <c r="K127" s="318"/>
      <c r="L127" s="364"/>
      <c r="M127" s="444">
        <v>260213244.00999999</v>
      </c>
      <c r="N127" s="445">
        <f>+M127-K123</f>
        <v>-32821015.839999974</v>
      </c>
      <c r="O127" s="258" t="s">
        <v>368</v>
      </c>
    </row>
    <row r="128" spans="1:15" ht="15" customHeight="1" x14ac:dyDescent="0.25">
      <c r="A128" s="365"/>
      <c r="B128" s="366"/>
      <c r="C128" s="366"/>
      <c r="D128" s="366"/>
      <c r="E128" s="366"/>
      <c r="F128" s="260"/>
      <c r="G128" s="273" t="s">
        <v>193</v>
      </c>
      <c r="H128" s="260"/>
      <c r="I128" s="260"/>
      <c r="J128" s="273" t="s">
        <v>193</v>
      </c>
      <c r="K128" s="423" t="s">
        <v>203</v>
      </c>
      <c r="L128" s="364"/>
    </row>
    <row r="129" spans="1:14" ht="15.75" customHeight="1" x14ac:dyDescent="0.25">
      <c r="A129" s="365"/>
      <c r="B129" s="366"/>
      <c r="C129" s="366" t="s">
        <v>195</v>
      </c>
      <c r="D129" s="366"/>
      <c r="E129" s="366"/>
      <c r="F129" s="260"/>
      <c r="G129" s="259">
        <v>80668242.730000019</v>
      </c>
      <c r="H129" s="260"/>
      <c r="I129" s="260"/>
      <c r="J129" s="420">
        <f>+K129/G129</f>
        <v>0.83457610332898335</v>
      </c>
      <c r="K129" s="259">
        <f>+K167</f>
        <v>67323787.680000007</v>
      </c>
      <c r="L129" s="421"/>
    </row>
    <row r="130" spans="1:14" ht="15.75" customHeight="1" x14ac:dyDescent="0.25">
      <c r="A130" s="365"/>
      <c r="B130" s="366"/>
      <c r="C130" s="366" t="s">
        <v>196</v>
      </c>
      <c r="D130" s="366"/>
      <c r="E130" s="366"/>
      <c r="F130" s="260"/>
      <c r="G130" s="259">
        <v>224595342.89000002</v>
      </c>
      <c r="H130" s="259"/>
      <c r="I130" s="260"/>
      <c r="J130" s="420">
        <f>+K130/G130</f>
        <v>0.95319914168857844</v>
      </c>
      <c r="K130" s="259">
        <f>+K206</f>
        <v>214084088.06999999</v>
      </c>
      <c r="L130" s="421"/>
      <c r="M130" s="444"/>
    </row>
    <row r="131" spans="1:14" ht="15.75" customHeight="1" x14ac:dyDescent="0.25">
      <c r="A131" s="365"/>
      <c r="B131" s="366"/>
      <c r="C131" s="366" t="s">
        <v>339</v>
      </c>
      <c r="D131" s="366"/>
      <c r="E131" s="366"/>
      <c r="F131" s="260"/>
      <c r="G131" s="422">
        <v>35250014.379999995</v>
      </c>
      <c r="H131" s="259"/>
      <c r="I131" s="260"/>
      <c r="J131" s="420">
        <f>+K131/G131</f>
        <v>0.32982636474033694</v>
      </c>
      <c r="K131" s="422">
        <f>+K238</f>
        <v>11626384.100000001</v>
      </c>
      <c r="L131" s="421"/>
      <c r="M131" s="444"/>
    </row>
    <row r="132" spans="1:14" ht="15.75" customHeight="1" x14ac:dyDescent="0.25">
      <c r="A132" s="415"/>
      <c r="B132" s="469"/>
      <c r="C132" s="469" t="s">
        <v>8</v>
      </c>
      <c r="D132" s="469"/>
      <c r="E132" s="469"/>
      <c r="F132" s="357"/>
      <c r="G132" s="488">
        <f>SUM(G129:G131)</f>
        <v>340513600</v>
      </c>
      <c r="H132" s="357"/>
      <c r="I132" s="357"/>
      <c r="J132" s="489">
        <f>+K132/G132</f>
        <v>0.86056551001193493</v>
      </c>
      <c r="K132" s="488">
        <f>SUM(K129:K131)</f>
        <v>293034259.85000002</v>
      </c>
      <c r="L132" s="425"/>
      <c r="M132" s="445"/>
      <c r="N132" s="445"/>
    </row>
    <row r="133" spans="1:14" ht="15" customHeight="1" x14ac:dyDescent="0.25">
      <c r="A133" s="426"/>
      <c r="B133" s="427"/>
      <c r="C133" s="427"/>
      <c r="D133" s="427"/>
      <c r="E133" s="427"/>
      <c r="F133" s="428"/>
      <c r="G133" s="429"/>
      <c r="H133" s="428"/>
      <c r="I133" s="428"/>
      <c r="J133" s="430"/>
      <c r="K133" s="431"/>
      <c r="L133" s="432"/>
      <c r="M133" s="419"/>
    </row>
    <row r="134" spans="1:14" s="260" customFormat="1" x14ac:dyDescent="0.25">
      <c r="A134" s="419"/>
      <c r="K134" s="318"/>
      <c r="L134" s="364"/>
    </row>
    <row r="135" spans="1:14" s="260" customFormat="1" x14ac:dyDescent="0.25">
      <c r="A135" s="419"/>
      <c r="B135" s="494" t="s">
        <v>284</v>
      </c>
      <c r="F135" s="494"/>
      <c r="G135" s="494"/>
      <c r="H135" s="494"/>
      <c r="I135" s="494"/>
      <c r="J135" s="494"/>
      <c r="K135" s="515"/>
      <c r="L135" s="495"/>
    </row>
    <row r="136" spans="1:14" s="260" customFormat="1" x14ac:dyDescent="0.25">
      <c r="A136" s="419"/>
      <c r="G136" s="259"/>
      <c r="K136" s="318"/>
      <c r="L136" s="364"/>
    </row>
    <row r="137" spans="1:14" s="260" customFormat="1" x14ac:dyDescent="0.25">
      <c r="A137" s="419"/>
      <c r="D137" s="435"/>
      <c r="E137" s="435"/>
      <c r="G137" s="275"/>
      <c r="I137" s="494"/>
      <c r="J137" s="435"/>
      <c r="K137" s="516"/>
      <c r="L137" s="436"/>
    </row>
    <row r="138" spans="1:14" s="260" customFormat="1" x14ac:dyDescent="0.25">
      <c r="A138" s="419"/>
      <c r="D138" s="494"/>
      <c r="E138" s="494"/>
      <c r="G138" s="275"/>
      <c r="I138" s="494"/>
      <c r="J138" s="494"/>
      <c r="K138" s="515"/>
      <c r="L138" s="495"/>
    </row>
    <row r="139" spans="1:14" x14ac:dyDescent="0.25">
      <c r="A139" s="263"/>
      <c r="B139" s="273"/>
      <c r="C139" s="273"/>
      <c r="D139" s="273"/>
      <c r="E139" s="273"/>
      <c r="F139" s="273"/>
      <c r="G139" s="273"/>
      <c r="H139" s="496"/>
      <c r="I139" s="497"/>
      <c r="J139" s="273"/>
      <c r="K139" s="423"/>
      <c r="L139" s="438"/>
    </row>
    <row r="140" spans="1:14" x14ac:dyDescent="0.25">
      <c r="A140" s="263"/>
      <c r="B140" s="260"/>
      <c r="C140" s="260"/>
      <c r="D140" s="260"/>
      <c r="E140" s="260"/>
      <c r="F140" s="260"/>
      <c r="G140" s="260"/>
      <c r="H140" s="496"/>
      <c r="I140" s="497"/>
      <c r="J140" s="273"/>
      <c r="K140" s="423"/>
      <c r="L140" s="438"/>
    </row>
    <row r="141" spans="1:14" x14ac:dyDescent="0.25">
      <c r="A141" s="419"/>
      <c r="B141" s="505" t="s">
        <v>373</v>
      </c>
      <c r="C141" s="260"/>
      <c r="D141" s="260"/>
      <c r="E141" s="501"/>
      <c r="F141" s="832" t="s">
        <v>197</v>
      </c>
      <c r="G141" s="832"/>
      <c r="H141" s="260"/>
      <c r="I141" s="260"/>
      <c r="J141" s="260"/>
      <c r="K141" s="259"/>
      <c r="L141" s="486" t="s">
        <v>220</v>
      </c>
    </row>
    <row r="142" spans="1:14" x14ac:dyDescent="0.25">
      <c r="A142" s="263"/>
      <c r="B142" s="273"/>
      <c r="C142" s="273"/>
      <c r="D142" s="273"/>
      <c r="E142" s="273"/>
      <c r="F142" s="273"/>
      <c r="G142" s="273"/>
      <c r="H142" s="496"/>
      <c r="I142" s="497"/>
      <c r="J142" s="273"/>
      <c r="K142" s="259"/>
      <c r="L142" s="591"/>
    </row>
    <row r="143" spans="1:14" x14ac:dyDescent="0.25">
      <c r="A143" s="263"/>
      <c r="B143" s="273"/>
      <c r="C143" s="273"/>
      <c r="D143" s="273"/>
      <c r="E143" s="273"/>
      <c r="F143" s="273"/>
      <c r="G143" s="273"/>
      <c r="H143" s="496"/>
      <c r="I143" s="497"/>
      <c r="J143" s="273"/>
      <c r="K143" s="259"/>
      <c r="L143" s="591"/>
    </row>
    <row r="144" spans="1:14" x14ac:dyDescent="0.25">
      <c r="A144" s="263"/>
      <c r="B144" s="273"/>
      <c r="C144" s="273"/>
      <c r="D144" s="273"/>
      <c r="E144" s="273"/>
      <c r="F144" s="273"/>
      <c r="G144" s="273"/>
      <c r="H144" s="496"/>
      <c r="I144" s="497"/>
      <c r="J144" s="273"/>
      <c r="K144" s="259"/>
      <c r="L144" s="591"/>
    </row>
    <row r="145" spans="1:12" x14ac:dyDescent="0.25">
      <c r="A145" s="263"/>
      <c r="B145" s="273"/>
      <c r="C145" s="273"/>
      <c r="D145" s="273"/>
      <c r="E145" s="273"/>
      <c r="F145" s="273"/>
      <c r="G145" s="273"/>
      <c r="H145" s="496"/>
      <c r="I145" s="497"/>
      <c r="J145" s="273"/>
      <c r="K145" s="259"/>
      <c r="L145" s="591"/>
    </row>
    <row r="146" spans="1:12" x14ac:dyDescent="0.25">
      <c r="A146" s="263"/>
      <c r="B146" s="762" t="s">
        <v>219</v>
      </c>
      <c r="C146" s="762"/>
      <c r="D146" s="762"/>
      <c r="E146" s="260"/>
      <c r="F146" s="762" t="s">
        <v>283</v>
      </c>
      <c r="G146" s="762"/>
      <c r="H146" s="811" t="s">
        <v>215</v>
      </c>
      <c r="I146" s="811"/>
      <c r="J146" s="811"/>
      <c r="K146" s="259"/>
      <c r="L146" s="498" t="s">
        <v>372</v>
      </c>
    </row>
    <row r="147" spans="1:12" x14ac:dyDescent="0.25">
      <c r="A147" s="263"/>
      <c r="B147" s="763" t="s">
        <v>7</v>
      </c>
      <c r="C147" s="763"/>
      <c r="D147" s="763"/>
      <c r="E147" s="260"/>
      <c r="F147" s="763" t="s">
        <v>370</v>
      </c>
      <c r="G147" s="763"/>
      <c r="H147" s="808" t="s">
        <v>371</v>
      </c>
      <c r="I147" s="808"/>
      <c r="J147" s="808"/>
      <c r="K147" s="259"/>
      <c r="L147" s="495" t="s">
        <v>217</v>
      </c>
    </row>
    <row r="148" spans="1:12" x14ac:dyDescent="0.25">
      <c r="A148" s="263"/>
      <c r="B148" s="497"/>
      <c r="C148" s="497"/>
      <c r="D148" s="497"/>
      <c r="E148" s="260"/>
      <c r="F148" s="763" t="s">
        <v>369</v>
      </c>
      <c r="G148" s="763"/>
      <c r="H148" s="496"/>
      <c r="I148" s="496"/>
      <c r="J148" s="496"/>
      <c r="K148" s="259"/>
      <c r="L148" s="495"/>
    </row>
    <row r="149" spans="1:12" x14ac:dyDescent="0.25">
      <c r="A149" s="263"/>
      <c r="B149" s="497"/>
      <c r="C149" s="497"/>
      <c r="D149" s="497"/>
      <c r="E149" s="260"/>
      <c r="F149" s="497"/>
      <c r="G149" s="497"/>
      <c r="H149" s="496"/>
      <c r="I149" s="496"/>
      <c r="J149" s="496"/>
      <c r="K149" s="259"/>
      <c r="L149" s="495"/>
    </row>
    <row r="150" spans="1:12" x14ac:dyDescent="0.25">
      <c r="A150" s="263"/>
      <c r="B150" s="497"/>
      <c r="C150" s="497"/>
      <c r="D150" s="497"/>
      <c r="E150" s="260"/>
      <c r="F150" s="497"/>
      <c r="G150" s="497"/>
      <c r="H150" s="496"/>
      <c r="I150" s="496"/>
      <c r="J150" s="496"/>
      <c r="K150" s="259"/>
      <c r="L150" s="495"/>
    </row>
    <row r="151" spans="1:12" x14ac:dyDescent="0.25">
      <c r="A151" s="263"/>
      <c r="B151" s="497"/>
      <c r="C151" s="497"/>
      <c r="D151" s="497"/>
      <c r="E151" s="260"/>
      <c r="F151" s="497"/>
      <c r="G151" s="497"/>
      <c r="H151" s="496"/>
      <c r="I151" s="496"/>
      <c r="J151" s="496"/>
      <c r="K151" s="259"/>
      <c r="L151" s="495"/>
    </row>
    <row r="152" spans="1:12" x14ac:dyDescent="0.25">
      <c r="A152" s="263"/>
      <c r="B152" s="497"/>
      <c r="C152" s="497"/>
      <c r="D152" s="497"/>
      <c r="E152" s="260"/>
      <c r="F152" s="497"/>
      <c r="G152" s="497"/>
      <c r="H152" s="496"/>
      <c r="I152" s="496"/>
      <c r="J152" s="496"/>
      <c r="K152" s="259"/>
      <c r="L152" s="495"/>
    </row>
    <row r="153" spans="1:12" x14ac:dyDescent="0.25">
      <c r="A153" s="263"/>
      <c r="B153" s="497"/>
      <c r="C153" s="497"/>
      <c r="D153" s="497"/>
      <c r="E153" s="260"/>
      <c r="F153" s="497"/>
      <c r="G153" s="497"/>
      <c r="H153" s="496"/>
      <c r="I153" s="496"/>
      <c r="J153" s="496"/>
      <c r="K153" s="259"/>
      <c r="L153" s="495"/>
    </row>
    <row r="154" spans="1:12" x14ac:dyDescent="0.25">
      <c r="A154" s="263"/>
      <c r="B154" s="497"/>
      <c r="C154" s="497"/>
      <c r="D154" s="497"/>
      <c r="E154" s="260"/>
      <c r="F154" s="497"/>
      <c r="G154" s="497"/>
      <c r="H154" s="496"/>
      <c r="I154" s="496"/>
      <c r="J154" s="496"/>
      <c r="K154" s="259"/>
      <c r="L154" s="495"/>
    </row>
    <row r="155" spans="1:12" x14ac:dyDescent="0.25">
      <c r="A155" s="263"/>
      <c r="B155" s="497"/>
      <c r="C155" s="497"/>
      <c r="D155" s="497"/>
      <c r="E155" s="260"/>
      <c r="F155" s="497"/>
      <c r="G155" s="497"/>
      <c r="H155" s="496"/>
      <c r="I155" s="496"/>
      <c r="J155" s="496"/>
      <c r="K155" s="259"/>
      <c r="L155" s="495"/>
    </row>
    <row r="156" spans="1:12" x14ac:dyDescent="0.25">
      <c r="A156" s="263"/>
      <c r="B156" s="497"/>
      <c r="C156" s="497"/>
      <c r="D156" s="497"/>
      <c r="E156" s="260"/>
      <c r="F156" s="497"/>
      <c r="G156" s="497"/>
      <c r="H156" s="496"/>
      <c r="I156" s="496"/>
      <c r="J156" s="496"/>
      <c r="K156" s="259"/>
      <c r="L156" s="495"/>
    </row>
    <row r="157" spans="1:12" x14ac:dyDescent="0.25">
      <c r="A157" s="263"/>
      <c r="B157" s="497"/>
      <c r="C157" s="497"/>
      <c r="D157" s="497"/>
      <c r="E157" s="260"/>
      <c r="F157" s="497"/>
      <c r="G157" s="497"/>
      <c r="H157" s="496"/>
      <c r="I157" s="496"/>
      <c r="J157" s="496"/>
      <c r="K157" s="259"/>
      <c r="L157" s="495"/>
    </row>
    <row r="158" spans="1:12" x14ac:dyDescent="0.25">
      <c r="A158" s="263"/>
      <c r="B158" s="497"/>
      <c r="C158" s="497"/>
      <c r="D158" s="497"/>
      <c r="E158" s="260"/>
      <c r="F158" s="497"/>
      <c r="G158" s="497"/>
      <c r="H158" s="496"/>
      <c r="I158" s="496"/>
      <c r="J158" s="496"/>
      <c r="K158" s="259"/>
      <c r="L158" s="495"/>
    </row>
    <row r="159" spans="1:12" x14ac:dyDescent="0.25">
      <c r="A159" s="263"/>
      <c r="B159" s="497"/>
      <c r="C159" s="497"/>
      <c r="D159" s="497"/>
      <c r="E159" s="260"/>
      <c r="F159" s="497"/>
      <c r="G159" s="497"/>
      <c r="H159" s="496"/>
      <c r="I159" s="496"/>
      <c r="J159" s="496"/>
      <c r="K159" s="259"/>
      <c r="L159" s="495"/>
    </row>
    <row r="160" spans="1:12" x14ac:dyDescent="0.25">
      <c r="A160" s="263"/>
      <c r="B160" s="497"/>
      <c r="C160" s="497"/>
      <c r="D160" s="497"/>
      <c r="E160" s="260"/>
      <c r="F160" s="497"/>
      <c r="G160" s="497"/>
      <c r="H160" s="496"/>
      <c r="I160" s="496"/>
      <c r="J160" s="496"/>
      <c r="K160" s="259"/>
      <c r="L160" s="495"/>
    </row>
    <row r="161" spans="1:15" x14ac:dyDescent="0.25">
      <c r="A161" s="266"/>
      <c r="B161" s="440"/>
      <c r="C161" s="440"/>
      <c r="D161" s="440"/>
      <c r="E161" s="440"/>
      <c r="F161" s="440"/>
      <c r="G161" s="440"/>
      <c r="H161" s="441"/>
      <c r="I161" s="442"/>
      <c r="J161" s="440"/>
      <c r="K161" s="517"/>
      <c r="L161" s="443"/>
    </row>
    <row r="162" spans="1:15" x14ac:dyDescent="0.25">
      <c r="G162" s="445">
        <f>+G132-G123</f>
        <v>0</v>
      </c>
      <c r="K162" s="444">
        <f>+K132-K123</f>
        <v>0</v>
      </c>
    </row>
    <row r="163" spans="1:15" x14ac:dyDescent="0.25">
      <c r="G163" s="258" t="s">
        <v>382</v>
      </c>
      <c r="K163" s="258" t="s">
        <v>382</v>
      </c>
    </row>
    <row r="166" spans="1:15" x14ac:dyDescent="0.25">
      <c r="A166" s="258" t="s">
        <v>34</v>
      </c>
      <c r="G166" s="445">
        <f>+G167+G206+G238</f>
        <v>340513600</v>
      </c>
      <c r="H166" s="445">
        <f>+G166-G123</f>
        <v>0</v>
      </c>
      <c r="K166" s="445">
        <f>+K167+K206+K238</f>
        <v>293034259.85000002</v>
      </c>
      <c r="L166" s="445">
        <f>+K166-K123</f>
        <v>0</v>
      </c>
    </row>
    <row r="167" spans="1:15" x14ac:dyDescent="0.25">
      <c r="A167" s="366" t="s">
        <v>195</v>
      </c>
      <c r="G167" s="444">
        <f>SUM(G168:G205)</f>
        <v>80668242.730000019</v>
      </c>
      <c r="K167" s="444">
        <f>SUM(K168:K205)</f>
        <v>67323787.680000007</v>
      </c>
    </row>
    <row r="168" spans="1:15" s="629" customFormat="1" ht="17.25" customHeight="1" x14ac:dyDescent="0.25">
      <c r="A168" s="620" t="s">
        <v>376</v>
      </c>
      <c r="B168" s="621"/>
      <c r="C168" s="621"/>
      <c r="D168" s="621"/>
      <c r="E168" s="622"/>
      <c r="F168" s="623" t="s">
        <v>116</v>
      </c>
      <c r="G168" s="624">
        <v>1000000</v>
      </c>
      <c r="H168" s="625">
        <v>43689</v>
      </c>
      <c r="I168" s="625">
        <v>43845</v>
      </c>
      <c r="J168" s="626">
        <v>0.92745909999999998</v>
      </c>
      <c r="K168" s="627">
        <v>927459.1</v>
      </c>
      <c r="L168" s="628" t="s">
        <v>286</v>
      </c>
    </row>
    <row r="169" spans="1:15" s="629" customFormat="1" ht="17.25" customHeight="1" x14ac:dyDescent="0.25">
      <c r="A169" s="620" t="s">
        <v>377</v>
      </c>
      <c r="B169" s="621"/>
      <c r="C169" s="621"/>
      <c r="D169" s="621"/>
      <c r="E169" s="622"/>
      <c r="F169" s="623" t="s">
        <v>116</v>
      </c>
      <c r="G169" s="630">
        <v>2000000</v>
      </c>
      <c r="H169" s="625">
        <v>43759</v>
      </c>
      <c r="I169" s="631">
        <v>43910</v>
      </c>
      <c r="J169" s="626">
        <v>0.80555168500000007</v>
      </c>
      <c r="K169" s="632">
        <v>1611103.37</v>
      </c>
      <c r="L169" s="628" t="s">
        <v>286</v>
      </c>
    </row>
    <row r="170" spans="1:15" s="635" customFormat="1" ht="17.25" customHeight="1" x14ac:dyDescent="0.25">
      <c r="A170" s="620" t="s">
        <v>245</v>
      </c>
      <c r="B170" s="621"/>
      <c r="C170" s="621"/>
      <c r="D170" s="621"/>
      <c r="E170" s="622"/>
      <c r="F170" s="633" t="s">
        <v>200</v>
      </c>
      <c r="G170" s="630">
        <v>0</v>
      </c>
      <c r="H170" s="625"/>
      <c r="I170" s="631"/>
      <c r="J170" s="626">
        <v>0</v>
      </c>
      <c r="K170" s="632">
        <v>0</v>
      </c>
      <c r="L170" s="634" t="s">
        <v>366</v>
      </c>
      <c r="M170" s="629"/>
      <c r="N170" s="629"/>
      <c r="O170" s="629"/>
    </row>
    <row r="171" spans="1:15" s="629" customFormat="1" ht="17.25" customHeight="1" x14ac:dyDescent="0.25">
      <c r="A171" s="620" t="s">
        <v>227</v>
      </c>
      <c r="B171" s="621"/>
      <c r="C171" s="621"/>
      <c r="D171" s="621"/>
      <c r="E171" s="622"/>
      <c r="F171" s="633" t="s">
        <v>90</v>
      </c>
      <c r="G171" s="630">
        <v>850000</v>
      </c>
      <c r="H171" s="636">
        <v>43773</v>
      </c>
      <c r="I171" s="637">
        <v>43943</v>
      </c>
      <c r="J171" s="626">
        <v>0.68556171764705875</v>
      </c>
      <c r="K171" s="630">
        <v>582727.46</v>
      </c>
      <c r="L171" s="628" t="s">
        <v>286</v>
      </c>
    </row>
    <row r="172" spans="1:15" s="629" customFormat="1" ht="17.25" customHeight="1" x14ac:dyDescent="0.25">
      <c r="A172" s="620" t="s">
        <v>247</v>
      </c>
      <c r="B172" s="621"/>
      <c r="C172" s="621"/>
      <c r="D172" s="621"/>
      <c r="E172" s="622"/>
      <c r="F172" s="633" t="s">
        <v>139</v>
      </c>
      <c r="G172" s="630">
        <v>0</v>
      </c>
      <c r="H172" s="625"/>
      <c r="I172" s="637"/>
      <c r="J172" s="626">
        <v>0</v>
      </c>
      <c r="K172" s="638">
        <v>0</v>
      </c>
      <c r="L172" s="634" t="s">
        <v>366</v>
      </c>
    </row>
    <row r="173" spans="1:15" s="629" customFormat="1" ht="17.25" customHeight="1" x14ac:dyDescent="0.25">
      <c r="A173" s="620" t="s">
        <v>365</v>
      </c>
      <c r="B173" s="621"/>
      <c r="C173" s="621"/>
      <c r="D173" s="621"/>
      <c r="E173" s="622"/>
      <c r="F173" s="623" t="s">
        <v>116</v>
      </c>
      <c r="G173" s="639">
        <v>4000000</v>
      </c>
      <c r="H173" s="640">
        <v>43750</v>
      </c>
      <c r="I173" s="641">
        <v>43968</v>
      </c>
      <c r="J173" s="642">
        <f t="shared" ref="J173" si="7">+K173/G173</f>
        <v>0.6981051800000001</v>
      </c>
      <c r="K173" s="643">
        <v>2792420.72</v>
      </c>
      <c r="L173" s="644" t="s">
        <v>412</v>
      </c>
    </row>
    <row r="174" spans="1:15" s="629" customFormat="1" ht="17.25" customHeight="1" x14ac:dyDescent="0.25">
      <c r="A174" s="620" t="s">
        <v>232</v>
      </c>
      <c r="B174" s="621"/>
      <c r="C174" s="621"/>
      <c r="D174" s="621"/>
      <c r="E174" s="622"/>
      <c r="F174" s="623" t="s">
        <v>201</v>
      </c>
      <c r="G174" s="630">
        <v>5000000</v>
      </c>
      <c r="H174" s="625">
        <v>43644</v>
      </c>
      <c r="I174" s="631">
        <v>43820</v>
      </c>
      <c r="J174" s="626">
        <v>0.96819490199999991</v>
      </c>
      <c r="K174" s="632">
        <v>4840974.51</v>
      </c>
      <c r="L174" s="645" t="s">
        <v>353</v>
      </c>
    </row>
    <row r="175" spans="1:15" s="629" customFormat="1" ht="17.25" customHeight="1" x14ac:dyDescent="0.25">
      <c r="A175" s="620" t="s">
        <v>378</v>
      </c>
      <c r="B175" s="621"/>
      <c r="C175" s="621"/>
      <c r="D175" s="621"/>
      <c r="E175" s="622"/>
      <c r="F175" s="633" t="s">
        <v>78</v>
      </c>
      <c r="G175" s="646">
        <v>3000000</v>
      </c>
      <c r="H175" s="647">
        <v>43605</v>
      </c>
      <c r="I175" s="648">
        <v>43733</v>
      </c>
      <c r="J175" s="642">
        <v>0.95240029000000004</v>
      </c>
      <c r="K175" s="646">
        <v>2857200.87</v>
      </c>
      <c r="L175" s="649" t="s">
        <v>355</v>
      </c>
    </row>
    <row r="176" spans="1:15" s="629" customFormat="1" ht="17.25" customHeight="1" x14ac:dyDescent="0.25">
      <c r="A176" s="620" t="s">
        <v>221</v>
      </c>
      <c r="B176" s="621"/>
      <c r="C176" s="621"/>
      <c r="D176" s="621"/>
      <c r="E176" s="622"/>
      <c r="F176" s="633" t="s">
        <v>78</v>
      </c>
      <c r="G176" s="624">
        <v>3000000</v>
      </c>
      <c r="H176" s="636">
        <v>43748</v>
      </c>
      <c r="I176" s="637">
        <v>43869</v>
      </c>
      <c r="J176" s="626">
        <f t="shared" ref="J176" si="8">+K176/G176</f>
        <v>0.93448991333333342</v>
      </c>
      <c r="K176" s="632">
        <v>2803469.74</v>
      </c>
      <c r="L176" s="650" t="s">
        <v>354</v>
      </c>
    </row>
    <row r="177" spans="1:13" s="629" customFormat="1" ht="17.25" customHeight="1" x14ac:dyDescent="0.25">
      <c r="A177" s="620" t="s">
        <v>237</v>
      </c>
      <c r="B177" s="621"/>
      <c r="C177" s="621"/>
      <c r="D177" s="621"/>
      <c r="E177" s="622"/>
      <c r="F177" s="623" t="s">
        <v>116</v>
      </c>
      <c r="G177" s="651">
        <v>0</v>
      </c>
      <c r="H177" s="652"/>
      <c r="I177" s="652"/>
      <c r="J177" s="653">
        <v>0</v>
      </c>
      <c r="K177" s="654">
        <v>0</v>
      </c>
      <c r="L177" s="634" t="s">
        <v>366</v>
      </c>
      <c r="M177" s="629" t="s">
        <v>316</v>
      </c>
    </row>
    <row r="178" spans="1:13" s="629" customFormat="1" ht="17.25" customHeight="1" x14ac:dyDescent="0.25">
      <c r="A178" s="620" t="s">
        <v>239</v>
      </c>
      <c r="B178" s="621"/>
      <c r="C178" s="621"/>
      <c r="D178" s="621"/>
      <c r="E178" s="622"/>
      <c r="F178" s="623" t="s">
        <v>116</v>
      </c>
      <c r="G178" s="655">
        <v>0</v>
      </c>
      <c r="H178" s="656"/>
      <c r="I178" s="656"/>
      <c r="J178" s="657">
        <v>0</v>
      </c>
      <c r="K178" s="658">
        <v>0</v>
      </c>
      <c r="L178" s="634" t="s">
        <v>366</v>
      </c>
    </row>
    <row r="179" spans="1:13" s="629" customFormat="1" ht="17.25" customHeight="1" x14ac:dyDescent="0.25">
      <c r="A179" s="620" t="s">
        <v>248</v>
      </c>
      <c r="B179" s="621"/>
      <c r="C179" s="621"/>
      <c r="D179" s="621"/>
      <c r="E179" s="622"/>
      <c r="F179" s="633" t="s">
        <v>139</v>
      </c>
      <c r="G179" s="624">
        <v>0</v>
      </c>
      <c r="H179" s="625"/>
      <c r="I179" s="625"/>
      <c r="J179" s="626">
        <v>0</v>
      </c>
      <c r="K179" s="627">
        <v>0</v>
      </c>
      <c r="L179" s="634" t="s">
        <v>366</v>
      </c>
    </row>
    <row r="180" spans="1:13" s="629" customFormat="1" ht="17.25" customHeight="1" x14ac:dyDescent="0.25">
      <c r="A180" s="620" t="s">
        <v>250</v>
      </c>
      <c r="B180" s="621"/>
      <c r="C180" s="621"/>
      <c r="D180" s="621"/>
      <c r="E180" s="622"/>
      <c r="F180" s="633"/>
      <c r="G180" s="624">
        <v>0</v>
      </c>
      <c r="H180" s="636"/>
      <c r="I180" s="636"/>
      <c r="J180" s="626">
        <v>0</v>
      </c>
      <c r="K180" s="659">
        <v>0</v>
      </c>
      <c r="L180" s="634" t="s">
        <v>366</v>
      </c>
    </row>
    <row r="181" spans="1:13" s="663" customFormat="1" ht="17.25" customHeight="1" x14ac:dyDescent="0.25">
      <c r="A181" s="812" t="s">
        <v>202</v>
      </c>
      <c r="B181" s="813"/>
      <c r="C181" s="813"/>
      <c r="D181" s="813"/>
      <c r="E181" s="814"/>
      <c r="F181" s="660"/>
      <c r="G181" s="651">
        <v>26719272.380000018</v>
      </c>
      <c r="H181" s="661"/>
      <c r="I181" s="661"/>
      <c r="J181" s="653">
        <f t="shared" ref="J181" si="9">+K181/G181</f>
        <v>0.99999999999999933</v>
      </c>
      <c r="K181" s="662">
        <v>26719272.379999999</v>
      </c>
      <c r="L181" s="634" t="s">
        <v>406</v>
      </c>
    </row>
    <row r="182" spans="1:13" s="663" customFormat="1" ht="17.25" customHeight="1" x14ac:dyDescent="0.25">
      <c r="A182" s="664" t="s">
        <v>256</v>
      </c>
      <c r="B182" s="665"/>
      <c r="C182" s="665"/>
      <c r="D182" s="665"/>
      <c r="E182" s="666"/>
      <c r="F182" s="667" t="s">
        <v>29</v>
      </c>
      <c r="G182" s="624">
        <v>1800000</v>
      </c>
      <c r="H182" s="636"/>
      <c r="I182" s="636"/>
      <c r="J182" s="626">
        <v>0.57943888888888884</v>
      </c>
      <c r="K182" s="624">
        <v>1042990</v>
      </c>
      <c r="L182" s="634" t="s">
        <v>286</v>
      </c>
    </row>
    <row r="183" spans="1:13" s="663" customFormat="1" ht="25.5" x14ac:dyDescent="0.25">
      <c r="A183" s="668" t="s">
        <v>258</v>
      </c>
      <c r="B183" s="669"/>
      <c r="C183" s="669"/>
      <c r="D183" s="669"/>
      <c r="E183" s="670"/>
      <c r="F183" s="671" t="s">
        <v>201</v>
      </c>
      <c r="G183" s="672">
        <v>66304.34</v>
      </c>
      <c r="H183" s="673"/>
      <c r="I183" s="674"/>
      <c r="J183" s="675">
        <v>0</v>
      </c>
      <c r="K183" s="676">
        <v>0</v>
      </c>
      <c r="L183" s="634" t="s">
        <v>287</v>
      </c>
    </row>
    <row r="184" spans="1:13" s="663" customFormat="1" ht="17.25" customHeight="1" x14ac:dyDescent="0.25">
      <c r="A184" s="677" t="s">
        <v>262</v>
      </c>
      <c r="B184" s="678"/>
      <c r="C184" s="678"/>
      <c r="D184" s="678"/>
      <c r="E184" s="679"/>
      <c r="F184" s="680" t="s">
        <v>116</v>
      </c>
      <c r="G184" s="651">
        <v>2500000</v>
      </c>
      <c r="H184" s="681"/>
      <c r="I184" s="661"/>
      <c r="J184" s="626">
        <v>0</v>
      </c>
      <c r="K184" s="682">
        <v>0</v>
      </c>
      <c r="L184" s="644" t="s">
        <v>306</v>
      </c>
    </row>
    <row r="185" spans="1:13" s="663" customFormat="1" ht="17.25" customHeight="1" x14ac:dyDescent="0.25">
      <c r="A185" s="683" t="s">
        <v>290</v>
      </c>
      <c r="B185" s="684"/>
      <c r="C185" s="684"/>
      <c r="D185" s="684"/>
      <c r="E185" s="685"/>
      <c r="F185" s="686" t="s">
        <v>139</v>
      </c>
      <c r="G185" s="624">
        <v>850000</v>
      </c>
      <c r="H185" s="687"/>
      <c r="I185" s="636"/>
      <c r="J185" s="626">
        <f t="shared" ref="J185" si="10">+K185/G185</f>
        <v>0.51147705882352945</v>
      </c>
      <c r="K185" s="682">
        <v>434755.5</v>
      </c>
      <c r="L185" s="634" t="s">
        <v>399</v>
      </c>
    </row>
    <row r="186" spans="1:13" s="663" customFormat="1" ht="17.25" customHeight="1" x14ac:dyDescent="0.25">
      <c r="A186" s="683" t="s">
        <v>291</v>
      </c>
      <c r="B186" s="684"/>
      <c r="C186" s="684"/>
      <c r="D186" s="684"/>
      <c r="E186" s="685"/>
      <c r="F186" s="686" t="s">
        <v>53</v>
      </c>
      <c r="G186" s="624">
        <v>220000</v>
      </c>
      <c r="H186" s="687">
        <v>43747</v>
      </c>
      <c r="I186" s="636">
        <v>43768</v>
      </c>
      <c r="J186" s="626">
        <v>0.96611463636363637</v>
      </c>
      <c r="K186" s="682">
        <v>212545.22</v>
      </c>
      <c r="L186" s="628" t="s">
        <v>352</v>
      </c>
    </row>
    <row r="187" spans="1:13" s="663" customFormat="1" ht="17.25" customHeight="1" x14ac:dyDescent="0.25">
      <c r="A187" s="688" t="s">
        <v>375</v>
      </c>
      <c r="B187" s="689"/>
      <c r="C187" s="689"/>
      <c r="D187" s="689"/>
      <c r="E187" s="690"/>
      <c r="F187" s="691" t="s">
        <v>116</v>
      </c>
      <c r="G187" s="692">
        <v>1150000</v>
      </c>
      <c r="H187" s="693"/>
      <c r="I187" s="693"/>
      <c r="J187" s="694">
        <v>0.31822086956521739</v>
      </c>
      <c r="K187" s="682">
        <v>365954</v>
      </c>
      <c r="L187" s="628" t="s">
        <v>359</v>
      </c>
    </row>
    <row r="188" spans="1:13" s="663" customFormat="1" ht="17.25" customHeight="1" x14ac:dyDescent="0.25">
      <c r="A188" s="683" t="s">
        <v>292</v>
      </c>
      <c r="B188" s="684"/>
      <c r="C188" s="684"/>
      <c r="D188" s="684"/>
      <c r="E188" s="685"/>
      <c r="F188" s="633" t="s">
        <v>201</v>
      </c>
      <c r="G188" s="624">
        <v>3000000</v>
      </c>
      <c r="H188" s="636">
        <v>43714</v>
      </c>
      <c r="I188" s="636">
        <v>43842</v>
      </c>
      <c r="J188" s="626">
        <v>0.93838834333333332</v>
      </c>
      <c r="K188" s="682">
        <v>2815165.03</v>
      </c>
      <c r="L188" s="634" t="s">
        <v>350</v>
      </c>
    </row>
    <row r="189" spans="1:13" s="663" customFormat="1" ht="17.25" customHeight="1" x14ac:dyDescent="0.25">
      <c r="A189" s="683" t="s">
        <v>293</v>
      </c>
      <c r="B189" s="684"/>
      <c r="C189" s="684"/>
      <c r="D189" s="684"/>
      <c r="E189" s="685"/>
      <c r="F189" s="695" t="s">
        <v>201</v>
      </c>
      <c r="G189" s="624">
        <v>1500000</v>
      </c>
      <c r="H189" s="636">
        <v>43748</v>
      </c>
      <c r="I189" s="636">
        <v>43820</v>
      </c>
      <c r="J189" s="626">
        <f t="shared" ref="J189" si="11">+K189/G189</f>
        <v>0.9723889733333333</v>
      </c>
      <c r="K189" s="682">
        <v>1458583.46</v>
      </c>
      <c r="L189" s="634" t="s">
        <v>392</v>
      </c>
    </row>
    <row r="190" spans="1:13" s="663" customFormat="1" ht="17.25" customHeight="1" x14ac:dyDescent="0.25">
      <c r="A190" s="683" t="s">
        <v>294</v>
      </c>
      <c r="B190" s="684"/>
      <c r="C190" s="684"/>
      <c r="D190" s="684"/>
      <c r="E190" s="685"/>
      <c r="F190" s="686"/>
      <c r="G190" s="624">
        <v>1000000</v>
      </c>
      <c r="H190" s="636"/>
      <c r="I190" s="636"/>
      <c r="J190" s="626">
        <v>0.7508874499999999</v>
      </c>
      <c r="K190" s="682">
        <v>750887.45</v>
      </c>
      <c r="L190" s="628" t="s">
        <v>358</v>
      </c>
    </row>
    <row r="191" spans="1:13" s="663" customFormat="1" ht="17.25" customHeight="1" x14ac:dyDescent="0.25">
      <c r="A191" s="683" t="s">
        <v>307</v>
      </c>
      <c r="B191" s="684"/>
      <c r="C191" s="684"/>
      <c r="D191" s="684"/>
      <c r="E191" s="685"/>
      <c r="F191" s="633" t="s">
        <v>90</v>
      </c>
      <c r="G191" s="624">
        <v>62666.01</v>
      </c>
      <c r="H191" s="636">
        <v>43648</v>
      </c>
      <c r="I191" s="636">
        <v>43664</v>
      </c>
      <c r="J191" s="626">
        <v>0.40543302501627276</v>
      </c>
      <c r="K191" s="682">
        <v>25406.87</v>
      </c>
      <c r="L191" s="645" t="s">
        <v>312</v>
      </c>
    </row>
    <row r="192" spans="1:13" s="663" customFormat="1" ht="17.25" customHeight="1" x14ac:dyDescent="0.25">
      <c r="A192" s="683" t="s">
        <v>295</v>
      </c>
      <c r="B192" s="684"/>
      <c r="C192" s="684"/>
      <c r="D192" s="684"/>
      <c r="E192" s="685"/>
      <c r="F192" s="686" t="s">
        <v>90</v>
      </c>
      <c r="G192" s="624">
        <v>2500000</v>
      </c>
      <c r="H192" s="636"/>
      <c r="I192" s="636"/>
      <c r="J192" s="626">
        <v>0.56848600000000005</v>
      </c>
      <c r="K192" s="682">
        <v>1421215</v>
      </c>
      <c r="L192" s="628" t="s">
        <v>358</v>
      </c>
    </row>
    <row r="193" spans="1:15" s="663" customFormat="1" ht="17.25" customHeight="1" x14ac:dyDescent="0.25">
      <c r="A193" s="683" t="s">
        <v>296</v>
      </c>
      <c r="B193" s="684"/>
      <c r="C193" s="684"/>
      <c r="D193" s="684"/>
      <c r="E193" s="685"/>
      <c r="F193" s="695" t="s">
        <v>36</v>
      </c>
      <c r="G193" s="624">
        <v>5000000</v>
      </c>
      <c r="H193" s="636"/>
      <c r="I193" s="636"/>
      <c r="J193" s="626">
        <v>1</v>
      </c>
      <c r="K193" s="659">
        <v>5000000</v>
      </c>
      <c r="L193" s="696" t="s">
        <v>313</v>
      </c>
    </row>
    <row r="194" spans="1:15" s="663" customFormat="1" ht="24" customHeight="1" x14ac:dyDescent="0.25">
      <c r="A194" s="815" t="s">
        <v>298</v>
      </c>
      <c r="B194" s="816"/>
      <c r="C194" s="816"/>
      <c r="D194" s="816"/>
      <c r="E194" s="817"/>
      <c r="F194" s="695" t="s">
        <v>90</v>
      </c>
      <c r="G194" s="692">
        <v>3000000</v>
      </c>
      <c r="H194" s="697"/>
      <c r="I194" s="693"/>
      <c r="J194" s="626">
        <v>0</v>
      </c>
      <c r="K194" s="659">
        <v>0</v>
      </c>
      <c r="L194" s="698" t="s">
        <v>351</v>
      </c>
    </row>
    <row r="195" spans="1:15" s="663" customFormat="1" ht="16.5" customHeight="1" x14ac:dyDescent="0.25">
      <c r="A195" s="699" t="s">
        <v>318</v>
      </c>
      <c r="B195" s="700"/>
      <c r="C195" s="700"/>
      <c r="D195" s="700"/>
      <c r="E195" s="701"/>
      <c r="F195" s="702" t="s">
        <v>36</v>
      </c>
      <c r="G195" s="703">
        <v>500000</v>
      </c>
      <c r="H195" s="636"/>
      <c r="I195" s="636"/>
      <c r="J195" s="626">
        <v>1</v>
      </c>
      <c r="K195" s="682">
        <v>500000</v>
      </c>
      <c r="L195" s="696" t="s">
        <v>313</v>
      </c>
    </row>
    <row r="196" spans="1:15" s="663" customFormat="1" ht="16.5" customHeight="1" x14ac:dyDescent="0.25">
      <c r="A196" s="704" t="s">
        <v>319</v>
      </c>
      <c r="B196" s="705"/>
      <c r="C196" s="705"/>
      <c r="D196" s="705"/>
      <c r="E196" s="706"/>
      <c r="F196" s="702" t="s">
        <v>36</v>
      </c>
      <c r="G196" s="703">
        <v>500000</v>
      </c>
      <c r="H196" s="636"/>
      <c r="I196" s="636"/>
      <c r="J196" s="626">
        <v>1</v>
      </c>
      <c r="K196" s="682">
        <v>500000</v>
      </c>
      <c r="L196" s="696" t="s">
        <v>313</v>
      </c>
    </row>
    <row r="197" spans="1:15" s="663" customFormat="1" ht="16.5" customHeight="1" x14ac:dyDescent="0.25">
      <c r="A197" s="699" t="s">
        <v>320</v>
      </c>
      <c r="B197" s="700"/>
      <c r="C197" s="700"/>
      <c r="D197" s="700"/>
      <c r="E197" s="701"/>
      <c r="F197" s="702" t="s">
        <v>36</v>
      </c>
      <c r="G197" s="703">
        <v>500000</v>
      </c>
      <c r="H197" s="636"/>
      <c r="I197" s="636"/>
      <c r="J197" s="626">
        <v>1</v>
      </c>
      <c r="K197" s="682">
        <v>500000</v>
      </c>
      <c r="L197" s="696" t="s">
        <v>313</v>
      </c>
    </row>
    <row r="198" spans="1:15" s="663" customFormat="1" ht="16.5" customHeight="1" x14ac:dyDescent="0.25">
      <c r="A198" s="704" t="s">
        <v>321</v>
      </c>
      <c r="B198" s="705"/>
      <c r="C198" s="705"/>
      <c r="D198" s="705"/>
      <c r="E198" s="706"/>
      <c r="F198" s="702" t="s">
        <v>36</v>
      </c>
      <c r="G198" s="703">
        <v>500000</v>
      </c>
      <c r="H198" s="636"/>
      <c r="I198" s="636"/>
      <c r="J198" s="626">
        <v>1</v>
      </c>
      <c r="K198" s="682">
        <v>500000</v>
      </c>
      <c r="L198" s="696" t="s">
        <v>313</v>
      </c>
    </row>
    <row r="199" spans="1:15" s="663" customFormat="1" ht="17.25" customHeight="1" x14ac:dyDescent="0.25">
      <c r="A199" s="699" t="s">
        <v>322</v>
      </c>
      <c r="B199" s="700"/>
      <c r="C199" s="700"/>
      <c r="D199" s="700"/>
      <c r="E199" s="701"/>
      <c r="F199" s="702" t="s">
        <v>36</v>
      </c>
      <c r="G199" s="703">
        <v>500000</v>
      </c>
      <c r="H199" s="636"/>
      <c r="I199" s="636"/>
      <c r="J199" s="626">
        <v>1</v>
      </c>
      <c r="K199" s="682">
        <v>500000</v>
      </c>
      <c r="L199" s="696" t="s">
        <v>313</v>
      </c>
    </row>
    <row r="200" spans="1:15" s="663" customFormat="1" ht="16.5" customHeight="1" x14ac:dyDescent="0.25">
      <c r="A200" s="704" t="s">
        <v>357</v>
      </c>
      <c r="B200" s="705"/>
      <c r="C200" s="705"/>
      <c r="D200" s="705"/>
      <c r="E200" s="706"/>
      <c r="F200" s="707" t="s">
        <v>164</v>
      </c>
      <c r="G200" s="703">
        <v>600000</v>
      </c>
      <c r="H200" s="636"/>
      <c r="I200" s="636"/>
      <c r="J200" s="626">
        <v>0</v>
      </c>
      <c r="K200" s="682">
        <v>0</v>
      </c>
      <c r="L200" s="628" t="s">
        <v>351</v>
      </c>
    </row>
    <row r="201" spans="1:15" s="663" customFormat="1" ht="16.5" customHeight="1" x14ac:dyDescent="0.25">
      <c r="A201" s="699" t="s">
        <v>356</v>
      </c>
      <c r="B201" s="700"/>
      <c r="C201" s="700"/>
      <c r="D201" s="700"/>
      <c r="E201" s="701"/>
      <c r="F201" s="702" t="s">
        <v>36</v>
      </c>
      <c r="G201" s="703">
        <v>600000</v>
      </c>
      <c r="H201" s="636"/>
      <c r="I201" s="636"/>
      <c r="J201" s="626">
        <v>1</v>
      </c>
      <c r="K201" s="682">
        <v>600000</v>
      </c>
      <c r="L201" s="628" t="s">
        <v>351</v>
      </c>
    </row>
    <row r="202" spans="1:15" s="663" customFormat="1" ht="16.5" customHeight="1" x14ac:dyDescent="0.25">
      <c r="A202" s="699" t="s">
        <v>324</v>
      </c>
      <c r="B202" s="700"/>
      <c r="C202" s="700"/>
      <c r="D202" s="700"/>
      <c r="E202" s="701"/>
      <c r="F202" s="633" t="s">
        <v>90</v>
      </c>
      <c r="G202" s="703">
        <v>2150000</v>
      </c>
      <c r="H202" s="636"/>
      <c r="I202" s="636"/>
      <c r="J202" s="626">
        <v>0.44728232558139536</v>
      </c>
      <c r="K202" s="682">
        <v>961657</v>
      </c>
      <c r="L202" s="644" t="s">
        <v>224</v>
      </c>
    </row>
    <row r="203" spans="1:15" s="663" customFormat="1" ht="16.5" customHeight="1" x14ac:dyDescent="0.25">
      <c r="A203" s="699" t="s">
        <v>347</v>
      </c>
      <c r="B203" s="700"/>
      <c r="C203" s="700"/>
      <c r="D203" s="700"/>
      <c r="E203" s="701"/>
      <c r="F203" s="702" t="s">
        <v>112</v>
      </c>
      <c r="G203" s="703">
        <v>1300000</v>
      </c>
      <c r="H203" s="636"/>
      <c r="I203" s="636"/>
      <c r="J203" s="626">
        <v>1</v>
      </c>
      <c r="K203" s="682">
        <v>1300000</v>
      </c>
      <c r="L203" s="696" t="s">
        <v>313</v>
      </c>
    </row>
    <row r="204" spans="1:15" s="663" customFormat="1" ht="16.5" customHeight="1" x14ac:dyDescent="0.25">
      <c r="A204" s="699" t="s">
        <v>346</v>
      </c>
      <c r="B204" s="700"/>
      <c r="C204" s="700"/>
      <c r="D204" s="700"/>
      <c r="E204" s="701"/>
      <c r="F204" s="680" t="s">
        <v>116</v>
      </c>
      <c r="G204" s="703">
        <v>3000000</v>
      </c>
      <c r="H204" s="636"/>
      <c r="I204" s="636"/>
      <c r="J204" s="626">
        <f t="shared" ref="J204:J205" si="12">+K204/G204</f>
        <v>1</v>
      </c>
      <c r="K204" s="682">
        <v>3000000</v>
      </c>
      <c r="L204" s="696" t="s">
        <v>190</v>
      </c>
    </row>
    <row r="205" spans="1:15" s="663" customFormat="1" ht="16.5" customHeight="1" x14ac:dyDescent="0.25">
      <c r="A205" s="704" t="s">
        <v>345</v>
      </c>
      <c r="B205" s="705"/>
      <c r="C205" s="705"/>
      <c r="D205" s="705"/>
      <c r="E205" s="706"/>
      <c r="F205" s="633" t="s">
        <v>90</v>
      </c>
      <c r="G205" s="703">
        <v>2300000</v>
      </c>
      <c r="H205" s="636"/>
      <c r="I205" s="636"/>
      <c r="J205" s="626">
        <f t="shared" si="12"/>
        <v>1</v>
      </c>
      <c r="K205" s="682">
        <v>2300000</v>
      </c>
      <c r="L205" s="696" t="s">
        <v>190</v>
      </c>
    </row>
    <row r="206" spans="1:15" x14ac:dyDescent="0.25">
      <c r="A206" s="366" t="s">
        <v>196</v>
      </c>
      <c r="G206" s="445">
        <f>SUM(G207:G237)</f>
        <v>224595342.89000002</v>
      </c>
      <c r="K206" s="445">
        <f>SUM(K207:K237)</f>
        <v>214084088.06999999</v>
      </c>
    </row>
    <row r="207" spans="1:15" s="310" customFormat="1" ht="17.25" customHeight="1" x14ac:dyDescent="0.25">
      <c r="A207" s="484" t="s">
        <v>223</v>
      </c>
      <c r="B207" s="305"/>
      <c r="C207" s="305"/>
      <c r="D207" s="305"/>
      <c r="E207" s="485"/>
      <c r="F207" s="289" t="s">
        <v>78</v>
      </c>
      <c r="G207" s="515">
        <v>3000000</v>
      </c>
      <c r="H207" s="538">
        <v>43647</v>
      </c>
      <c r="I207" s="539">
        <v>43731</v>
      </c>
      <c r="J207" s="292">
        <v>0.84272441666666664</v>
      </c>
      <c r="K207" s="318">
        <v>2528173.25</v>
      </c>
      <c r="L207" s="528" t="s">
        <v>286</v>
      </c>
    </row>
    <row r="208" spans="1:15" s="310" customFormat="1" ht="17.25" customHeight="1" x14ac:dyDescent="0.25">
      <c r="A208" s="484" t="s">
        <v>301</v>
      </c>
      <c r="B208" s="305"/>
      <c r="C208" s="305"/>
      <c r="D208" s="305"/>
      <c r="E208" s="485"/>
      <c r="F208" s="302" t="s">
        <v>164</v>
      </c>
      <c r="G208" s="527">
        <v>3000000</v>
      </c>
      <c r="H208" s="544"/>
      <c r="I208" s="544"/>
      <c r="J208" s="292">
        <f t="shared" ref="J208" si="13">+K208/G208</f>
        <v>3.9664000000000001E-3</v>
      </c>
      <c r="K208" s="331">
        <v>11899.2</v>
      </c>
      <c r="L208" s="528" t="s">
        <v>386</v>
      </c>
      <c r="M208" s="531"/>
      <c r="N208" s="531"/>
      <c r="O208" s="531"/>
    </row>
    <row r="209" spans="1:12" s="310" customFormat="1" ht="18" customHeight="1" x14ac:dyDescent="0.25">
      <c r="A209" s="484" t="s">
        <v>246</v>
      </c>
      <c r="B209" s="305"/>
      <c r="C209" s="305"/>
      <c r="D209" s="305"/>
      <c r="E209" s="485"/>
      <c r="F209" s="317" t="s">
        <v>116</v>
      </c>
      <c r="G209" s="527">
        <v>5000000</v>
      </c>
      <c r="H209" s="540"/>
      <c r="I209" s="544"/>
      <c r="J209" s="292">
        <v>1</v>
      </c>
      <c r="K209" s="335">
        <v>5000000</v>
      </c>
      <c r="L209" s="537" t="s">
        <v>313</v>
      </c>
    </row>
    <row r="210" spans="1:12" s="310" customFormat="1" ht="17.25" customHeight="1" x14ac:dyDescent="0.25">
      <c r="A210" s="484" t="s">
        <v>249</v>
      </c>
      <c r="B210" s="305"/>
      <c r="C210" s="305"/>
      <c r="D210" s="305"/>
      <c r="E210" s="485"/>
      <c r="F210" s="289"/>
      <c r="G210" s="527">
        <v>3000000</v>
      </c>
      <c r="H210" s="544"/>
      <c r="I210" s="544"/>
      <c r="J210" s="292">
        <v>0</v>
      </c>
      <c r="K210" s="335">
        <v>0</v>
      </c>
      <c r="L210" s="529" t="s">
        <v>285</v>
      </c>
    </row>
    <row r="211" spans="1:12" ht="17.25" customHeight="1" x14ac:dyDescent="0.25">
      <c r="A211" s="566" t="s">
        <v>279</v>
      </c>
      <c r="B211" s="567"/>
      <c r="C211" s="567"/>
      <c r="D211" s="567"/>
      <c r="E211" s="568"/>
      <c r="F211" s="302" t="s">
        <v>29</v>
      </c>
      <c r="G211" s="527">
        <v>28917741</v>
      </c>
      <c r="H211" s="544"/>
      <c r="I211" s="544"/>
      <c r="J211" s="292">
        <v>0.96355145168497058</v>
      </c>
      <c r="K211" s="331">
        <v>27863731.319999993</v>
      </c>
      <c r="L211" s="529" t="s">
        <v>363</v>
      </c>
    </row>
    <row r="212" spans="1:12" ht="17.25" customHeight="1" x14ac:dyDescent="0.25">
      <c r="A212" s="566" t="s">
        <v>280</v>
      </c>
      <c r="B212" s="305"/>
      <c r="C212" s="305"/>
      <c r="D212" s="305"/>
      <c r="E212" s="485"/>
      <c r="F212" s="302" t="s">
        <v>29</v>
      </c>
      <c r="G212" s="527">
        <v>28584329</v>
      </c>
      <c r="H212" s="544"/>
      <c r="I212" s="544"/>
      <c r="J212" s="292">
        <v>0.97529240899795144</v>
      </c>
      <c r="K212" s="331">
        <v>27878079.090000004</v>
      </c>
      <c r="L212" s="529" t="s">
        <v>364</v>
      </c>
    </row>
    <row r="213" spans="1:12" ht="17.25" customHeight="1" x14ac:dyDescent="0.25">
      <c r="A213" s="484" t="s">
        <v>253</v>
      </c>
      <c r="B213" s="305"/>
      <c r="C213" s="305"/>
      <c r="D213" s="305"/>
      <c r="E213" s="485"/>
      <c r="F213" s="302" t="s">
        <v>29</v>
      </c>
      <c r="G213" s="527">
        <v>5000000</v>
      </c>
      <c r="H213" s="544"/>
      <c r="I213" s="544"/>
      <c r="J213" s="292">
        <v>0.99994585999999996</v>
      </c>
      <c r="K213" s="331">
        <v>4999729.3</v>
      </c>
      <c r="L213" s="529" t="s">
        <v>362</v>
      </c>
    </row>
    <row r="214" spans="1:12" ht="17.25" customHeight="1" x14ac:dyDescent="0.25">
      <c r="A214" s="570"/>
      <c r="B214" s="305" t="s">
        <v>6</v>
      </c>
      <c r="C214" s="305"/>
      <c r="D214" s="305"/>
      <c r="E214" s="485"/>
      <c r="F214" s="571"/>
      <c r="G214" s="576">
        <v>18109696.620000001</v>
      </c>
      <c r="H214" s="610"/>
      <c r="I214" s="610"/>
      <c r="J214" s="292">
        <v>1</v>
      </c>
      <c r="K214" s="331">
        <v>18109696.620000001</v>
      </c>
      <c r="L214" s="385" t="s">
        <v>214</v>
      </c>
    </row>
    <row r="215" spans="1:12" ht="17.25" customHeight="1" x14ac:dyDescent="0.25">
      <c r="A215" s="484"/>
      <c r="B215" s="305" t="s">
        <v>0</v>
      </c>
      <c r="C215" s="305"/>
      <c r="D215" s="305"/>
      <c r="E215" s="485"/>
      <c r="F215" s="571"/>
      <c r="G215" s="576">
        <v>114338961</v>
      </c>
      <c r="H215" s="544"/>
      <c r="I215" s="544"/>
      <c r="J215" s="292">
        <v>0.99999999291580055</v>
      </c>
      <c r="K215" s="331">
        <v>114338960.19</v>
      </c>
      <c r="L215" s="385" t="s">
        <v>214</v>
      </c>
    </row>
    <row r="216" spans="1:12" ht="17.25" customHeight="1" x14ac:dyDescent="0.25">
      <c r="A216" s="499" t="s">
        <v>288</v>
      </c>
      <c r="B216" s="500"/>
      <c r="C216" s="500"/>
      <c r="D216" s="500"/>
      <c r="E216" s="525"/>
      <c r="F216" s="341" t="s">
        <v>90</v>
      </c>
      <c r="G216" s="535">
        <v>1486992.37</v>
      </c>
      <c r="H216" s="550"/>
      <c r="I216" s="547"/>
      <c r="J216" s="292">
        <f t="shared" ref="J216" si="14">+K216/G216</f>
        <v>0.32177233027765972</v>
      </c>
      <c r="K216" s="582">
        <v>478473</v>
      </c>
      <c r="L216" s="528" t="s">
        <v>387</v>
      </c>
    </row>
    <row r="217" spans="1:12" s="493" customFormat="1" ht="17.25" customHeight="1" x14ac:dyDescent="0.25">
      <c r="A217" s="818" t="s">
        <v>311</v>
      </c>
      <c r="B217" s="819"/>
      <c r="C217" s="819"/>
      <c r="D217" s="819"/>
      <c r="E217" s="820"/>
      <c r="F217" s="402" t="s">
        <v>164</v>
      </c>
      <c r="G217" s="491">
        <v>2000000</v>
      </c>
      <c r="H217" s="553"/>
      <c r="I217" s="554"/>
      <c r="J217" s="492">
        <v>0.56726650000000001</v>
      </c>
      <c r="K217" s="502">
        <v>1134533</v>
      </c>
      <c r="L217" s="528" t="s">
        <v>359</v>
      </c>
    </row>
    <row r="218" spans="1:12" ht="15" customHeight="1" x14ac:dyDescent="0.25">
      <c r="A218" s="382"/>
      <c r="B218" s="355" t="s">
        <v>6</v>
      </c>
      <c r="C218" s="355"/>
      <c r="D218" s="355"/>
      <c r="E218" s="359"/>
      <c r="F218" s="371"/>
      <c r="G218" s="384">
        <v>3557622.9</v>
      </c>
      <c r="H218" s="610"/>
      <c r="I218" s="610"/>
      <c r="J218" s="292">
        <v>1</v>
      </c>
      <c r="K218" s="331">
        <v>3557622.9</v>
      </c>
      <c r="L218" s="386" t="s">
        <v>214</v>
      </c>
    </row>
    <row r="219" spans="1:12" ht="16.5" customHeight="1" x14ac:dyDescent="0.25">
      <c r="A219" s="585" t="s">
        <v>361</v>
      </c>
      <c r="B219" s="559"/>
      <c r="C219" s="559"/>
      <c r="D219" s="559"/>
      <c r="E219" s="369"/>
      <c r="F219" s="560" t="s">
        <v>112</v>
      </c>
      <c r="G219" s="586">
        <v>3000000</v>
      </c>
      <c r="H219" s="544"/>
      <c r="I219" s="544"/>
      <c r="J219" s="292">
        <f t="shared" ref="J219" si="15">+K219/G219</f>
        <v>1</v>
      </c>
      <c r="K219" s="582">
        <v>3000000</v>
      </c>
      <c r="L219" s="537" t="s">
        <v>285</v>
      </c>
    </row>
    <row r="220" spans="1:12" ht="15.75" customHeight="1" x14ac:dyDescent="0.25">
      <c r="A220" s="587" t="s">
        <v>337</v>
      </c>
      <c r="B220" s="561"/>
      <c r="C220" s="561"/>
      <c r="D220" s="561"/>
      <c r="E220" s="562"/>
      <c r="F220" s="560" t="s">
        <v>36</v>
      </c>
      <c r="G220" s="586">
        <v>125000</v>
      </c>
      <c r="H220" s="544"/>
      <c r="I220" s="544"/>
      <c r="J220" s="292">
        <v>0.84308000000000005</v>
      </c>
      <c r="K220" s="582">
        <v>105385</v>
      </c>
      <c r="L220" s="529" t="s">
        <v>286</v>
      </c>
    </row>
    <row r="221" spans="1:12" ht="15.75" customHeight="1" x14ac:dyDescent="0.25">
      <c r="A221" s="585" t="s">
        <v>336</v>
      </c>
      <c r="B221" s="559"/>
      <c r="C221" s="559"/>
      <c r="D221" s="559"/>
      <c r="E221" s="369"/>
      <c r="F221" s="563" t="s">
        <v>53</v>
      </c>
      <c r="G221" s="586">
        <v>125000</v>
      </c>
      <c r="H221" s="544"/>
      <c r="I221" s="544"/>
      <c r="J221" s="292">
        <v>0.84308000000000005</v>
      </c>
      <c r="K221" s="582">
        <v>105385</v>
      </c>
      <c r="L221" s="529" t="s">
        <v>286</v>
      </c>
    </row>
    <row r="222" spans="1:12" ht="15.75" customHeight="1" x14ac:dyDescent="0.25">
      <c r="A222" s="587" t="s">
        <v>335</v>
      </c>
      <c r="B222" s="561"/>
      <c r="C222" s="561"/>
      <c r="D222" s="561"/>
      <c r="E222" s="562"/>
      <c r="F222" s="563" t="s">
        <v>53</v>
      </c>
      <c r="G222" s="586">
        <v>125000</v>
      </c>
      <c r="H222" s="544"/>
      <c r="I222" s="544"/>
      <c r="J222" s="292">
        <v>0.84308000000000005</v>
      </c>
      <c r="K222" s="582">
        <v>105385</v>
      </c>
      <c r="L222" s="529" t="s">
        <v>286</v>
      </c>
    </row>
    <row r="223" spans="1:12" ht="15.75" customHeight="1" x14ac:dyDescent="0.25">
      <c r="A223" s="585" t="s">
        <v>334</v>
      </c>
      <c r="B223" s="559"/>
      <c r="C223" s="559"/>
      <c r="D223" s="559"/>
      <c r="E223" s="369"/>
      <c r="F223" s="563" t="s">
        <v>53</v>
      </c>
      <c r="G223" s="586">
        <v>125000</v>
      </c>
      <c r="H223" s="544"/>
      <c r="I223" s="544"/>
      <c r="J223" s="292">
        <v>0.84308000000000005</v>
      </c>
      <c r="K223" s="582">
        <v>105385</v>
      </c>
      <c r="L223" s="529" t="s">
        <v>286</v>
      </c>
    </row>
    <row r="224" spans="1:12" ht="15.75" customHeight="1" x14ac:dyDescent="0.25">
      <c r="A224" s="587" t="s">
        <v>333</v>
      </c>
      <c r="B224" s="561"/>
      <c r="C224" s="561"/>
      <c r="D224" s="561"/>
      <c r="E224" s="562"/>
      <c r="F224" s="563" t="s">
        <v>53</v>
      </c>
      <c r="G224" s="586">
        <v>125000</v>
      </c>
      <c r="H224" s="544"/>
      <c r="I224" s="544"/>
      <c r="J224" s="292">
        <v>0.84308000000000005</v>
      </c>
      <c r="K224" s="582">
        <v>105385</v>
      </c>
      <c r="L224" s="529" t="s">
        <v>286</v>
      </c>
    </row>
    <row r="225" spans="1:12" ht="15.75" customHeight="1" x14ac:dyDescent="0.25">
      <c r="A225" s="585" t="s">
        <v>332</v>
      </c>
      <c r="B225" s="559"/>
      <c r="C225" s="559"/>
      <c r="D225" s="559"/>
      <c r="E225" s="369"/>
      <c r="F225" s="563" t="s">
        <v>344</v>
      </c>
      <c r="G225" s="586">
        <v>125000</v>
      </c>
      <c r="H225" s="544"/>
      <c r="I225" s="544"/>
      <c r="J225" s="292">
        <v>0.84308000000000005</v>
      </c>
      <c r="K225" s="582">
        <v>105385</v>
      </c>
      <c r="L225" s="529" t="s">
        <v>286</v>
      </c>
    </row>
    <row r="226" spans="1:12" ht="15.75" customHeight="1" x14ac:dyDescent="0.25">
      <c r="A226" s="587" t="s">
        <v>331</v>
      </c>
      <c r="B226" s="561"/>
      <c r="C226" s="561"/>
      <c r="D226" s="561"/>
      <c r="E226" s="562"/>
      <c r="F226" s="563" t="s">
        <v>344</v>
      </c>
      <c r="G226" s="586">
        <v>125000</v>
      </c>
      <c r="H226" s="544"/>
      <c r="I226" s="544"/>
      <c r="J226" s="292">
        <v>0.84308000000000005</v>
      </c>
      <c r="K226" s="582">
        <v>105385</v>
      </c>
      <c r="L226" s="529" t="s">
        <v>286</v>
      </c>
    </row>
    <row r="227" spans="1:12" ht="15.75" customHeight="1" x14ac:dyDescent="0.25">
      <c r="A227" s="585" t="s">
        <v>379</v>
      </c>
      <c r="B227" s="559"/>
      <c r="C227" s="559"/>
      <c r="D227" s="559"/>
      <c r="E227" s="369"/>
      <c r="F227" s="563" t="s">
        <v>53</v>
      </c>
      <c r="G227" s="586">
        <v>125000</v>
      </c>
      <c r="H227" s="544"/>
      <c r="I227" s="544"/>
      <c r="J227" s="292">
        <v>0.84308000000000005</v>
      </c>
      <c r="K227" s="582">
        <v>105385</v>
      </c>
      <c r="L227" s="529" t="s">
        <v>286</v>
      </c>
    </row>
    <row r="228" spans="1:12" ht="15.75" customHeight="1" x14ac:dyDescent="0.25">
      <c r="A228" s="587" t="s">
        <v>380</v>
      </c>
      <c r="B228" s="565"/>
      <c r="C228" s="561"/>
      <c r="D228" s="561"/>
      <c r="E228" s="562"/>
      <c r="F228" s="563"/>
      <c r="G228" s="586"/>
      <c r="H228" s="544"/>
      <c r="I228" s="544"/>
      <c r="J228" s="394"/>
      <c r="K228" s="582"/>
      <c r="L228" s="528"/>
    </row>
    <row r="229" spans="1:12" ht="15.75" customHeight="1" x14ac:dyDescent="0.25">
      <c r="A229" s="585" t="s">
        <v>381</v>
      </c>
      <c r="B229" s="559"/>
      <c r="C229" s="559"/>
      <c r="D229" s="559"/>
      <c r="E229" s="369"/>
      <c r="F229" s="560" t="s">
        <v>36</v>
      </c>
      <c r="G229" s="586">
        <v>125000</v>
      </c>
      <c r="H229" s="544"/>
      <c r="I229" s="544"/>
      <c r="J229" s="292">
        <v>0.84308000000000005</v>
      </c>
      <c r="K229" s="582">
        <v>105385</v>
      </c>
      <c r="L229" s="529" t="s">
        <v>286</v>
      </c>
    </row>
    <row r="230" spans="1:12" ht="15.75" customHeight="1" x14ac:dyDescent="0.25">
      <c r="A230" s="587" t="s">
        <v>325</v>
      </c>
      <c r="B230" s="561"/>
      <c r="C230" s="561"/>
      <c r="D230" s="561"/>
      <c r="E230" s="562"/>
      <c r="F230" s="289" t="s">
        <v>201</v>
      </c>
      <c r="G230" s="586">
        <v>125000</v>
      </c>
      <c r="H230" s="544"/>
      <c r="I230" s="544"/>
      <c r="J230" s="292">
        <v>0.84308000000000005</v>
      </c>
      <c r="K230" s="582">
        <v>105385</v>
      </c>
      <c r="L230" s="529" t="s">
        <v>286</v>
      </c>
    </row>
    <row r="231" spans="1:12" ht="15.75" customHeight="1" x14ac:dyDescent="0.25">
      <c r="A231" s="585" t="s">
        <v>326</v>
      </c>
      <c r="B231" s="559"/>
      <c r="C231" s="559"/>
      <c r="D231" s="559"/>
      <c r="E231" s="369"/>
      <c r="F231" s="563" t="s">
        <v>78</v>
      </c>
      <c r="G231" s="586">
        <v>125000</v>
      </c>
      <c r="H231" s="544"/>
      <c r="I231" s="544"/>
      <c r="J231" s="292">
        <v>0.84308000000000005</v>
      </c>
      <c r="K231" s="582">
        <v>105385</v>
      </c>
      <c r="L231" s="529" t="s">
        <v>286</v>
      </c>
    </row>
    <row r="232" spans="1:12" ht="15.75" customHeight="1" x14ac:dyDescent="0.25">
      <c r="A232" s="587" t="s">
        <v>374</v>
      </c>
      <c r="B232" s="561"/>
      <c r="C232" s="561"/>
      <c r="D232" s="561"/>
      <c r="E232" s="562"/>
      <c r="F232" s="563" t="s">
        <v>53</v>
      </c>
      <c r="G232" s="586">
        <v>125000</v>
      </c>
      <c r="H232" s="544"/>
      <c r="I232" s="544"/>
      <c r="J232" s="292">
        <v>0.84308000000000005</v>
      </c>
      <c r="K232" s="582">
        <v>105385</v>
      </c>
      <c r="L232" s="529" t="s">
        <v>286</v>
      </c>
    </row>
    <row r="233" spans="1:12" ht="15.75" customHeight="1" x14ac:dyDescent="0.25">
      <c r="A233" s="585" t="s">
        <v>327</v>
      </c>
      <c r="B233" s="559"/>
      <c r="C233" s="559"/>
      <c r="D233" s="559"/>
      <c r="E233" s="369"/>
      <c r="F233" s="289" t="s">
        <v>201</v>
      </c>
      <c r="G233" s="586">
        <v>125000</v>
      </c>
      <c r="H233" s="544"/>
      <c r="I233" s="544"/>
      <c r="J233" s="292">
        <v>0.84308000000000005</v>
      </c>
      <c r="K233" s="582">
        <v>105385</v>
      </c>
      <c r="L233" s="529" t="s">
        <v>286</v>
      </c>
    </row>
    <row r="234" spans="1:12" ht="15.75" customHeight="1" x14ac:dyDescent="0.25">
      <c r="A234" s="587" t="s">
        <v>328</v>
      </c>
      <c r="B234" s="561"/>
      <c r="C234" s="561"/>
      <c r="D234" s="561"/>
      <c r="E234" s="562"/>
      <c r="F234" s="560" t="s">
        <v>36</v>
      </c>
      <c r="G234" s="586">
        <v>125000</v>
      </c>
      <c r="H234" s="544"/>
      <c r="I234" s="544"/>
      <c r="J234" s="292">
        <v>0.84308000000000005</v>
      </c>
      <c r="K234" s="582">
        <v>105385</v>
      </c>
      <c r="L234" s="529" t="s">
        <v>286</v>
      </c>
    </row>
    <row r="235" spans="1:12" ht="15.75" customHeight="1" x14ac:dyDescent="0.25">
      <c r="A235" s="585" t="s">
        <v>329</v>
      </c>
      <c r="B235" s="559"/>
      <c r="C235" s="559"/>
      <c r="D235" s="559"/>
      <c r="E235" s="369"/>
      <c r="F235" s="560" t="s">
        <v>36</v>
      </c>
      <c r="G235" s="586">
        <v>125000</v>
      </c>
      <c r="H235" s="544"/>
      <c r="I235" s="544"/>
      <c r="J235" s="292">
        <v>0.84308000000000005</v>
      </c>
      <c r="K235" s="582">
        <v>105385</v>
      </c>
      <c r="L235" s="529" t="s">
        <v>286</v>
      </c>
    </row>
    <row r="236" spans="1:12" ht="15.75" customHeight="1" x14ac:dyDescent="0.25">
      <c r="A236" s="585" t="s">
        <v>330</v>
      </c>
      <c r="B236" s="559"/>
      <c r="C236" s="559"/>
      <c r="D236" s="559"/>
      <c r="E236" s="369"/>
      <c r="F236" s="560" t="s">
        <v>36</v>
      </c>
      <c r="G236" s="586">
        <v>125000</v>
      </c>
      <c r="H236" s="544"/>
      <c r="I236" s="544"/>
      <c r="J236" s="292">
        <v>0.84308000000000005</v>
      </c>
      <c r="K236" s="582">
        <v>105385</v>
      </c>
      <c r="L236" s="529" t="s">
        <v>286</v>
      </c>
    </row>
    <row r="237" spans="1:12" ht="15" customHeight="1" x14ac:dyDescent="0.25">
      <c r="A237" s="382"/>
      <c r="B237" s="355" t="s">
        <v>6</v>
      </c>
      <c r="C237" s="355"/>
      <c r="D237" s="389"/>
      <c r="E237" s="524"/>
      <c r="F237" s="393"/>
      <c r="G237" s="589">
        <v>3600000</v>
      </c>
      <c r="H237" s="544"/>
      <c r="I237" s="544"/>
      <c r="J237" s="292">
        <v>0.97139727777777785</v>
      </c>
      <c r="K237" s="590">
        <v>3497030.2</v>
      </c>
      <c r="L237" s="386" t="s">
        <v>214</v>
      </c>
    </row>
    <row r="238" spans="1:12" x14ac:dyDescent="0.25">
      <c r="A238" s="366" t="s">
        <v>339</v>
      </c>
      <c r="G238" s="445">
        <f>SUM(G239:G251)</f>
        <v>35250014.379999995</v>
      </c>
      <c r="K238" s="445">
        <f>SUM(K239:K251)</f>
        <v>11626384.100000001</v>
      </c>
    </row>
    <row r="239" spans="1:12" s="717" customFormat="1" ht="17.25" customHeight="1" x14ac:dyDescent="0.25">
      <c r="A239" s="708" t="s">
        <v>235</v>
      </c>
      <c r="B239" s="709"/>
      <c r="C239" s="709"/>
      <c r="D239" s="709"/>
      <c r="E239" s="710"/>
      <c r="F239" s="711" t="s">
        <v>201</v>
      </c>
      <c r="G239" s="712">
        <v>3000000</v>
      </c>
      <c r="H239" s="713"/>
      <c r="I239" s="713"/>
      <c r="J239" s="714">
        <f t="shared" ref="J239:J240" si="16">+K239/G239</f>
        <v>1.5895386666666667E-2</v>
      </c>
      <c r="K239" s="715">
        <v>47686.16</v>
      </c>
      <c r="L239" s="716" t="s">
        <v>386</v>
      </c>
    </row>
    <row r="240" spans="1:12" s="717" customFormat="1" ht="18" customHeight="1" x14ac:dyDescent="0.25">
      <c r="A240" s="708" t="s">
        <v>225</v>
      </c>
      <c r="B240" s="709"/>
      <c r="C240" s="709"/>
      <c r="D240" s="709"/>
      <c r="E240" s="710"/>
      <c r="F240" s="718" t="s">
        <v>92</v>
      </c>
      <c r="G240" s="712">
        <v>1200000</v>
      </c>
      <c r="H240" s="719">
        <v>43748</v>
      </c>
      <c r="I240" s="719">
        <v>43870</v>
      </c>
      <c r="J240" s="714">
        <f t="shared" si="16"/>
        <v>0.97238094166666655</v>
      </c>
      <c r="K240" s="715">
        <v>1166857.1299999999</v>
      </c>
      <c r="L240" s="720" t="s">
        <v>409</v>
      </c>
    </row>
    <row r="241" spans="1:12" s="717" customFormat="1" ht="17.25" customHeight="1" x14ac:dyDescent="0.25">
      <c r="A241" s="708" t="s">
        <v>230</v>
      </c>
      <c r="B241" s="709"/>
      <c r="C241" s="709"/>
      <c r="D241" s="709"/>
      <c r="E241" s="710"/>
      <c r="F241" s="721" t="s">
        <v>53</v>
      </c>
      <c r="G241" s="712">
        <v>1500000</v>
      </c>
      <c r="H241" s="719"/>
      <c r="I241" s="719"/>
      <c r="J241" s="714">
        <v>0.53046196000000001</v>
      </c>
      <c r="K241" s="722">
        <v>795692.94</v>
      </c>
      <c r="L241" s="723" t="s">
        <v>348</v>
      </c>
    </row>
    <row r="242" spans="1:12" s="717" customFormat="1" ht="17.25" customHeight="1" x14ac:dyDescent="0.25">
      <c r="A242" s="708" t="s">
        <v>244</v>
      </c>
      <c r="B242" s="709"/>
      <c r="C242" s="709"/>
      <c r="D242" s="709"/>
      <c r="E242" s="710"/>
      <c r="F242" s="718" t="s">
        <v>92</v>
      </c>
      <c r="G242" s="712">
        <v>3000000</v>
      </c>
      <c r="H242" s="713"/>
      <c r="I242" s="724"/>
      <c r="J242" s="714">
        <v>1</v>
      </c>
      <c r="K242" s="715">
        <v>3000000</v>
      </c>
      <c r="L242" s="725" t="s">
        <v>313</v>
      </c>
    </row>
    <row r="243" spans="1:12" s="729" customFormat="1" ht="17.25" customHeight="1" x14ac:dyDescent="0.25">
      <c r="A243" s="466" t="s">
        <v>257</v>
      </c>
      <c r="B243" s="726"/>
      <c r="C243" s="726"/>
      <c r="D243" s="726"/>
      <c r="E243" s="727"/>
      <c r="F243" s="718"/>
      <c r="G243" s="712">
        <v>5000000</v>
      </c>
      <c r="H243" s="719"/>
      <c r="I243" s="719"/>
      <c r="J243" s="714">
        <v>0.99880080000000004</v>
      </c>
      <c r="K243" s="712">
        <v>4994004</v>
      </c>
      <c r="L243" s="728" t="s">
        <v>314</v>
      </c>
    </row>
    <row r="244" spans="1:12" s="729" customFormat="1" ht="17.25" customHeight="1" x14ac:dyDescent="0.25">
      <c r="A244" s="612" t="s">
        <v>289</v>
      </c>
      <c r="B244" s="613"/>
      <c r="C244" s="613"/>
      <c r="D244" s="613"/>
      <c r="E244" s="614"/>
      <c r="F244" s="730" t="s">
        <v>90</v>
      </c>
      <c r="G244" s="712">
        <v>2833114.38</v>
      </c>
      <c r="H244" s="751"/>
      <c r="I244" s="719"/>
      <c r="J244" s="714">
        <f t="shared" ref="J244" si="17">+K244/G244</f>
        <v>0.38819807550445601</v>
      </c>
      <c r="K244" s="737">
        <v>1099809.55</v>
      </c>
      <c r="L244" s="716" t="s">
        <v>387</v>
      </c>
    </row>
    <row r="245" spans="1:12" s="729" customFormat="1" ht="17.25" customHeight="1" x14ac:dyDescent="0.25">
      <c r="A245" s="708" t="s">
        <v>299</v>
      </c>
      <c r="B245" s="709"/>
      <c r="C245" s="709"/>
      <c r="D245" s="709"/>
      <c r="E245" s="710"/>
      <c r="F245" s="730" t="s">
        <v>201</v>
      </c>
      <c r="G245" s="712">
        <v>5000000</v>
      </c>
      <c r="H245" s="719"/>
      <c r="I245" s="719"/>
      <c r="J245" s="714">
        <v>0</v>
      </c>
      <c r="K245" s="731">
        <v>0</v>
      </c>
      <c r="L245" s="716" t="s">
        <v>351</v>
      </c>
    </row>
    <row r="246" spans="1:12" s="729" customFormat="1" ht="17.25" customHeight="1" x14ac:dyDescent="0.25">
      <c r="A246" s="603" t="s">
        <v>308</v>
      </c>
      <c r="B246" s="604"/>
      <c r="C246" s="604"/>
      <c r="D246" s="604"/>
      <c r="E246" s="732"/>
      <c r="F246" s="733" t="s">
        <v>201</v>
      </c>
      <c r="G246" s="734">
        <v>3000000</v>
      </c>
      <c r="H246" s="735"/>
      <c r="I246" s="736"/>
      <c r="J246" s="714">
        <v>1.7068386666666668E-2</v>
      </c>
      <c r="K246" s="737">
        <v>51205.16</v>
      </c>
      <c r="L246" s="716" t="s">
        <v>351</v>
      </c>
    </row>
    <row r="247" spans="1:12" s="729" customFormat="1" ht="17.25" customHeight="1" x14ac:dyDescent="0.25">
      <c r="A247" s="738" t="s">
        <v>300</v>
      </c>
      <c r="B247" s="739"/>
      <c r="C247" s="739"/>
      <c r="D247" s="739"/>
      <c r="E247" s="740"/>
      <c r="F247" s="733" t="s">
        <v>90</v>
      </c>
      <c r="G247" s="734">
        <v>3000000</v>
      </c>
      <c r="H247" s="735"/>
      <c r="I247" s="736"/>
      <c r="J247" s="714">
        <v>0</v>
      </c>
      <c r="K247" s="731">
        <v>0</v>
      </c>
      <c r="L247" s="741" t="s">
        <v>349</v>
      </c>
    </row>
    <row r="248" spans="1:12" s="729" customFormat="1" ht="17.25" customHeight="1" x14ac:dyDescent="0.25">
      <c r="A248" s="599" t="s">
        <v>302</v>
      </c>
      <c r="B248" s="600"/>
      <c r="C248" s="600"/>
      <c r="D248" s="600"/>
      <c r="E248" s="605"/>
      <c r="F248" s="730" t="s">
        <v>200</v>
      </c>
      <c r="G248" s="734">
        <v>3000000</v>
      </c>
      <c r="H248" s="719"/>
      <c r="I248" s="719"/>
      <c r="J248" s="714">
        <v>0</v>
      </c>
      <c r="K248" s="731">
        <v>0</v>
      </c>
      <c r="L248" s="741" t="s">
        <v>349</v>
      </c>
    </row>
    <row r="249" spans="1:12" s="729" customFormat="1" ht="16.5" customHeight="1" x14ac:dyDescent="0.25">
      <c r="A249" s="459" t="s">
        <v>315</v>
      </c>
      <c r="B249" s="460"/>
      <c r="C249" s="460"/>
      <c r="D249" s="460"/>
      <c r="E249" s="742"/>
      <c r="F249" s="733" t="s">
        <v>92</v>
      </c>
      <c r="G249" s="743">
        <v>427500</v>
      </c>
      <c r="H249" s="744">
        <v>43748</v>
      </c>
      <c r="I249" s="745">
        <v>43762</v>
      </c>
      <c r="J249" s="714">
        <v>0.63412163742690053</v>
      </c>
      <c r="K249" s="731">
        <v>271087</v>
      </c>
      <c r="L249" s="716" t="s">
        <v>360</v>
      </c>
    </row>
    <row r="250" spans="1:12" s="729" customFormat="1" ht="16.5" customHeight="1" x14ac:dyDescent="0.25">
      <c r="A250" s="459" t="s">
        <v>297</v>
      </c>
      <c r="B250" s="460"/>
      <c r="C250" s="460"/>
      <c r="D250" s="460"/>
      <c r="E250" s="742"/>
      <c r="F250" s="746" t="s">
        <v>36</v>
      </c>
      <c r="G250" s="743">
        <v>489400</v>
      </c>
      <c r="H250" s="744"/>
      <c r="I250" s="745"/>
      <c r="J250" s="714">
        <v>0.40874981610134858</v>
      </c>
      <c r="K250" s="737">
        <v>200042.16</v>
      </c>
      <c r="L250" s="716" t="s">
        <v>310</v>
      </c>
    </row>
    <row r="251" spans="1:12" s="729" customFormat="1" ht="16.5" customHeight="1" x14ac:dyDescent="0.25">
      <c r="A251" s="747" t="s">
        <v>323</v>
      </c>
      <c r="B251" s="748"/>
      <c r="C251" s="748"/>
      <c r="D251" s="748"/>
      <c r="E251" s="749"/>
      <c r="F251" s="721" t="s">
        <v>201</v>
      </c>
      <c r="G251" s="750">
        <v>3800000</v>
      </c>
      <c r="H251" s="719"/>
      <c r="I251" s="719"/>
      <c r="J251" s="714">
        <v>0</v>
      </c>
      <c r="K251" s="737">
        <v>0</v>
      </c>
      <c r="L251" s="716" t="s">
        <v>351</v>
      </c>
    </row>
  </sheetData>
  <sortState ref="A82:R83">
    <sortCondition ref="A82:A83"/>
  </sortState>
  <mergeCells count="35">
    <mergeCell ref="A54:E54"/>
    <mergeCell ref="A56:E56"/>
    <mergeCell ref="F141:G141"/>
    <mergeCell ref="A82:E82"/>
    <mergeCell ref="A123:E123"/>
    <mergeCell ref="A75:E75"/>
    <mergeCell ref="A72:E72"/>
    <mergeCell ref="A121:E121"/>
    <mergeCell ref="A84:E84"/>
    <mergeCell ref="A11:E11"/>
    <mergeCell ref="A34:E34"/>
    <mergeCell ref="A37:E37"/>
    <mergeCell ref="A41:E41"/>
    <mergeCell ref="A52:E52"/>
    <mergeCell ref="A7:E10"/>
    <mergeCell ref="F7:F10"/>
    <mergeCell ref="H7:H10"/>
    <mergeCell ref="J7:K7"/>
    <mergeCell ref="G9:G10"/>
    <mergeCell ref="A1:L1"/>
    <mergeCell ref="A2:L2"/>
    <mergeCell ref="A4:L4"/>
    <mergeCell ref="A5:L5"/>
    <mergeCell ref="A6:L6"/>
    <mergeCell ref="A3:L3"/>
    <mergeCell ref="A181:E181"/>
    <mergeCell ref="A194:E194"/>
    <mergeCell ref="A217:E217"/>
    <mergeCell ref="H146:J146"/>
    <mergeCell ref="B146:D146"/>
    <mergeCell ref="B147:D147"/>
    <mergeCell ref="F147:G147"/>
    <mergeCell ref="H147:J147"/>
    <mergeCell ref="F148:G148"/>
    <mergeCell ref="F146:G146"/>
  </mergeCells>
  <pageMargins left="0.3" right="0.3" top="0.25" bottom="0.5" header="0.3" footer="0.3"/>
  <pageSetup paperSize="10000" orientation="landscape" horizontalDpi="300" verticalDpi="300" r:id="rId1"/>
  <headerFooter>
    <oddFooter>&amp;C&amp;8Page &amp;P of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51"/>
  <sheetViews>
    <sheetView workbookViewId="0">
      <selection activeCell="K36" sqref="K36"/>
    </sheetView>
  </sheetViews>
  <sheetFormatPr defaultRowHeight="12.75" x14ac:dyDescent="0.2"/>
  <cols>
    <col min="1" max="1" width="14" style="249" bestFit="1" customWidth="1"/>
    <col min="2" max="2" width="2.7109375" style="250" customWidth="1"/>
    <col min="3" max="3" width="14" style="249" bestFit="1" customWidth="1"/>
  </cols>
  <sheetData>
    <row r="1" spans="1:3" x14ac:dyDescent="0.2">
      <c r="A1" s="249" t="s">
        <v>212</v>
      </c>
      <c r="C1" s="249" t="s">
        <v>213</v>
      </c>
    </row>
    <row r="2" spans="1:3" x14ac:dyDescent="0.2">
      <c r="A2" s="249">
        <v>1406312.94</v>
      </c>
      <c r="B2" s="250">
        <v>1</v>
      </c>
      <c r="C2" s="249">
        <v>450666.82</v>
      </c>
    </row>
    <row r="3" spans="1:3" x14ac:dyDescent="0.2">
      <c r="A3" s="249">
        <v>346641.07</v>
      </c>
      <c r="B3" s="250">
        <v>2</v>
      </c>
      <c r="C3" s="249">
        <v>3691173.19</v>
      </c>
    </row>
    <row r="4" spans="1:3" x14ac:dyDescent="0.2">
      <c r="A4" s="249">
        <v>329338.25</v>
      </c>
      <c r="B4" s="250">
        <v>3</v>
      </c>
      <c r="C4" s="249">
        <v>1187823.25</v>
      </c>
    </row>
    <row r="5" spans="1:3" x14ac:dyDescent="0.2">
      <c r="A5" s="249">
        <v>860736.66</v>
      </c>
      <c r="B5" s="250">
        <v>4</v>
      </c>
      <c r="C5" s="249">
        <v>302357.89</v>
      </c>
    </row>
    <row r="6" spans="1:3" x14ac:dyDescent="0.2">
      <c r="A6" s="249">
        <v>754121.02</v>
      </c>
      <c r="B6" s="250">
        <v>5</v>
      </c>
      <c r="C6" s="249">
        <v>443858.29</v>
      </c>
    </row>
    <row r="7" spans="1:3" x14ac:dyDescent="0.2">
      <c r="A7" s="249">
        <v>665957.25</v>
      </c>
      <c r="B7" s="250">
        <v>6</v>
      </c>
      <c r="C7" s="249">
        <v>374428.06</v>
      </c>
    </row>
    <row r="8" spans="1:3" x14ac:dyDescent="0.2">
      <c r="A8" s="249">
        <v>544873.39</v>
      </c>
      <c r="B8" s="250">
        <v>7</v>
      </c>
      <c r="C8" s="249">
        <v>639808.52</v>
      </c>
    </row>
    <row r="9" spans="1:3" x14ac:dyDescent="0.2">
      <c r="A9" s="249">
        <v>1353782.24</v>
      </c>
      <c r="B9" s="250">
        <v>8</v>
      </c>
      <c r="C9" s="249">
        <v>1222449.7</v>
      </c>
    </row>
    <row r="10" spans="1:3" x14ac:dyDescent="0.2">
      <c r="A10" s="249">
        <v>1587558.73</v>
      </c>
      <c r="B10" s="250">
        <v>9</v>
      </c>
      <c r="C10" s="249">
        <v>961270.42</v>
      </c>
    </row>
    <row r="11" spans="1:3" x14ac:dyDescent="0.2">
      <c r="A11" s="249">
        <v>1551379.51</v>
      </c>
      <c r="B11" s="250">
        <v>10</v>
      </c>
      <c r="C11" s="249">
        <v>502575.03</v>
      </c>
    </row>
    <row r="12" spans="1:3" x14ac:dyDescent="0.2">
      <c r="A12" s="249">
        <v>1069370.6000000001</v>
      </c>
      <c r="B12" s="250">
        <v>11</v>
      </c>
      <c r="C12" s="249">
        <v>358411.19</v>
      </c>
    </row>
    <row r="13" spans="1:3" x14ac:dyDescent="0.2">
      <c r="A13" s="249">
        <v>607875.22</v>
      </c>
      <c r="B13" s="250">
        <v>12</v>
      </c>
      <c r="C13" s="249">
        <v>375094.6</v>
      </c>
    </row>
    <row r="14" spans="1:3" x14ac:dyDescent="0.2">
      <c r="A14" s="249">
        <v>721191.34</v>
      </c>
      <c r="B14" s="250">
        <v>13</v>
      </c>
      <c r="C14" s="249">
        <v>146437.95000000001</v>
      </c>
    </row>
    <row r="15" spans="1:3" x14ac:dyDescent="0.2">
      <c r="A15" s="249">
        <v>963298.57</v>
      </c>
      <c r="B15" s="250">
        <v>14</v>
      </c>
      <c r="C15" s="249">
        <v>236740.16</v>
      </c>
    </row>
    <row r="16" spans="1:3" x14ac:dyDescent="0.2">
      <c r="A16" s="249">
        <v>2760936.08</v>
      </c>
      <c r="B16" s="250">
        <v>15</v>
      </c>
      <c r="C16" s="249">
        <v>291795.83</v>
      </c>
    </row>
    <row r="17" spans="1:3" x14ac:dyDescent="0.2">
      <c r="A17" s="249">
        <v>1286500.07</v>
      </c>
      <c r="B17" s="250">
        <v>16</v>
      </c>
      <c r="C17" s="249">
        <v>1874149.59</v>
      </c>
    </row>
    <row r="18" spans="1:3" x14ac:dyDescent="0.2">
      <c r="A18" s="249">
        <v>870815.18</v>
      </c>
      <c r="B18" s="250">
        <v>17</v>
      </c>
      <c r="C18" s="249">
        <v>596713.11</v>
      </c>
    </row>
    <row r="19" spans="1:3" x14ac:dyDescent="0.2">
      <c r="A19" s="249">
        <v>418001.17</v>
      </c>
      <c r="B19" s="250">
        <v>18</v>
      </c>
      <c r="C19" s="249">
        <v>375020.62</v>
      </c>
    </row>
    <row r="20" spans="1:3" x14ac:dyDescent="0.2">
      <c r="A20" s="249">
        <v>1505817.84</v>
      </c>
      <c r="B20" s="250">
        <v>19</v>
      </c>
      <c r="C20" s="249">
        <v>394342.91</v>
      </c>
    </row>
    <row r="21" spans="1:3" x14ac:dyDescent="0.2">
      <c r="A21" s="249">
        <v>1238228.44</v>
      </c>
      <c r="B21" s="250">
        <v>20</v>
      </c>
      <c r="C21" s="249">
        <v>601211.94999999995</v>
      </c>
    </row>
    <row r="22" spans="1:3" x14ac:dyDescent="0.2">
      <c r="A22" s="249">
        <v>359101.69</v>
      </c>
      <c r="B22" s="250">
        <v>21</v>
      </c>
      <c r="C22" s="249">
        <v>370613.91</v>
      </c>
    </row>
    <row r="23" spans="1:3" x14ac:dyDescent="0.2">
      <c r="A23" s="249">
        <v>256470.21</v>
      </c>
      <c r="B23" s="250">
        <v>22</v>
      </c>
      <c r="C23" s="249">
        <v>450447.22</v>
      </c>
    </row>
    <row r="24" spans="1:3" x14ac:dyDescent="0.2">
      <c r="A24" s="249">
        <v>1002796.15</v>
      </c>
      <c r="B24" s="250">
        <v>23</v>
      </c>
      <c r="C24" s="249">
        <v>33831.18</v>
      </c>
    </row>
    <row r="25" spans="1:3" x14ac:dyDescent="0.2">
      <c r="A25" s="249">
        <v>738974.46</v>
      </c>
      <c r="B25" s="250">
        <v>24</v>
      </c>
      <c r="C25" s="249">
        <v>560682.9</v>
      </c>
    </row>
    <row r="26" spans="1:3" x14ac:dyDescent="0.2">
      <c r="A26" s="249">
        <v>1238663.92</v>
      </c>
      <c r="B26" s="250">
        <v>25</v>
      </c>
      <c r="C26" s="249">
        <v>287876.96000000002</v>
      </c>
    </row>
    <row r="27" spans="1:3" x14ac:dyDescent="0.2">
      <c r="A27" s="249">
        <v>245287.26</v>
      </c>
      <c r="B27" s="250">
        <v>26</v>
      </c>
      <c r="C27" s="249">
        <v>190649.67</v>
      </c>
    </row>
    <row r="28" spans="1:3" x14ac:dyDescent="0.2">
      <c r="A28" s="249">
        <v>287922.45</v>
      </c>
      <c r="B28" s="250">
        <v>27</v>
      </c>
      <c r="C28" s="249">
        <v>374932.65</v>
      </c>
    </row>
    <row r="29" spans="1:3" x14ac:dyDescent="0.2">
      <c r="A29" s="249">
        <v>649684.56999999995</v>
      </c>
      <c r="B29" s="250">
        <v>28</v>
      </c>
      <c r="C29" s="249">
        <v>300551.75</v>
      </c>
    </row>
    <row r="30" spans="1:3" x14ac:dyDescent="0.2">
      <c r="A30" s="249">
        <v>576306.14</v>
      </c>
      <c r="B30" s="250">
        <v>29</v>
      </c>
      <c r="C30" s="249">
        <v>252591.74</v>
      </c>
    </row>
    <row r="31" spans="1:3" x14ac:dyDescent="0.2">
      <c r="A31" s="249">
        <v>454766.29</v>
      </c>
      <c r="B31" s="250">
        <v>30</v>
      </c>
      <c r="C31" s="249">
        <v>245486.18</v>
      </c>
    </row>
    <row r="32" spans="1:3" x14ac:dyDescent="0.2">
      <c r="A32" s="249">
        <v>291166.53999999998</v>
      </c>
      <c r="B32" s="250">
        <v>31</v>
      </c>
      <c r="C32" s="249">
        <v>174550.8</v>
      </c>
    </row>
    <row r="33" spans="1:3" x14ac:dyDescent="0.2">
      <c r="A33" s="249">
        <v>656730.56000000006</v>
      </c>
      <c r="B33" s="250">
        <v>32</v>
      </c>
      <c r="C33" s="249">
        <v>495228.2</v>
      </c>
    </row>
    <row r="34" spans="1:3" x14ac:dyDescent="0.2">
      <c r="A34" s="249">
        <v>262775.76</v>
      </c>
      <c r="B34" s="250">
        <v>33</v>
      </c>
      <c r="C34" s="249">
        <v>117163.28</v>
      </c>
    </row>
    <row r="35" spans="1:3" x14ac:dyDescent="0.2">
      <c r="B35" s="250">
        <v>34</v>
      </c>
      <c r="C35" s="249">
        <v>299344.62</v>
      </c>
    </row>
    <row r="36" spans="1:3" x14ac:dyDescent="0.2">
      <c r="A36" s="249">
        <f>SUM(A2:A34)</f>
        <v>27863381.57</v>
      </c>
      <c r="B36" s="250">
        <v>35</v>
      </c>
      <c r="C36" s="249">
        <v>374976.44</v>
      </c>
    </row>
    <row r="37" spans="1:3" x14ac:dyDescent="0.2">
      <c r="B37" s="250">
        <v>36</v>
      </c>
      <c r="C37" s="249">
        <v>104511.58</v>
      </c>
    </row>
    <row r="38" spans="1:3" x14ac:dyDescent="0.2">
      <c r="B38" s="250">
        <v>37</v>
      </c>
      <c r="C38" s="249">
        <v>375108.65</v>
      </c>
    </row>
    <row r="39" spans="1:3" x14ac:dyDescent="0.2">
      <c r="B39" s="250">
        <v>38</v>
      </c>
      <c r="C39" s="249">
        <v>1493740.5</v>
      </c>
    </row>
    <row r="40" spans="1:3" x14ac:dyDescent="0.2">
      <c r="B40" s="250">
        <v>39</v>
      </c>
      <c r="C40" s="249">
        <v>97714.15</v>
      </c>
    </row>
    <row r="41" spans="1:3" x14ac:dyDescent="0.2">
      <c r="B41" s="250">
        <v>40</v>
      </c>
      <c r="C41" s="249">
        <v>296397.92</v>
      </c>
    </row>
    <row r="42" spans="1:3" x14ac:dyDescent="0.2">
      <c r="B42" s="250">
        <v>41</v>
      </c>
      <c r="C42" s="249">
        <v>1109651.47</v>
      </c>
    </row>
    <row r="43" spans="1:3" x14ac:dyDescent="0.2">
      <c r="B43" s="250">
        <v>42</v>
      </c>
      <c r="C43" s="249">
        <v>370132.58</v>
      </c>
    </row>
    <row r="44" spans="1:3" x14ac:dyDescent="0.2">
      <c r="B44" s="250">
        <v>43</v>
      </c>
      <c r="C44" s="249">
        <v>600755.37</v>
      </c>
    </row>
    <row r="45" spans="1:3" x14ac:dyDescent="0.2">
      <c r="B45" s="250">
        <v>44</v>
      </c>
      <c r="C45" s="249">
        <v>798288.05</v>
      </c>
    </row>
    <row r="46" spans="1:3" x14ac:dyDescent="0.2">
      <c r="B46" s="250">
        <v>45</v>
      </c>
      <c r="C46" s="249">
        <v>1130549.8999999999</v>
      </c>
    </row>
    <row r="47" spans="1:3" x14ac:dyDescent="0.2">
      <c r="B47" s="250">
        <v>46</v>
      </c>
      <c r="C47" s="249">
        <v>427997.11</v>
      </c>
    </row>
    <row r="48" spans="1:3" x14ac:dyDescent="0.2">
      <c r="B48" s="250">
        <v>47</v>
      </c>
      <c r="C48" s="249">
        <v>900692.95</v>
      </c>
    </row>
    <row r="49" spans="2:3" x14ac:dyDescent="0.2">
      <c r="B49" s="250">
        <v>48</v>
      </c>
      <c r="C49" s="249">
        <v>749249.09</v>
      </c>
    </row>
    <row r="51" spans="2:3" x14ac:dyDescent="0.2">
      <c r="C51" s="249">
        <f>SUM(C2:C49)</f>
        <v>28010045.899999991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74"/>
  <sheetViews>
    <sheetView workbookViewId="0">
      <selection activeCell="K36" sqref="K36"/>
    </sheetView>
  </sheetViews>
  <sheetFormatPr defaultRowHeight="12.75" x14ac:dyDescent="0.2"/>
  <cols>
    <col min="1" max="1" width="6.5703125" style="1" customWidth="1"/>
    <col min="2" max="2" width="13" style="1" customWidth="1"/>
    <col min="3" max="4" width="9.140625" style="1"/>
    <col min="5" max="5" width="10.42578125" style="1" customWidth="1"/>
    <col min="6" max="6" width="18" style="1" customWidth="1"/>
    <col min="7" max="7" width="7.42578125" style="1" hidden="1" customWidth="1"/>
    <col min="8" max="8" width="0.140625" style="1" hidden="1" customWidth="1"/>
    <col min="9" max="9" width="29.5703125" style="1" customWidth="1"/>
    <col min="10" max="10" width="15" style="1" customWidth="1"/>
    <col min="11" max="11" width="13" style="1" customWidth="1"/>
    <col min="12" max="12" width="9.7109375" style="1" customWidth="1"/>
    <col min="13" max="13" width="12" style="1" customWidth="1"/>
    <col min="14" max="14" width="15.42578125" style="145" customWidth="1"/>
    <col min="15" max="15" width="32.140625" style="1" customWidth="1"/>
    <col min="16" max="16384" width="9.140625" style="1"/>
  </cols>
  <sheetData>
    <row r="1" spans="1:15" s="13" customFormat="1" ht="18.75" x14ac:dyDescent="0.2">
      <c r="A1" s="856" t="s">
        <v>3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8"/>
    </row>
    <row r="2" spans="1:15" s="13" customFormat="1" ht="15" customHeight="1" x14ac:dyDescent="0.2">
      <c r="A2" s="859" t="s">
        <v>4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1"/>
    </row>
    <row r="3" spans="1:15" s="13" customFormat="1" x14ac:dyDescent="0.2">
      <c r="A3" s="862" t="s">
        <v>5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4"/>
    </row>
    <row r="4" spans="1:15" s="13" customFormat="1" ht="15" customHeight="1" x14ac:dyDescent="0.2">
      <c r="A4" s="865" t="s">
        <v>9</v>
      </c>
      <c r="B4" s="866"/>
      <c r="C4" s="866"/>
      <c r="D4" s="866"/>
      <c r="E4" s="866"/>
      <c r="F4" s="866"/>
      <c r="G4" s="866"/>
      <c r="H4" s="866"/>
      <c r="I4" s="866"/>
      <c r="J4" s="866"/>
      <c r="K4" s="866"/>
      <c r="L4" s="866"/>
      <c r="M4" s="866"/>
      <c r="N4" s="866"/>
      <c r="O4" s="867"/>
    </row>
    <row r="5" spans="1:15" s="13" customFormat="1" ht="15.75" x14ac:dyDescent="0.2">
      <c r="A5" s="868" t="s">
        <v>170</v>
      </c>
      <c r="B5" s="869"/>
      <c r="C5" s="869"/>
      <c r="D5" s="869"/>
      <c r="E5" s="869"/>
      <c r="F5" s="869"/>
      <c r="G5" s="869"/>
      <c r="H5" s="869"/>
      <c r="I5" s="869"/>
      <c r="J5" s="869"/>
      <c r="K5" s="869"/>
      <c r="L5" s="869"/>
      <c r="M5" s="869"/>
      <c r="N5" s="869"/>
      <c r="O5" s="870"/>
    </row>
    <row r="6" spans="1:15" x14ac:dyDescent="0.2">
      <c r="A6" s="877" t="s">
        <v>10</v>
      </c>
      <c r="B6" s="878"/>
      <c r="C6" s="878"/>
      <c r="D6" s="878"/>
      <c r="E6" s="878"/>
      <c r="F6" s="878"/>
      <c r="G6" s="878"/>
      <c r="H6" s="879"/>
      <c r="I6" s="874" t="s">
        <v>11</v>
      </c>
      <c r="J6" s="871" t="s">
        <v>12</v>
      </c>
      <c r="K6" s="887" t="s">
        <v>13</v>
      </c>
      <c r="L6" s="244"/>
      <c r="M6" s="854" t="s">
        <v>31</v>
      </c>
      <c r="N6" s="886"/>
      <c r="O6" s="3"/>
    </row>
    <row r="7" spans="1:15" x14ac:dyDescent="0.2">
      <c r="A7" s="880"/>
      <c r="B7" s="881"/>
      <c r="C7" s="881"/>
      <c r="D7" s="881"/>
      <c r="E7" s="881"/>
      <c r="F7" s="881"/>
      <c r="G7" s="881"/>
      <c r="H7" s="882"/>
      <c r="I7" s="875"/>
      <c r="J7" s="872"/>
      <c r="K7" s="888"/>
      <c r="L7" s="245" t="s">
        <v>14</v>
      </c>
      <c r="M7" s="90" t="s">
        <v>17</v>
      </c>
      <c r="N7" s="91" t="s">
        <v>34</v>
      </c>
      <c r="O7" s="2" t="s">
        <v>30</v>
      </c>
    </row>
    <row r="8" spans="1:15" ht="12.75" customHeight="1" x14ac:dyDescent="0.2">
      <c r="A8" s="880"/>
      <c r="B8" s="881"/>
      <c r="C8" s="881"/>
      <c r="D8" s="881"/>
      <c r="E8" s="881"/>
      <c r="F8" s="881"/>
      <c r="G8" s="881"/>
      <c r="H8" s="882"/>
      <c r="I8" s="875"/>
      <c r="J8" s="872"/>
      <c r="K8" s="888"/>
      <c r="L8" s="245" t="s">
        <v>15</v>
      </c>
      <c r="M8" s="90" t="s">
        <v>32</v>
      </c>
      <c r="N8" s="91" t="s">
        <v>19</v>
      </c>
      <c r="O8" s="2" t="s">
        <v>35</v>
      </c>
    </row>
    <row r="9" spans="1:15" ht="12.75" customHeight="1" x14ac:dyDescent="0.2">
      <c r="A9" s="883"/>
      <c r="B9" s="884"/>
      <c r="C9" s="884"/>
      <c r="D9" s="884"/>
      <c r="E9" s="884"/>
      <c r="F9" s="884"/>
      <c r="G9" s="884"/>
      <c r="H9" s="885"/>
      <c r="I9" s="876"/>
      <c r="J9" s="873"/>
      <c r="K9" s="889"/>
      <c r="L9" s="246" t="s">
        <v>16</v>
      </c>
      <c r="M9" s="92" t="s">
        <v>33</v>
      </c>
      <c r="N9" s="93" t="s">
        <v>20</v>
      </c>
      <c r="O9" s="4"/>
    </row>
    <row r="10" spans="1:15" ht="12.75" customHeight="1" x14ac:dyDescent="0.2">
      <c r="A10" s="837" t="s">
        <v>175</v>
      </c>
      <c r="B10" s="838"/>
      <c r="C10" s="221"/>
      <c r="D10" s="221"/>
      <c r="E10" s="221"/>
      <c r="F10" s="221"/>
      <c r="G10" s="221"/>
      <c r="H10" s="221"/>
      <c r="I10" s="220"/>
      <c r="J10" s="229"/>
      <c r="K10" s="222"/>
      <c r="L10" s="230"/>
      <c r="M10" s="90"/>
      <c r="N10" s="123"/>
      <c r="O10" s="2"/>
    </row>
    <row r="11" spans="1:15" s="6" customFormat="1" ht="15" customHeight="1" x14ac:dyDescent="0.25">
      <c r="A11" s="14" t="s">
        <v>28</v>
      </c>
      <c r="B11" s="7"/>
      <c r="C11" s="7"/>
      <c r="D11" s="7"/>
      <c r="E11" s="8"/>
      <c r="F11" s="7"/>
      <c r="G11" s="9"/>
      <c r="H11" s="9"/>
      <c r="I11" s="10"/>
      <c r="J11" s="7"/>
      <c r="K11" s="194"/>
      <c r="L11" s="195"/>
      <c r="M11" s="11"/>
      <c r="N11" s="5"/>
      <c r="O11" s="11"/>
    </row>
    <row r="12" spans="1:15" s="22" customFormat="1" ht="15" customHeight="1" x14ac:dyDescent="0.25">
      <c r="A12" s="848" t="s">
        <v>65</v>
      </c>
      <c r="B12" s="849"/>
      <c r="C12" s="849"/>
      <c r="D12" s="849"/>
      <c r="E12" s="849"/>
      <c r="F12" s="849"/>
      <c r="G12" s="16"/>
      <c r="H12" s="16"/>
      <c r="I12" s="17" t="s">
        <v>29</v>
      </c>
      <c r="J12" s="18">
        <v>5000000</v>
      </c>
      <c r="K12" s="196"/>
      <c r="L12" s="21"/>
      <c r="M12" s="20">
        <f t="shared" ref="M12:M81" si="0">+N12/J12</f>
        <v>0</v>
      </c>
      <c r="N12" s="21"/>
      <c r="O12" s="131" t="s">
        <v>191</v>
      </c>
    </row>
    <row r="13" spans="1:15" s="22" customFormat="1" ht="15" customHeight="1" x14ac:dyDescent="0.25">
      <c r="A13" s="848" t="s">
        <v>66</v>
      </c>
      <c r="B13" s="849"/>
      <c r="C13" s="849"/>
      <c r="D13" s="849"/>
      <c r="E13" s="849"/>
      <c r="F13" s="849"/>
      <c r="G13" s="23"/>
      <c r="H13" s="23"/>
      <c r="I13" s="24" t="s">
        <v>29</v>
      </c>
      <c r="J13" s="25">
        <v>10000000</v>
      </c>
      <c r="K13" s="197"/>
      <c r="L13" s="198"/>
      <c r="M13" s="20">
        <f t="shared" si="0"/>
        <v>0</v>
      </c>
      <c r="N13" s="88"/>
      <c r="O13" s="131" t="s">
        <v>191</v>
      </c>
    </row>
    <row r="14" spans="1:15" s="129" customFormat="1" ht="15" customHeight="1" x14ac:dyDescent="0.25">
      <c r="A14" s="848" t="s">
        <v>67</v>
      </c>
      <c r="B14" s="849"/>
      <c r="C14" s="849"/>
      <c r="D14" s="849"/>
      <c r="E14" s="849"/>
      <c r="F14" s="853"/>
      <c r="G14" s="232"/>
      <c r="H14" s="232"/>
      <c r="I14" s="223" t="s">
        <v>29</v>
      </c>
      <c r="J14" s="18">
        <v>4000000</v>
      </c>
      <c r="K14" s="196"/>
      <c r="L14" s="21"/>
      <c r="M14" s="26">
        <f t="shared" si="0"/>
        <v>0</v>
      </c>
      <c r="N14" s="19"/>
      <c r="O14" s="131" t="s">
        <v>191</v>
      </c>
    </row>
    <row r="15" spans="1:15" s="242" customFormat="1" ht="15" customHeight="1" x14ac:dyDescent="0.25">
      <c r="A15" s="233"/>
      <c r="B15" s="231" t="s">
        <v>57</v>
      </c>
      <c r="C15" s="234"/>
      <c r="D15" s="234"/>
      <c r="E15" s="234"/>
      <c r="F15" s="234"/>
      <c r="G15" s="235"/>
      <c r="H15" s="235"/>
      <c r="I15" s="236"/>
      <c r="J15" s="237"/>
      <c r="K15" s="238"/>
      <c r="L15" s="239"/>
      <c r="M15" s="240"/>
      <c r="N15" s="239"/>
      <c r="O15" s="241"/>
    </row>
    <row r="16" spans="1:15" s="242" customFormat="1" ht="15" customHeight="1" x14ac:dyDescent="0.25">
      <c r="A16" s="233"/>
      <c r="B16" s="231" t="s">
        <v>58</v>
      </c>
      <c r="C16" s="234"/>
      <c r="D16" s="234"/>
      <c r="E16" s="234"/>
      <c r="F16" s="234"/>
      <c r="G16" s="235"/>
      <c r="H16" s="235"/>
      <c r="I16" s="236"/>
      <c r="J16" s="237"/>
      <c r="K16" s="238"/>
      <c r="L16" s="239"/>
      <c r="M16" s="240"/>
      <c r="N16" s="239"/>
      <c r="O16" s="241"/>
    </row>
    <row r="17" spans="1:15" s="22" customFormat="1" ht="15" customHeight="1" x14ac:dyDescent="0.25">
      <c r="A17" s="848" t="s">
        <v>68</v>
      </c>
      <c r="B17" s="849"/>
      <c r="C17" s="849"/>
      <c r="D17" s="849"/>
      <c r="E17" s="849"/>
      <c r="F17" s="849"/>
      <c r="G17" s="16"/>
      <c r="H17" s="16"/>
      <c r="I17" s="17" t="s">
        <v>29</v>
      </c>
      <c r="J17" s="18">
        <v>1000000</v>
      </c>
      <c r="K17" s="196"/>
      <c r="L17" s="21"/>
      <c r="M17" s="20">
        <f t="shared" si="0"/>
        <v>0</v>
      </c>
      <c r="N17" s="21"/>
      <c r="O17" s="131" t="s">
        <v>187</v>
      </c>
    </row>
    <row r="18" spans="1:15" s="22" customFormat="1" ht="15" customHeight="1" x14ac:dyDescent="0.25">
      <c r="A18" s="848" t="s">
        <v>59</v>
      </c>
      <c r="B18" s="849"/>
      <c r="C18" s="849"/>
      <c r="D18" s="849"/>
      <c r="E18" s="849"/>
      <c r="F18" s="849"/>
      <c r="G18" s="23"/>
      <c r="H18" s="27"/>
      <c r="I18" s="28" t="s">
        <v>36</v>
      </c>
      <c r="J18" s="29">
        <v>500000</v>
      </c>
      <c r="K18" s="30"/>
      <c r="L18" s="31"/>
      <c r="M18" s="26">
        <f t="shared" si="0"/>
        <v>0</v>
      </c>
      <c r="N18" s="32"/>
      <c r="O18" s="131" t="s">
        <v>190</v>
      </c>
    </row>
    <row r="19" spans="1:15" s="22" customFormat="1" ht="15" customHeight="1" x14ac:dyDescent="0.25">
      <c r="A19" s="848" t="s">
        <v>60</v>
      </c>
      <c r="B19" s="849"/>
      <c r="C19" s="849"/>
      <c r="D19" s="849"/>
      <c r="E19" s="849"/>
      <c r="F19" s="849"/>
      <c r="G19" s="18"/>
      <c r="H19" s="18"/>
      <c r="I19" s="28" t="s">
        <v>36</v>
      </c>
      <c r="J19" s="18">
        <v>500000</v>
      </c>
      <c r="K19" s="34"/>
      <c r="L19" s="18"/>
      <c r="M19" s="20">
        <f t="shared" si="0"/>
        <v>0</v>
      </c>
      <c r="N19" s="136"/>
      <c r="O19" s="131" t="s">
        <v>190</v>
      </c>
    </row>
    <row r="20" spans="1:15" s="22" customFormat="1" ht="15" customHeight="1" x14ac:dyDescent="0.25">
      <c r="A20" s="848" t="s">
        <v>61</v>
      </c>
      <c r="B20" s="849"/>
      <c r="C20" s="849"/>
      <c r="D20" s="849"/>
      <c r="E20" s="849"/>
      <c r="F20" s="849"/>
      <c r="G20" s="25"/>
      <c r="H20" s="25"/>
      <c r="I20" s="36" t="s">
        <v>36</v>
      </c>
      <c r="J20" s="25">
        <v>500000</v>
      </c>
      <c r="K20" s="29"/>
      <c r="L20" s="25"/>
      <c r="M20" s="26">
        <f t="shared" si="0"/>
        <v>0</v>
      </c>
      <c r="N20" s="137"/>
      <c r="O20" s="131" t="s">
        <v>190</v>
      </c>
    </row>
    <row r="21" spans="1:15" s="22" customFormat="1" ht="15" customHeight="1" x14ac:dyDescent="0.25">
      <c r="A21" s="848" t="s">
        <v>62</v>
      </c>
      <c r="B21" s="849"/>
      <c r="C21" s="849"/>
      <c r="D21" s="849"/>
      <c r="E21" s="849"/>
      <c r="F21" s="849"/>
      <c r="G21" s="18"/>
      <c r="H21" s="18"/>
      <c r="I21" s="33" t="s">
        <v>46</v>
      </c>
      <c r="J21" s="34">
        <v>500000</v>
      </c>
      <c r="K21" s="34"/>
      <c r="L21" s="18"/>
      <c r="M21" s="20">
        <f t="shared" si="0"/>
        <v>0</v>
      </c>
      <c r="N21" s="136"/>
      <c r="O21" s="131" t="s">
        <v>190</v>
      </c>
    </row>
    <row r="22" spans="1:15" s="22" customFormat="1" ht="15" customHeight="1" x14ac:dyDescent="0.25">
      <c r="A22" s="850" t="s">
        <v>63</v>
      </c>
      <c r="B22" s="851"/>
      <c r="C22" s="851"/>
      <c r="D22" s="851"/>
      <c r="E22" s="851"/>
      <c r="F22" s="851"/>
      <c r="G22" s="18"/>
      <c r="H22" s="37"/>
      <c r="I22" s="52" t="s">
        <v>47</v>
      </c>
      <c r="J22" s="98">
        <v>500000</v>
      </c>
      <c r="K22" s="100"/>
      <c r="L22" s="100"/>
      <c r="M22" s="102">
        <f t="shared" si="0"/>
        <v>0</v>
      </c>
      <c r="N22" s="138"/>
      <c r="O22" s="131" t="s">
        <v>190</v>
      </c>
    </row>
    <row r="23" spans="1:15" s="22" customFormat="1" ht="15" customHeight="1" x14ac:dyDescent="0.25">
      <c r="A23" s="94" t="s">
        <v>64</v>
      </c>
      <c r="B23" s="95"/>
      <c r="C23" s="95"/>
      <c r="D23" s="95"/>
      <c r="E23" s="95"/>
      <c r="F23" s="96"/>
      <c r="G23" s="25"/>
      <c r="H23" s="25"/>
      <c r="I23" s="97" t="s">
        <v>48</v>
      </c>
      <c r="J23" s="99">
        <v>500000</v>
      </c>
      <c r="K23" s="101"/>
      <c r="L23" s="101"/>
      <c r="M23" s="103">
        <f t="shared" si="0"/>
        <v>0</v>
      </c>
      <c r="N23" s="139"/>
      <c r="O23" s="131" t="s">
        <v>190</v>
      </c>
    </row>
    <row r="24" spans="1:15" s="22" customFormat="1" ht="15" customHeight="1" x14ac:dyDescent="0.25">
      <c r="A24" s="852" t="s">
        <v>64</v>
      </c>
      <c r="B24" s="852"/>
      <c r="C24" s="852"/>
      <c r="D24" s="852"/>
      <c r="E24" s="852"/>
      <c r="F24" s="852"/>
      <c r="G24" s="127"/>
      <c r="H24" s="127"/>
      <c r="I24" s="33" t="s">
        <v>49</v>
      </c>
      <c r="J24" s="34">
        <v>500000</v>
      </c>
      <c r="K24" s="107"/>
      <c r="L24" s="107"/>
      <c r="M24" s="20">
        <f t="shared" si="0"/>
        <v>0</v>
      </c>
      <c r="N24" s="140"/>
      <c r="O24" s="131" t="s">
        <v>190</v>
      </c>
    </row>
    <row r="25" spans="1:15" s="22" customFormat="1" ht="15" customHeight="1" x14ac:dyDescent="0.25">
      <c r="A25" s="848" t="s">
        <v>69</v>
      </c>
      <c r="B25" s="849"/>
      <c r="C25" s="849"/>
      <c r="D25" s="849"/>
      <c r="E25" s="849"/>
      <c r="F25" s="849"/>
      <c r="G25" s="39"/>
      <c r="H25" s="40"/>
      <c r="I25" s="33" t="s">
        <v>50</v>
      </c>
      <c r="J25" s="34">
        <v>500000</v>
      </c>
      <c r="K25" s="107"/>
      <c r="L25" s="107"/>
      <c r="M25" s="20">
        <f t="shared" si="0"/>
        <v>0</v>
      </c>
      <c r="N25" s="140"/>
      <c r="O25" s="131" t="s">
        <v>190</v>
      </c>
    </row>
    <row r="26" spans="1:15" s="22" customFormat="1" ht="15" customHeight="1" x14ac:dyDescent="0.25">
      <c r="A26" s="848" t="s">
        <v>70</v>
      </c>
      <c r="B26" s="849"/>
      <c r="C26" s="849"/>
      <c r="D26" s="849"/>
      <c r="E26" s="849"/>
      <c r="F26" s="849"/>
      <c r="G26" s="38"/>
      <c r="H26" s="38"/>
      <c r="I26" s="33" t="s">
        <v>51</v>
      </c>
      <c r="J26" s="34">
        <v>500000</v>
      </c>
      <c r="K26" s="107"/>
      <c r="L26" s="107"/>
      <c r="M26" s="20">
        <f t="shared" si="0"/>
        <v>0</v>
      </c>
      <c r="N26" s="140"/>
      <c r="O26" s="131" t="s">
        <v>190</v>
      </c>
    </row>
    <row r="27" spans="1:15" s="22" customFormat="1" ht="15" customHeight="1" x14ac:dyDescent="0.25">
      <c r="A27" s="848" t="s">
        <v>71</v>
      </c>
      <c r="B27" s="849"/>
      <c r="C27" s="849"/>
      <c r="D27" s="849"/>
      <c r="E27" s="849"/>
      <c r="F27" s="849"/>
      <c r="G27" s="39"/>
      <c r="H27" s="40"/>
      <c r="I27" s="33" t="s">
        <v>52</v>
      </c>
      <c r="J27" s="34">
        <v>500000</v>
      </c>
      <c r="K27" s="107"/>
      <c r="L27" s="108"/>
      <c r="M27" s="20">
        <f t="shared" si="0"/>
        <v>0</v>
      </c>
      <c r="N27" s="140"/>
      <c r="O27" s="131" t="s">
        <v>190</v>
      </c>
    </row>
    <row r="28" spans="1:15" s="22" customFormat="1" ht="15" customHeight="1" x14ac:dyDescent="0.25">
      <c r="A28" s="848" t="s">
        <v>72</v>
      </c>
      <c r="B28" s="849"/>
      <c r="C28" s="849"/>
      <c r="D28" s="849"/>
      <c r="E28" s="849"/>
      <c r="F28" s="849"/>
      <c r="G28" s="39"/>
      <c r="H28" s="40"/>
      <c r="I28" s="33" t="s">
        <v>53</v>
      </c>
      <c r="J28" s="34">
        <v>2400000</v>
      </c>
      <c r="K28" s="107"/>
      <c r="L28" s="107"/>
      <c r="M28" s="20">
        <f t="shared" si="0"/>
        <v>0</v>
      </c>
      <c r="N28" s="140"/>
      <c r="O28" s="131" t="s">
        <v>187</v>
      </c>
    </row>
    <row r="29" spans="1:15" s="22" customFormat="1" ht="15" customHeight="1" x14ac:dyDescent="0.25">
      <c r="A29" s="848" t="s">
        <v>71</v>
      </c>
      <c r="B29" s="849"/>
      <c r="C29" s="849"/>
      <c r="D29" s="849"/>
      <c r="E29" s="849"/>
      <c r="F29" s="849"/>
      <c r="G29" s="41"/>
      <c r="H29" s="42"/>
      <c r="I29" s="33" t="s">
        <v>54</v>
      </c>
      <c r="J29" s="34">
        <v>1000000</v>
      </c>
      <c r="K29" s="107"/>
      <c r="L29" s="109"/>
      <c r="M29" s="20">
        <f t="shared" si="0"/>
        <v>0.76265050000000001</v>
      </c>
      <c r="N29" s="110">
        <f>27866.59+3460+504543+191212.91+20698+14870</f>
        <v>762650.5</v>
      </c>
      <c r="O29" s="130" t="s">
        <v>176</v>
      </c>
    </row>
    <row r="30" spans="1:15" s="22" customFormat="1" ht="15" customHeight="1" x14ac:dyDescent="0.25">
      <c r="A30" s="848" t="s">
        <v>71</v>
      </c>
      <c r="B30" s="849"/>
      <c r="C30" s="849"/>
      <c r="D30" s="849"/>
      <c r="E30" s="849"/>
      <c r="F30" s="849"/>
      <c r="G30" s="44"/>
      <c r="H30" s="45"/>
      <c r="I30" s="33" t="s">
        <v>55</v>
      </c>
      <c r="J30" s="34">
        <v>1000000</v>
      </c>
      <c r="K30" s="107"/>
      <c r="L30" s="109"/>
      <c r="M30" s="20">
        <f t="shared" si="0"/>
        <v>0.72934047999999996</v>
      </c>
      <c r="N30" s="110">
        <f>3460+436616.5+147718.48+69560+71985.5</f>
        <v>729340.48</v>
      </c>
      <c r="O30" s="130" t="s">
        <v>177</v>
      </c>
    </row>
    <row r="31" spans="1:15" s="22" customFormat="1" ht="15" customHeight="1" x14ac:dyDescent="0.25">
      <c r="A31" s="848" t="s">
        <v>71</v>
      </c>
      <c r="B31" s="849"/>
      <c r="C31" s="849"/>
      <c r="D31" s="849"/>
      <c r="E31" s="849"/>
      <c r="F31" s="849"/>
      <c r="G31" s="38"/>
      <c r="H31" s="38"/>
      <c r="I31" s="33" t="s">
        <v>39</v>
      </c>
      <c r="J31" s="34">
        <v>1500000</v>
      </c>
      <c r="K31" s="107"/>
      <c r="L31" s="107"/>
      <c r="M31" s="20">
        <f t="shared" si="0"/>
        <v>0.71542085333333338</v>
      </c>
      <c r="N31" s="140">
        <f>41324.74+3460+703582+216364.54+108400</f>
        <v>1073131.28</v>
      </c>
      <c r="O31" s="130" t="s">
        <v>178</v>
      </c>
    </row>
    <row r="32" spans="1:15" s="22" customFormat="1" ht="15" customHeight="1" x14ac:dyDescent="0.25">
      <c r="A32" s="848" t="s">
        <v>71</v>
      </c>
      <c r="B32" s="849"/>
      <c r="C32" s="849"/>
      <c r="D32" s="849"/>
      <c r="E32" s="849"/>
      <c r="F32" s="849"/>
      <c r="G32" s="39"/>
      <c r="H32" s="40"/>
      <c r="I32" s="33" t="s">
        <v>38</v>
      </c>
      <c r="J32" s="34">
        <v>1000000</v>
      </c>
      <c r="K32" s="107"/>
      <c r="L32" s="107"/>
      <c r="M32" s="20">
        <f t="shared" si="0"/>
        <v>0.69578273000000002</v>
      </c>
      <c r="N32" s="140">
        <f>26026.97+472782.4+191803.36+5170</f>
        <v>695782.73</v>
      </c>
      <c r="O32" s="130" t="s">
        <v>176</v>
      </c>
    </row>
    <row r="33" spans="1:15" s="22" customFormat="1" ht="15" customHeight="1" x14ac:dyDescent="0.25">
      <c r="A33" s="848" t="s">
        <v>71</v>
      </c>
      <c r="B33" s="849"/>
      <c r="C33" s="849"/>
      <c r="D33" s="849"/>
      <c r="E33" s="849"/>
      <c r="F33" s="849"/>
      <c r="G33" s="41"/>
      <c r="H33" s="42"/>
      <c r="I33" s="33" t="s">
        <v>37</v>
      </c>
      <c r="J33" s="34">
        <v>1000000</v>
      </c>
      <c r="K33" s="109"/>
      <c r="L33" s="109"/>
      <c r="M33" s="20">
        <f t="shared" si="0"/>
        <v>0.65707329000000003</v>
      </c>
      <c r="N33" s="110">
        <f>31745.93+393742+169962.36+44715+16908</f>
        <v>657073.29</v>
      </c>
      <c r="O33" s="130" t="s">
        <v>176</v>
      </c>
    </row>
    <row r="34" spans="1:15" s="22" customFormat="1" ht="15" customHeight="1" x14ac:dyDescent="0.25">
      <c r="A34" s="848" t="s">
        <v>71</v>
      </c>
      <c r="B34" s="849"/>
      <c r="C34" s="849"/>
      <c r="D34" s="849"/>
      <c r="E34" s="849"/>
      <c r="F34" s="849"/>
      <c r="G34" s="44"/>
      <c r="H34" s="45"/>
      <c r="I34" s="33" t="s">
        <v>40</v>
      </c>
      <c r="J34" s="34">
        <v>1000000</v>
      </c>
      <c r="K34" s="109"/>
      <c r="L34" s="109"/>
      <c r="M34" s="20">
        <f t="shared" si="0"/>
        <v>0.72506857999999996</v>
      </c>
      <c r="N34" s="110">
        <f>11092.26+3460+519620.2+158018.21+32877.91</f>
        <v>725068.58</v>
      </c>
      <c r="O34" s="130" t="s">
        <v>176</v>
      </c>
    </row>
    <row r="35" spans="1:15" s="22" customFormat="1" ht="15" customHeight="1" x14ac:dyDescent="0.25">
      <c r="A35" s="848" t="s">
        <v>71</v>
      </c>
      <c r="B35" s="849"/>
      <c r="C35" s="849"/>
      <c r="D35" s="849"/>
      <c r="E35" s="849"/>
      <c r="F35" s="849"/>
      <c r="G35" s="41"/>
      <c r="H35" s="42"/>
      <c r="I35" s="33" t="s">
        <v>41</v>
      </c>
      <c r="J35" s="34">
        <v>1000000</v>
      </c>
      <c r="K35" s="109">
        <v>42913</v>
      </c>
      <c r="L35" s="109">
        <v>43003</v>
      </c>
      <c r="M35" s="20">
        <f t="shared" si="0"/>
        <v>0.94324251999999986</v>
      </c>
      <c r="N35" s="135">
        <f>28003.11+3460+574783.5+207119.71+129876.2</f>
        <v>943242.5199999999</v>
      </c>
      <c r="O35" s="130" t="s">
        <v>179</v>
      </c>
    </row>
    <row r="36" spans="1:15" s="22" customFormat="1" ht="15" customHeight="1" x14ac:dyDescent="0.25">
      <c r="A36" s="190" t="s">
        <v>77</v>
      </c>
      <c r="B36" s="191"/>
      <c r="C36" s="191"/>
      <c r="D36" s="191"/>
      <c r="E36" s="191"/>
      <c r="F36" s="191"/>
      <c r="G36" s="41"/>
      <c r="H36" s="42"/>
      <c r="I36" s="33" t="s">
        <v>78</v>
      </c>
      <c r="J36" s="34">
        <v>245446.21</v>
      </c>
      <c r="K36" s="109">
        <v>42885</v>
      </c>
      <c r="L36" s="109">
        <v>42965</v>
      </c>
      <c r="M36" s="20">
        <f t="shared" si="0"/>
        <v>0.90623636030069488</v>
      </c>
      <c r="N36" s="135">
        <f>1673.82+30926.95+118407.1+71424.41</f>
        <v>222432.28</v>
      </c>
      <c r="O36" s="130" t="s">
        <v>180</v>
      </c>
    </row>
    <row r="37" spans="1:15" s="22" customFormat="1" ht="15" customHeight="1" x14ac:dyDescent="0.25">
      <c r="A37" s="190" t="s">
        <v>79</v>
      </c>
      <c r="B37" s="191"/>
      <c r="C37" s="191"/>
      <c r="D37" s="191"/>
      <c r="E37" s="191"/>
      <c r="F37" s="191"/>
      <c r="G37" s="41"/>
      <c r="H37" s="42"/>
      <c r="I37" s="33" t="s">
        <v>80</v>
      </c>
      <c r="J37" s="34">
        <v>237240.2</v>
      </c>
      <c r="K37" s="109">
        <v>42835</v>
      </c>
      <c r="L37" s="109">
        <v>42860</v>
      </c>
      <c r="M37" s="20">
        <f t="shared" si="0"/>
        <v>0.9516134280783779</v>
      </c>
      <c r="N37" s="135">
        <f>87861.91+73417.91+60238.74+4242.4</f>
        <v>225760.96</v>
      </c>
      <c r="O37" s="130" t="s">
        <v>181</v>
      </c>
    </row>
    <row r="38" spans="1:15" s="22" customFormat="1" ht="15" customHeight="1" x14ac:dyDescent="0.25">
      <c r="A38" s="190" t="s">
        <v>81</v>
      </c>
      <c r="B38" s="191"/>
      <c r="C38" s="191"/>
      <c r="D38" s="191"/>
      <c r="E38" s="191"/>
      <c r="F38" s="191"/>
      <c r="G38" s="41"/>
      <c r="H38" s="42"/>
      <c r="I38" s="33" t="s">
        <v>82</v>
      </c>
      <c r="J38" s="34">
        <v>206207.35999999999</v>
      </c>
      <c r="K38" s="109">
        <v>42857</v>
      </c>
      <c r="L38" s="109">
        <v>42907</v>
      </c>
      <c r="M38" s="20">
        <f t="shared" si="0"/>
        <v>0.98044982487531007</v>
      </c>
      <c r="N38" s="135">
        <f>38767.99+163407.98</f>
        <v>202175.97</v>
      </c>
      <c r="O38" s="130" t="s">
        <v>181</v>
      </c>
    </row>
    <row r="39" spans="1:15" s="22" customFormat="1" ht="15" customHeight="1" x14ac:dyDescent="0.25">
      <c r="A39" s="190" t="s">
        <v>83</v>
      </c>
      <c r="B39" s="191"/>
      <c r="C39" s="191"/>
      <c r="D39" s="191"/>
      <c r="E39" s="191"/>
      <c r="F39" s="191"/>
      <c r="G39" s="41"/>
      <c r="H39" s="42"/>
      <c r="I39" s="33" t="s">
        <v>84</v>
      </c>
      <c r="J39" s="34">
        <v>1064369.3</v>
      </c>
      <c r="K39" s="109">
        <v>42842</v>
      </c>
      <c r="L39" s="109">
        <v>42972</v>
      </c>
      <c r="M39" s="20">
        <f t="shared" si="0"/>
        <v>0.96259352839282375</v>
      </c>
      <c r="N39" s="135">
        <f>470330.87+367947.1+104863.74+77414.89+3998.4</f>
        <v>1024555</v>
      </c>
      <c r="O39" s="130" t="s">
        <v>181</v>
      </c>
    </row>
    <row r="40" spans="1:15" s="22" customFormat="1" ht="15" customHeight="1" x14ac:dyDescent="0.25">
      <c r="A40" s="190" t="s">
        <v>85</v>
      </c>
      <c r="B40" s="191"/>
      <c r="C40" s="191"/>
      <c r="D40" s="191"/>
      <c r="E40" s="191"/>
      <c r="F40" s="191"/>
      <c r="G40" s="41"/>
      <c r="H40" s="42"/>
      <c r="I40" s="33" t="s">
        <v>86</v>
      </c>
      <c r="J40" s="34">
        <v>223652.46</v>
      </c>
      <c r="K40" s="109">
        <v>42845</v>
      </c>
      <c r="L40" s="109">
        <v>42906</v>
      </c>
      <c r="M40" s="20">
        <f t="shared" si="0"/>
        <v>0.97430973931608011</v>
      </c>
      <c r="N40" s="135">
        <f>1636+138050.7+76895+1325.07</f>
        <v>217906.77000000002</v>
      </c>
      <c r="O40" s="130" t="s">
        <v>181</v>
      </c>
    </row>
    <row r="41" spans="1:15" s="22" customFormat="1" ht="15" customHeight="1" x14ac:dyDescent="0.25">
      <c r="A41" s="190" t="s">
        <v>87</v>
      </c>
      <c r="B41" s="191"/>
      <c r="C41" s="191"/>
      <c r="D41" s="191"/>
      <c r="E41" s="191"/>
      <c r="F41" s="191"/>
      <c r="G41" s="41"/>
      <c r="H41" s="42"/>
      <c r="I41" s="33" t="s">
        <v>88</v>
      </c>
      <c r="J41" s="34">
        <v>322320.39</v>
      </c>
      <c r="K41" s="109">
        <v>42837</v>
      </c>
      <c r="L41" s="109">
        <v>42943</v>
      </c>
      <c r="M41" s="20">
        <f t="shared" si="0"/>
        <v>0.57830731713870165</v>
      </c>
      <c r="N41" s="135">
        <f>36701+59574.53+2972.42+86446+706.29</f>
        <v>186400.24000000002</v>
      </c>
      <c r="O41" s="130" t="s">
        <v>181</v>
      </c>
    </row>
    <row r="42" spans="1:15" s="22" customFormat="1" ht="15" customHeight="1" x14ac:dyDescent="0.25">
      <c r="A42" s="190" t="s">
        <v>89</v>
      </c>
      <c r="B42" s="191"/>
      <c r="C42" s="191"/>
      <c r="D42" s="191"/>
      <c r="E42" s="191"/>
      <c r="F42" s="191"/>
      <c r="G42" s="41"/>
      <c r="H42" s="42"/>
      <c r="I42" s="33" t="s">
        <v>90</v>
      </c>
      <c r="J42" s="34">
        <v>92762.559999999998</v>
      </c>
      <c r="K42" s="109">
        <v>42836</v>
      </c>
      <c r="L42" s="109">
        <v>42879</v>
      </c>
      <c r="M42" s="20">
        <f t="shared" si="0"/>
        <v>0.99195537509960929</v>
      </c>
      <c r="N42" s="135">
        <f>28344+63519.32+153</f>
        <v>92016.320000000007</v>
      </c>
      <c r="O42" s="130" t="s">
        <v>181</v>
      </c>
    </row>
    <row r="43" spans="1:15" s="22" customFormat="1" ht="15" customHeight="1" x14ac:dyDescent="0.25">
      <c r="A43" s="190" t="s">
        <v>91</v>
      </c>
      <c r="B43" s="191"/>
      <c r="C43" s="191"/>
      <c r="D43" s="191"/>
      <c r="E43" s="191"/>
      <c r="F43" s="191"/>
      <c r="G43" s="41"/>
      <c r="H43" s="42"/>
      <c r="I43" s="33" t="s">
        <v>92</v>
      </c>
      <c r="J43" s="34">
        <v>1000000</v>
      </c>
      <c r="K43" s="109"/>
      <c r="L43" s="109"/>
      <c r="M43" s="20">
        <f t="shared" si="0"/>
        <v>0</v>
      </c>
      <c r="N43" s="135"/>
      <c r="O43" s="131" t="s">
        <v>190</v>
      </c>
    </row>
    <row r="44" spans="1:15" s="22" customFormat="1" ht="15" customHeight="1" x14ac:dyDescent="0.25">
      <c r="A44" s="190" t="s">
        <v>93</v>
      </c>
      <c r="B44" s="191"/>
      <c r="C44" s="191"/>
      <c r="D44" s="191"/>
      <c r="E44" s="191"/>
      <c r="F44" s="191"/>
      <c r="G44" s="41"/>
      <c r="H44" s="42"/>
      <c r="I44" s="33" t="s">
        <v>90</v>
      </c>
      <c r="J44" s="34">
        <v>267931.28000000003</v>
      </c>
      <c r="K44" s="109">
        <v>42857</v>
      </c>
      <c r="L44" s="109">
        <v>42872</v>
      </c>
      <c r="M44" s="20">
        <f t="shared" si="0"/>
        <v>0.99983144931789958</v>
      </c>
      <c r="N44" s="135">
        <f>80331.27+87529.06+51395.12+48630.67</f>
        <v>267886.12</v>
      </c>
      <c r="O44" s="130" t="s">
        <v>181</v>
      </c>
    </row>
    <row r="45" spans="1:15" s="22" customFormat="1" ht="15" customHeight="1" x14ac:dyDescent="0.25">
      <c r="A45" s="190" t="s">
        <v>101</v>
      </c>
      <c r="B45" s="191"/>
      <c r="C45" s="191"/>
      <c r="D45" s="191"/>
      <c r="E45" s="191"/>
      <c r="F45" s="191"/>
      <c r="G45" s="41"/>
      <c r="H45" s="42"/>
      <c r="I45" s="33" t="s">
        <v>90</v>
      </c>
      <c r="J45" s="34">
        <v>1222342.98</v>
      </c>
      <c r="K45" s="109">
        <v>42842</v>
      </c>
      <c r="L45" s="109">
        <v>42962</v>
      </c>
      <c r="M45" s="20">
        <f t="shared" si="0"/>
        <v>0.55436145262600511</v>
      </c>
      <c r="N45" s="135">
        <f>64569.27+212610.35+156810.81+140698.43+102930.97</f>
        <v>677619.83</v>
      </c>
      <c r="O45" s="130" t="s">
        <v>182</v>
      </c>
    </row>
    <row r="46" spans="1:15" s="22" customFormat="1" ht="15" customHeight="1" x14ac:dyDescent="0.25">
      <c r="A46" s="190" t="s">
        <v>94</v>
      </c>
      <c r="B46" s="191"/>
      <c r="C46" s="191"/>
      <c r="D46" s="191"/>
      <c r="E46" s="191"/>
      <c r="F46" s="191"/>
      <c r="G46" s="41"/>
      <c r="H46" s="42"/>
      <c r="I46" s="33" t="s">
        <v>90</v>
      </c>
      <c r="J46" s="34">
        <v>576798.43999999994</v>
      </c>
      <c r="K46" s="109">
        <v>42837</v>
      </c>
      <c r="L46" s="109">
        <v>42908</v>
      </c>
      <c r="M46" s="20">
        <f t="shared" si="0"/>
        <v>0.73127624963756843</v>
      </c>
      <c r="N46" s="135">
        <f>944+132689.29+178548.44+109500+117.27</f>
        <v>421799</v>
      </c>
      <c r="O46" s="130" t="s">
        <v>181</v>
      </c>
    </row>
    <row r="47" spans="1:15" s="22" customFormat="1" ht="15" customHeight="1" x14ac:dyDescent="0.25">
      <c r="A47" s="190" t="s">
        <v>95</v>
      </c>
      <c r="B47" s="191"/>
      <c r="C47" s="191"/>
      <c r="D47" s="191"/>
      <c r="E47" s="191"/>
      <c r="F47" s="191"/>
      <c r="G47" s="41"/>
      <c r="H47" s="42"/>
      <c r="I47" s="33" t="s">
        <v>96</v>
      </c>
      <c r="J47" s="34">
        <v>329035.58</v>
      </c>
      <c r="K47" s="109">
        <v>42842</v>
      </c>
      <c r="L47" s="109">
        <v>42921</v>
      </c>
      <c r="M47" s="20">
        <f t="shared" si="0"/>
        <v>0.95323678977209692</v>
      </c>
      <c r="N47" s="135">
        <f>23397+217401.43+14474.5+944+57431.89</f>
        <v>313648.82</v>
      </c>
      <c r="O47" s="130" t="s">
        <v>181</v>
      </c>
    </row>
    <row r="48" spans="1:15" s="22" customFormat="1" ht="15" customHeight="1" x14ac:dyDescent="0.25">
      <c r="A48" s="190" t="s">
        <v>97</v>
      </c>
      <c r="B48" s="191"/>
      <c r="C48" s="191"/>
      <c r="D48" s="191"/>
      <c r="E48" s="191"/>
      <c r="F48" s="191"/>
      <c r="G48" s="41"/>
      <c r="H48" s="42"/>
      <c r="I48" s="33" t="s">
        <v>98</v>
      </c>
      <c r="J48" s="34">
        <v>212862.75</v>
      </c>
      <c r="K48" s="109">
        <v>42871</v>
      </c>
      <c r="L48" s="109">
        <v>42880</v>
      </c>
      <c r="M48" s="20">
        <f t="shared" si="0"/>
        <v>0.40080699887603627</v>
      </c>
      <c r="N48" s="135">
        <f>58179.88+24342.32+1421.48+1373.2</f>
        <v>85316.87999999999</v>
      </c>
      <c r="O48" s="130" t="s">
        <v>181</v>
      </c>
    </row>
    <row r="49" spans="1:15" s="22" customFormat="1" ht="15" customHeight="1" x14ac:dyDescent="0.25">
      <c r="A49" s="190" t="s">
        <v>99</v>
      </c>
      <c r="B49" s="191"/>
      <c r="C49" s="191"/>
      <c r="D49" s="191"/>
      <c r="E49" s="191"/>
      <c r="F49" s="191"/>
      <c r="G49" s="41"/>
      <c r="H49" s="42"/>
      <c r="I49" s="33" t="s">
        <v>100</v>
      </c>
      <c r="J49" s="34">
        <v>81822.86</v>
      </c>
      <c r="K49" s="109">
        <v>42858</v>
      </c>
      <c r="L49" s="109">
        <v>42893</v>
      </c>
      <c r="M49" s="20">
        <f t="shared" si="0"/>
        <v>0.71440695179806724</v>
      </c>
      <c r="N49" s="135">
        <f>23229.16+35225.66</f>
        <v>58454.820000000007</v>
      </c>
      <c r="O49" s="130" t="s">
        <v>180</v>
      </c>
    </row>
    <row r="50" spans="1:15" s="22" customFormat="1" ht="15" customHeight="1" x14ac:dyDescent="0.25">
      <c r="A50" s="190" t="s">
        <v>102</v>
      </c>
      <c r="B50" s="191"/>
      <c r="C50" s="191"/>
      <c r="D50" s="191"/>
      <c r="E50" s="191"/>
      <c r="F50" s="191"/>
      <c r="G50" s="41"/>
      <c r="H50" s="42"/>
      <c r="I50" s="33" t="s">
        <v>103</v>
      </c>
      <c r="J50" s="34">
        <v>200030.48</v>
      </c>
      <c r="K50" s="109">
        <v>42842</v>
      </c>
      <c r="L50" s="109">
        <v>42906</v>
      </c>
      <c r="M50" s="20">
        <f t="shared" si="0"/>
        <v>0.63253460172669684</v>
      </c>
      <c r="N50" s="135">
        <f>39034.2+53722+33770</f>
        <v>126526.2</v>
      </c>
      <c r="O50" s="130" t="s">
        <v>183</v>
      </c>
    </row>
    <row r="51" spans="1:15" s="22" customFormat="1" ht="15" customHeight="1" x14ac:dyDescent="0.25">
      <c r="A51" s="190" t="s">
        <v>105</v>
      </c>
      <c r="B51" s="191"/>
      <c r="C51" s="191"/>
      <c r="D51" s="191"/>
      <c r="E51" s="191"/>
      <c r="F51" s="191"/>
      <c r="G51" s="41"/>
      <c r="H51" s="42"/>
      <c r="I51" s="33" t="s">
        <v>104</v>
      </c>
      <c r="J51" s="34">
        <v>546787</v>
      </c>
      <c r="K51" s="109">
        <v>42899</v>
      </c>
      <c r="L51" s="109">
        <v>43014</v>
      </c>
      <c r="M51" s="20">
        <f t="shared" si="0"/>
        <v>0.35964777875114079</v>
      </c>
      <c r="N51" s="135">
        <f>101624.05+58813.58+22906.9+13306.2</f>
        <v>196650.73</v>
      </c>
      <c r="O51" s="130" t="s">
        <v>177</v>
      </c>
    </row>
    <row r="52" spans="1:15" s="22" customFormat="1" ht="15" customHeight="1" x14ac:dyDescent="0.25">
      <c r="A52" s="190" t="s">
        <v>106</v>
      </c>
      <c r="B52" s="191"/>
      <c r="C52" s="191"/>
      <c r="D52" s="191"/>
      <c r="E52" s="191"/>
      <c r="F52" s="191"/>
      <c r="G52" s="41"/>
      <c r="H52" s="42"/>
      <c r="I52" s="33" t="s">
        <v>107</v>
      </c>
      <c r="J52" s="34">
        <v>226099.1</v>
      </c>
      <c r="K52" s="109">
        <v>42863</v>
      </c>
      <c r="L52" s="109">
        <v>42934</v>
      </c>
      <c r="M52" s="20">
        <f t="shared" si="0"/>
        <v>0.55505032970056045</v>
      </c>
      <c r="N52" s="135">
        <f>91666.2+17882.98+9125+6822.2</f>
        <v>125496.37999999999</v>
      </c>
      <c r="O52" s="130" t="s">
        <v>182</v>
      </c>
    </row>
    <row r="53" spans="1:15" s="22" customFormat="1" ht="15" customHeight="1" x14ac:dyDescent="0.25">
      <c r="A53" s="190" t="s">
        <v>108</v>
      </c>
      <c r="B53" s="191"/>
      <c r="C53" s="191"/>
      <c r="D53" s="191"/>
      <c r="E53" s="191"/>
      <c r="F53" s="191"/>
      <c r="G53" s="41"/>
      <c r="H53" s="42"/>
      <c r="I53" s="33" t="s">
        <v>78</v>
      </c>
      <c r="J53" s="34">
        <v>137322.6</v>
      </c>
      <c r="K53" s="109">
        <v>42842</v>
      </c>
      <c r="L53" s="109">
        <v>42901</v>
      </c>
      <c r="M53" s="20">
        <f t="shared" si="0"/>
        <v>0.98164832300000138</v>
      </c>
      <c r="N53" s="135">
        <f>14273+92854.5+10653+17022</f>
        <v>134802.5</v>
      </c>
      <c r="O53" s="130" t="s">
        <v>181</v>
      </c>
    </row>
    <row r="54" spans="1:15" s="22" customFormat="1" ht="15" customHeight="1" x14ac:dyDescent="0.25">
      <c r="A54" s="190" t="s">
        <v>109</v>
      </c>
      <c r="B54" s="191"/>
      <c r="C54" s="191"/>
      <c r="D54" s="191"/>
      <c r="E54" s="191"/>
      <c r="F54" s="191"/>
      <c r="G54" s="41"/>
      <c r="H54" s="42"/>
      <c r="I54" s="33" t="s">
        <v>110</v>
      </c>
      <c r="J54" s="34">
        <v>77881.34</v>
      </c>
      <c r="K54" s="109">
        <v>42884</v>
      </c>
      <c r="L54" s="109">
        <v>42899</v>
      </c>
      <c r="M54" s="20">
        <f t="shared" si="0"/>
        <v>0.94370050643710046</v>
      </c>
      <c r="N54" s="135">
        <f>28365+45131.66</f>
        <v>73496.66</v>
      </c>
      <c r="O54" s="192" t="s">
        <v>181</v>
      </c>
    </row>
    <row r="55" spans="1:15" s="22" customFormat="1" ht="15" customHeight="1" x14ac:dyDescent="0.25">
      <c r="A55" s="190" t="s">
        <v>111</v>
      </c>
      <c r="B55" s="191"/>
      <c r="C55" s="191"/>
      <c r="D55" s="191"/>
      <c r="E55" s="191"/>
      <c r="F55" s="191"/>
      <c r="G55" s="41"/>
      <c r="H55" s="42"/>
      <c r="I55" s="33" t="s">
        <v>112</v>
      </c>
      <c r="J55" s="34">
        <v>420064.72</v>
      </c>
      <c r="K55" s="109">
        <v>42842</v>
      </c>
      <c r="L55" s="109">
        <v>42947</v>
      </c>
      <c r="M55" s="20">
        <f t="shared" si="0"/>
        <v>0.97256056162012361</v>
      </c>
      <c r="N55" s="135">
        <f>204386.43+180876.28+23275.67</f>
        <v>408538.37999999995</v>
      </c>
      <c r="O55" s="130" t="s">
        <v>181</v>
      </c>
    </row>
    <row r="56" spans="1:15" s="22" customFormat="1" ht="15" customHeight="1" x14ac:dyDescent="0.25">
      <c r="A56" s="190" t="s">
        <v>113</v>
      </c>
      <c r="B56" s="191"/>
      <c r="C56" s="191"/>
      <c r="D56" s="191"/>
      <c r="E56" s="191"/>
      <c r="F56" s="191"/>
      <c r="G56" s="41"/>
      <c r="H56" s="42"/>
      <c r="I56" s="33" t="s">
        <v>114</v>
      </c>
      <c r="J56" s="34">
        <v>650000</v>
      </c>
      <c r="K56" s="109"/>
      <c r="L56" s="109"/>
      <c r="M56" s="20">
        <f t="shared" si="0"/>
        <v>1</v>
      </c>
      <c r="N56" s="135">
        <v>650000</v>
      </c>
      <c r="O56" s="131" t="s">
        <v>190</v>
      </c>
    </row>
    <row r="57" spans="1:15" s="22" customFormat="1" ht="15" customHeight="1" x14ac:dyDescent="0.25">
      <c r="A57" s="190" t="s">
        <v>115</v>
      </c>
      <c r="B57" s="191"/>
      <c r="C57" s="191"/>
      <c r="D57" s="191"/>
      <c r="E57" s="191"/>
      <c r="F57" s="191"/>
      <c r="G57" s="41"/>
      <c r="H57" s="42"/>
      <c r="I57" s="33" t="s">
        <v>116</v>
      </c>
      <c r="J57" s="34">
        <v>4700000</v>
      </c>
      <c r="K57" s="109"/>
      <c r="L57" s="109"/>
      <c r="M57" s="20">
        <f t="shared" si="0"/>
        <v>0.95744680851063835</v>
      </c>
      <c r="N57" s="135">
        <v>4500000</v>
      </c>
      <c r="O57" s="131" t="s">
        <v>190</v>
      </c>
    </row>
    <row r="58" spans="1:15" s="22" customFormat="1" ht="15" customHeight="1" x14ac:dyDescent="0.25">
      <c r="A58" s="217"/>
      <c r="B58" s="218"/>
      <c r="C58" s="218"/>
      <c r="D58" s="218"/>
      <c r="E58" s="218"/>
      <c r="F58" s="218"/>
      <c r="G58" s="41"/>
      <c r="H58" s="42"/>
      <c r="I58" s="33"/>
      <c r="J58" s="34"/>
      <c r="K58" s="109"/>
      <c r="L58" s="109"/>
      <c r="M58" s="20"/>
      <c r="N58" s="135"/>
      <c r="O58" s="131"/>
    </row>
    <row r="59" spans="1:15" s="22" customFormat="1" ht="15" customHeight="1" x14ac:dyDescent="0.25">
      <c r="A59" s="226" t="s">
        <v>173</v>
      </c>
      <c r="B59" s="218"/>
      <c r="C59" s="218"/>
      <c r="D59" s="218"/>
      <c r="E59" s="218"/>
      <c r="F59" s="218"/>
      <c r="G59" s="41"/>
      <c r="H59" s="42"/>
      <c r="I59" s="33"/>
      <c r="J59" s="34"/>
      <c r="K59" s="109"/>
      <c r="L59" s="109"/>
      <c r="M59" s="20"/>
      <c r="N59" s="135"/>
      <c r="O59" s="131"/>
    </row>
    <row r="60" spans="1:15" s="22" customFormat="1" ht="15" customHeight="1" x14ac:dyDescent="0.25">
      <c r="A60" s="190" t="s">
        <v>117</v>
      </c>
      <c r="B60" s="191"/>
      <c r="C60" s="191"/>
      <c r="D60" s="191"/>
      <c r="E60" s="191"/>
      <c r="F60" s="191"/>
      <c r="G60" s="41"/>
      <c r="H60" s="42"/>
      <c r="I60" s="33" t="s">
        <v>92</v>
      </c>
      <c r="J60" s="34">
        <v>1358700</v>
      </c>
      <c r="K60" s="109"/>
      <c r="L60" s="109"/>
      <c r="M60" s="20">
        <f t="shared" si="0"/>
        <v>0</v>
      </c>
      <c r="N60" s="135"/>
      <c r="O60" s="131" t="s">
        <v>187</v>
      </c>
    </row>
    <row r="61" spans="1:15" s="22" customFormat="1" ht="15" customHeight="1" x14ac:dyDescent="0.25">
      <c r="A61" s="190" t="s">
        <v>118</v>
      </c>
      <c r="B61" s="191"/>
      <c r="C61" s="191"/>
      <c r="D61" s="191"/>
      <c r="E61" s="191"/>
      <c r="F61" s="191"/>
      <c r="G61" s="41"/>
      <c r="H61" s="42"/>
      <c r="I61" s="33" t="s">
        <v>92</v>
      </c>
      <c r="J61" s="34">
        <v>565505</v>
      </c>
      <c r="K61" s="109"/>
      <c r="L61" s="109"/>
      <c r="M61" s="20">
        <f t="shared" si="0"/>
        <v>0</v>
      </c>
      <c r="N61" s="135"/>
      <c r="O61" s="131" t="s">
        <v>187</v>
      </c>
    </row>
    <row r="62" spans="1:15" s="22" customFormat="1" ht="15" customHeight="1" x14ac:dyDescent="0.25">
      <c r="A62" s="190" t="s">
        <v>118</v>
      </c>
      <c r="B62" s="191"/>
      <c r="C62" s="191"/>
      <c r="D62" s="191"/>
      <c r="E62" s="191"/>
      <c r="F62" s="191"/>
      <c r="G62" s="41"/>
      <c r="H62" s="42"/>
      <c r="I62" s="33" t="s">
        <v>119</v>
      </c>
      <c r="J62" s="34">
        <v>521906</v>
      </c>
      <c r="K62" s="109"/>
      <c r="L62" s="109"/>
      <c r="M62" s="20">
        <f t="shared" si="0"/>
        <v>0</v>
      </c>
      <c r="N62" s="135"/>
      <c r="O62" s="131" t="s">
        <v>187</v>
      </c>
    </row>
    <row r="63" spans="1:15" s="22" customFormat="1" ht="15" customHeight="1" x14ac:dyDescent="0.25">
      <c r="A63" s="190" t="s">
        <v>118</v>
      </c>
      <c r="B63" s="191"/>
      <c r="C63" s="191"/>
      <c r="D63" s="191"/>
      <c r="E63" s="191"/>
      <c r="F63" s="191"/>
      <c r="G63" s="41"/>
      <c r="H63" s="42"/>
      <c r="I63" s="33" t="s">
        <v>120</v>
      </c>
      <c r="J63" s="34">
        <v>521902</v>
      </c>
      <c r="K63" s="109"/>
      <c r="L63" s="109"/>
      <c r="M63" s="20">
        <f t="shared" si="0"/>
        <v>0</v>
      </c>
      <c r="N63" s="135"/>
      <c r="O63" s="131" t="s">
        <v>187</v>
      </c>
    </row>
    <row r="64" spans="1:15" s="22" customFormat="1" ht="15" customHeight="1" x14ac:dyDescent="0.25">
      <c r="A64" s="190" t="s">
        <v>118</v>
      </c>
      <c r="B64" s="191"/>
      <c r="C64" s="191"/>
      <c r="D64" s="191"/>
      <c r="E64" s="191"/>
      <c r="F64" s="191"/>
      <c r="G64" s="41"/>
      <c r="H64" s="42"/>
      <c r="I64" s="33" t="s">
        <v>121</v>
      </c>
      <c r="J64" s="34">
        <v>542264</v>
      </c>
      <c r="K64" s="109"/>
      <c r="L64" s="109"/>
      <c r="M64" s="20">
        <f t="shared" si="0"/>
        <v>0</v>
      </c>
      <c r="N64" s="135"/>
      <c r="O64" s="131" t="s">
        <v>187</v>
      </c>
    </row>
    <row r="65" spans="1:15" s="22" customFormat="1" ht="15" customHeight="1" x14ac:dyDescent="0.25">
      <c r="A65" s="190" t="s">
        <v>118</v>
      </c>
      <c r="B65" s="191"/>
      <c r="C65" s="191"/>
      <c r="D65" s="191"/>
      <c r="E65" s="191"/>
      <c r="F65" s="191"/>
      <c r="G65" s="41"/>
      <c r="H65" s="42"/>
      <c r="I65" s="33" t="s">
        <v>122</v>
      </c>
      <c r="J65" s="34">
        <v>543034</v>
      </c>
      <c r="K65" s="109"/>
      <c r="L65" s="109"/>
      <c r="M65" s="20">
        <f t="shared" si="0"/>
        <v>0</v>
      </c>
      <c r="N65" s="135"/>
      <c r="O65" s="131" t="s">
        <v>187</v>
      </c>
    </row>
    <row r="66" spans="1:15" s="22" customFormat="1" ht="15" customHeight="1" x14ac:dyDescent="0.25">
      <c r="A66" s="190" t="s">
        <v>123</v>
      </c>
      <c r="B66" s="191"/>
      <c r="C66" s="191"/>
      <c r="D66" s="191"/>
      <c r="E66" s="191"/>
      <c r="F66" s="191"/>
      <c r="G66" s="41"/>
      <c r="H66" s="42"/>
      <c r="I66" s="33" t="s">
        <v>124</v>
      </c>
      <c r="J66" s="34">
        <v>350000</v>
      </c>
      <c r="K66" s="109"/>
      <c r="L66" s="109"/>
      <c r="M66" s="20">
        <f t="shared" si="0"/>
        <v>0</v>
      </c>
      <c r="N66" s="135"/>
      <c r="O66" s="131" t="s">
        <v>187</v>
      </c>
    </row>
    <row r="67" spans="1:15" s="22" customFormat="1" ht="15" customHeight="1" x14ac:dyDescent="0.25">
      <c r="A67" s="193" t="s">
        <v>167</v>
      </c>
      <c r="B67" s="191"/>
      <c r="C67" s="191"/>
      <c r="D67" s="191"/>
      <c r="E67" s="191"/>
      <c r="F67" s="191"/>
      <c r="G67" s="41"/>
      <c r="H67" s="42"/>
      <c r="I67" s="33" t="s">
        <v>125</v>
      </c>
      <c r="J67" s="34">
        <v>350000</v>
      </c>
      <c r="K67" s="109"/>
      <c r="L67" s="109"/>
      <c r="M67" s="20">
        <f t="shared" si="0"/>
        <v>0</v>
      </c>
      <c r="N67" s="135"/>
      <c r="O67" s="131" t="s">
        <v>187</v>
      </c>
    </row>
    <row r="68" spans="1:15" s="22" customFormat="1" ht="15" customHeight="1" x14ac:dyDescent="0.25">
      <c r="A68" s="190" t="s">
        <v>126</v>
      </c>
      <c r="B68" s="191"/>
      <c r="C68" s="191"/>
      <c r="D68" s="191"/>
      <c r="E68" s="191"/>
      <c r="F68" s="191"/>
      <c r="G68" s="41"/>
      <c r="H68" s="42"/>
      <c r="I68" s="33" t="s">
        <v>127</v>
      </c>
      <c r="J68" s="34">
        <v>350000</v>
      </c>
      <c r="K68" s="109"/>
      <c r="L68" s="109"/>
      <c r="M68" s="20">
        <f t="shared" si="0"/>
        <v>0</v>
      </c>
      <c r="N68" s="135"/>
      <c r="O68" s="131" t="s">
        <v>187</v>
      </c>
    </row>
    <row r="69" spans="1:15" s="22" customFormat="1" ht="15" customHeight="1" x14ac:dyDescent="0.25">
      <c r="A69" s="190" t="s">
        <v>128</v>
      </c>
      <c r="B69" s="191"/>
      <c r="C69" s="191"/>
      <c r="D69" s="191"/>
      <c r="E69" s="191"/>
      <c r="F69" s="191"/>
      <c r="G69" s="41"/>
      <c r="H69" s="42"/>
      <c r="I69" s="33" t="s">
        <v>129</v>
      </c>
      <c r="J69" s="34">
        <v>350000</v>
      </c>
      <c r="K69" s="109"/>
      <c r="L69" s="109"/>
      <c r="M69" s="20">
        <f t="shared" si="0"/>
        <v>0</v>
      </c>
      <c r="N69" s="135"/>
      <c r="O69" s="131" t="s">
        <v>187</v>
      </c>
    </row>
    <row r="70" spans="1:15" s="22" customFormat="1" ht="15" customHeight="1" x14ac:dyDescent="0.25">
      <c r="A70" s="190" t="s">
        <v>130</v>
      </c>
      <c r="B70" s="191"/>
      <c r="C70" s="191"/>
      <c r="D70" s="191"/>
      <c r="E70" s="191"/>
      <c r="F70" s="191"/>
      <c r="G70" s="41"/>
      <c r="H70" s="42"/>
      <c r="I70" s="33" t="s">
        <v>131</v>
      </c>
      <c r="J70" s="34">
        <v>350000</v>
      </c>
      <c r="K70" s="109"/>
      <c r="L70" s="109"/>
      <c r="M70" s="20">
        <f t="shared" si="0"/>
        <v>0</v>
      </c>
      <c r="N70" s="135"/>
      <c r="O70" s="131" t="s">
        <v>187</v>
      </c>
    </row>
    <row r="71" spans="1:15" s="22" customFormat="1" ht="15" customHeight="1" x14ac:dyDescent="0.25">
      <c r="A71" s="190" t="s">
        <v>132</v>
      </c>
      <c r="B71" s="191"/>
      <c r="C71" s="191"/>
      <c r="D71" s="191"/>
      <c r="E71" s="191"/>
      <c r="F71" s="191"/>
      <c r="G71" s="41"/>
      <c r="H71" s="42"/>
      <c r="I71" s="33" t="s">
        <v>133</v>
      </c>
      <c r="J71" s="34">
        <v>350000</v>
      </c>
      <c r="K71" s="109"/>
      <c r="L71" s="109"/>
      <c r="M71" s="20">
        <f t="shared" si="0"/>
        <v>0</v>
      </c>
      <c r="N71" s="135"/>
      <c r="O71" s="131" t="s">
        <v>187</v>
      </c>
    </row>
    <row r="72" spans="1:15" s="22" customFormat="1" ht="15" customHeight="1" x14ac:dyDescent="0.25">
      <c r="A72" s="190" t="s">
        <v>134</v>
      </c>
      <c r="B72" s="191"/>
      <c r="C72" s="191"/>
      <c r="D72" s="191"/>
      <c r="E72" s="191"/>
      <c r="F72" s="191"/>
      <c r="G72" s="41"/>
      <c r="H72" s="42"/>
      <c r="I72" s="33" t="s">
        <v>46</v>
      </c>
      <c r="J72" s="34">
        <v>350000</v>
      </c>
      <c r="K72" s="109"/>
      <c r="L72" s="109"/>
      <c r="M72" s="20">
        <f t="shared" si="0"/>
        <v>0</v>
      </c>
      <c r="N72" s="135"/>
      <c r="O72" s="131" t="s">
        <v>187</v>
      </c>
    </row>
    <row r="73" spans="1:15" s="22" customFormat="1" ht="15" customHeight="1" x14ac:dyDescent="0.25">
      <c r="A73" s="190" t="s">
        <v>135</v>
      </c>
      <c r="B73" s="191"/>
      <c r="C73" s="191"/>
      <c r="D73" s="191"/>
      <c r="E73" s="191"/>
      <c r="F73" s="191"/>
      <c r="G73" s="41"/>
      <c r="H73" s="42"/>
      <c r="I73" s="33" t="s">
        <v>136</v>
      </c>
      <c r="J73" s="34">
        <v>350000</v>
      </c>
      <c r="K73" s="109"/>
      <c r="L73" s="109"/>
      <c r="M73" s="20">
        <f t="shared" si="0"/>
        <v>0</v>
      </c>
      <c r="N73" s="135"/>
      <c r="O73" s="131" t="s">
        <v>187</v>
      </c>
    </row>
    <row r="74" spans="1:15" s="22" customFormat="1" ht="15" customHeight="1" x14ac:dyDescent="0.25">
      <c r="A74" s="190" t="s">
        <v>137</v>
      </c>
      <c r="B74" s="191"/>
      <c r="C74" s="191"/>
      <c r="D74" s="191"/>
      <c r="E74" s="191"/>
      <c r="F74" s="191"/>
      <c r="G74" s="41"/>
      <c r="H74" s="42"/>
      <c r="I74" s="33" t="s">
        <v>36</v>
      </c>
      <c r="J74" s="34">
        <v>338000</v>
      </c>
      <c r="K74" s="109"/>
      <c r="L74" s="109"/>
      <c r="M74" s="20">
        <f t="shared" si="0"/>
        <v>1</v>
      </c>
      <c r="N74" s="135">
        <v>338000</v>
      </c>
      <c r="O74" s="131" t="s">
        <v>185</v>
      </c>
    </row>
    <row r="75" spans="1:15" s="22" customFormat="1" ht="15" customHeight="1" x14ac:dyDescent="0.25">
      <c r="A75" s="190" t="s">
        <v>138</v>
      </c>
      <c r="B75" s="191"/>
      <c r="C75" s="191"/>
      <c r="D75" s="191"/>
      <c r="E75" s="191"/>
      <c r="F75" s="191"/>
      <c r="G75" s="41"/>
      <c r="H75" s="42"/>
      <c r="I75" s="33" t="s">
        <v>139</v>
      </c>
      <c r="J75" s="34">
        <v>3000000</v>
      </c>
      <c r="K75" s="109"/>
      <c r="L75" s="109"/>
      <c r="M75" s="20">
        <f t="shared" si="0"/>
        <v>0</v>
      </c>
      <c r="N75" s="135"/>
      <c r="O75" s="131" t="s">
        <v>187</v>
      </c>
    </row>
    <row r="76" spans="1:15" s="22" customFormat="1" ht="15" customHeight="1" x14ac:dyDescent="0.25">
      <c r="A76" s="190" t="s">
        <v>140</v>
      </c>
      <c r="B76" s="191"/>
      <c r="C76" s="191"/>
      <c r="D76" s="191"/>
      <c r="E76" s="191"/>
      <c r="F76" s="191"/>
      <c r="G76" s="41"/>
      <c r="H76" s="42"/>
      <c r="I76" s="33" t="s">
        <v>141</v>
      </c>
      <c r="J76" s="34">
        <v>5000000</v>
      </c>
      <c r="K76" s="109"/>
      <c r="L76" s="109"/>
      <c r="M76" s="20">
        <f t="shared" si="0"/>
        <v>0</v>
      </c>
      <c r="N76" s="135"/>
      <c r="O76" s="131" t="s">
        <v>187</v>
      </c>
    </row>
    <row r="77" spans="1:15" s="22" customFormat="1" ht="15" customHeight="1" x14ac:dyDescent="0.25">
      <c r="A77" s="190" t="s">
        <v>142</v>
      </c>
      <c r="B77" s="191"/>
      <c r="C77" s="191"/>
      <c r="D77" s="191"/>
      <c r="E77" s="191"/>
      <c r="F77" s="191"/>
      <c r="G77" s="41"/>
      <c r="H77" s="42"/>
      <c r="I77" s="33"/>
      <c r="J77" s="34">
        <v>2480689</v>
      </c>
      <c r="K77" s="109"/>
      <c r="L77" s="109"/>
      <c r="M77" s="20">
        <f t="shared" si="0"/>
        <v>0</v>
      </c>
      <c r="N77" s="135"/>
      <c r="O77" s="131" t="s">
        <v>187</v>
      </c>
    </row>
    <row r="78" spans="1:15" s="22" customFormat="1" ht="15" customHeight="1" x14ac:dyDescent="0.25">
      <c r="A78" s="190" t="s">
        <v>143</v>
      </c>
      <c r="B78" s="191"/>
      <c r="C78" s="191"/>
      <c r="D78" s="191"/>
      <c r="E78" s="191"/>
      <c r="F78" s="191"/>
      <c r="G78" s="41"/>
      <c r="H78" s="42"/>
      <c r="I78" s="33" t="s">
        <v>145</v>
      </c>
      <c r="J78" s="34">
        <v>220000</v>
      </c>
      <c r="K78" s="109"/>
      <c r="L78" s="109"/>
      <c r="M78" s="20">
        <f t="shared" si="0"/>
        <v>0</v>
      </c>
      <c r="N78" s="135"/>
      <c r="O78" s="130" t="s">
        <v>184</v>
      </c>
    </row>
    <row r="79" spans="1:15" s="22" customFormat="1" ht="15" customHeight="1" x14ac:dyDescent="0.25">
      <c r="A79" s="190" t="s">
        <v>144</v>
      </c>
      <c r="B79" s="191"/>
      <c r="C79" s="191"/>
      <c r="D79" s="191"/>
      <c r="E79" s="191"/>
      <c r="F79" s="191"/>
      <c r="G79" s="41"/>
      <c r="H79" s="42"/>
      <c r="I79" s="33" t="s">
        <v>146</v>
      </c>
      <c r="J79" s="34">
        <v>160000</v>
      </c>
      <c r="K79" s="109"/>
      <c r="L79" s="109"/>
      <c r="M79" s="20">
        <f t="shared" si="0"/>
        <v>0.64040312499999996</v>
      </c>
      <c r="N79" s="135">
        <f>29338+68485.5+4641</f>
        <v>102464.5</v>
      </c>
      <c r="O79" s="130" t="s">
        <v>186</v>
      </c>
    </row>
    <row r="80" spans="1:15" s="22" customFormat="1" ht="15" customHeight="1" x14ac:dyDescent="0.25">
      <c r="A80" s="190" t="s">
        <v>147</v>
      </c>
      <c r="B80" s="191"/>
      <c r="C80" s="191"/>
      <c r="D80" s="191"/>
      <c r="E80" s="191"/>
      <c r="F80" s="191"/>
      <c r="G80" s="41"/>
      <c r="H80" s="42"/>
      <c r="I80" s="33"/>
      <c r="J80" s="34"/>
      <c r="K80" s="109"/>
      <c r="L80" s="109"/>
      <c r="M80" s="20"/>
      <c r="N80" s="135"/>
      <c r="O80" s="130"/>
    </row>
    <row r="81" spans="1:15" s="22" customFormat="1" ht="15" customHeight="1" x14ac:dyDescent="0.25">
      <c r="A81" s="190" t="s">
        <v>148</v>
      </c>
      <c r="B81" s="191"/>
      <c r="C81" s="191"/>
      <c r="D81" s="191"/>
      <c r="E81" s="191"/>
      <c r="F81" s="191"/>
      <c r="G81" s="41"/>
      <c r="H81" s="42"/>
      <c r="I81" s="33" t="s">
        <v>48</v>
      </c>
      <c r="J81" s="34">
        <v>628053</v>
      </c>
      <c r="K81" s="109"/>
      <c r="L81" s="109"/>
      <c r="M81" s="20">
        <f t="shared" si="0"/>
        <v>0</v>
      </c>
      <c r="N81" s="135"/>
      <c r="O81" s="192" t="s">
        <v>187</v>
      </c>
    </row>
    <row r="82" spans="1:15" s="213" customFormat="1" ht="21" customHeight="1" x14ac:dyDescent="0.2">
      <c r="A82" s="204" t="s">
        <v>149</v>
      </c>
      <c r="B82" s="205"/>
      <c r="C82" s="205"/>
      <c r="D82" s="205"/>
      <c r="E82" s="205"/>
      <c r="F82" s="205"/>
      <c r="G82" s="206"/>
      <c r="H82" s="207"/>
      <c r="I82" s="208" t="s">
        <v>150</v>
      </c>
      <c r="J82" s="209">
        <v>300000</v>
      </c>
      <c r="K82" s="210"/>
      <c r="L82" s="210"/>
      <c r="M82" s="211">
        <f t="shared" ref="M82:M91" si="1">+N82/J82</f>
        <v>0</v>
      </c>
      <c r="N82" s="212"/>
      <c r="O82" s="243" t="s">
        <v>188</v>
      </c>
    </row>
    <row r="83" spans="1:15" s="22" customFormat="1" ht="15" customHeight="1" x14ac:dyDescent="0.25">
      <c r="A83" s="190" t="s">
        <v>151</v>
      </c>
      <c r="B83" s="191"/>
      <c r="C83" s="191"/>
      <c r="D83" s="191"/>
      <c r="E83" s="191"/>
      <c r="F83" s="191"/>
      <c r="G83" s="41"/>
      <c r="H83" s="42"/>
      <c r="I83" s="33" t="s">
        <v>152</v>
      </c>
      <c r="J83" s="34">
        <v>500000</v>
      </c>
      <c r="K83" s="109"/>
      <c r="L83" s="109"/>
      <c r="M83" s="20">
        <f t="shared" si="1"/>
        <v>0</v>
      </c>
      <c r="N83" s="135"/>
      <c r="O83" s="248" t="s">
        <v>192</v>
      </c>
    </row>
    <row r="84" spans="1:15" s="22" customFormat="1" ht="15" customHeight="1" x14ac:dyDescent="0.25">
      <c r="A84" s="190" t="s">
        <v>153</v>
      </c>
      <c r="B84" s="191"/>
      <c r="C84" s="191"/>
      <c r="D84" s="191"/>
      <c r="E84" s="191"/>
      <c r="F84" s="191"/>
      <c r="G84" s="41"/>
      <c r="H84" s="42"/>
      <c r="I84" s="33" t="s">
        <v>154</v>
      </c>
      <c r="J84" s="34">
        <v>500000</v>
      </c>
      <c r="K84" s="109"/>
      <c r="L84" s="109"/>
      <c r="M84" s="20">
        <f t="shared" si="1"/>
        <v>0</v>
      </c>
      <c r="N84" s="135"/>
      <c r="O84" s="192" t="s">
        <v>187</v>
      </c>
    </row>
    <row r="85" spans="1:15" s="22" customFormat="1" ht="15" customHeight="1" x14ac:dyDescent="0.25">
      <c r="A85" s="190" t="s">
        <v>155</v>
      </c>
      <c r="B85" s="191"/>
      <c r="C85" s="191"/>
      <c r="D85" s="191"/>
      <c r="E85" s="191"/>
      <c r="F85" s="191"/>
      <c r="G85" s="41"/>
      <c r="H85" s="42"/>
      <c r="I85" s="33" t="s">
        <v>156</v>
      </c>
      <c r="J85" s="34">
        <v>500000</v>
      </c>
      <c r="K85" s="109"/>
      <c r="L85" s="109"/>
      <c r="M85" s="20">
        <f t="shared" si="1"/>
        <v>0</v>
      </c>
      <c r="N85" s="135"/>
      <c r="O85" s="192" t="s">
        <v>189</v>
      </c>
    </row>
    <row r="86" spans="1:15" s="22" customFormat="1" ht="15" customHeight="1" x14ac:dyDescent="0.25">
      <c r="A86" s="190" t="s">
        <v>157</v>
      </c>
      <c r="B86" s="191"/>
      <c r="C86" s="191"/>
      <c r="D86" s="191"/>
      <c r="E86" s="191"/>
      <c r="F86" s="191"/>
      <c r="G86" s="41"/>
      <c r="H86" s="42"/>
      <c r="I86" s="33" t="s">
        <v>158</v>
      </c>
      <c r="J86" s="34">
        <v>1000000</v>
      </c>
      <c r="K86" s="109"/>
      <c r="L86" s="109"/>
      <c r="M86" s="20">
        <f t="shared" si="1"/>
        <v>0.375</v>
      </c>
      <c r="N86" s="135">
        <v>375000</v>
      </c>
      <c r="O86" s="192" t="s">
        <v>187</v>
      </c>
    </row>
    <row r="87" spans="1:15" s="22" customFormat="1" ht="15" customHeight="1" x14ac:dyDescent="0.25">
      <c r="A87" s="190" t="s">
        <v>159</v>
      </c>
      <c r="B87" s="191"/>
      <c r="C87" s="191"/>
      <c r="D87" s="191"/>
      <c r="E87" s="191"/>
      <c r="F87" s="191"/>
      <c r="G87" s="41"/>
      <c r="H87" s="42"/>
      <c r="I87" s="33" t="s">
        <v>160</v>
      </c>
      <c r="J87" s="34">
        <v>1885193</v>
      </c>
      <c r="K87" s="109"/>
      <c r="L87" s="109"/>
      <c r="M87" s="20">
        <f t="shared" si="1"/>
        <v>2.8175778289013378E-2</v>
      </c>
      <c r="N87" s="135">
        <v>53116.78</v>
      </c>
      <c r="O87" s="192" t="s">
        <v>187</v>
      </c>
    </row>
    <row r="88" spans="1:15" s="22" customFormat="1" ht="15" customHeight="1" x14ac:dyDescent="0.25">
      <c r="A88" s="190" t="s">
        <v>161</v>
      </c>
      <c r="B88" s="191"/>
      <c r="C88" s="191"/>
      <c r="D88" s="191"/>
      <c r="E88" s="191"/>
      <c r="F88" s="191"/>
      <c r="G88" s="41"/>
      <c r="H88" s="42"/>
      <c r="I88" s="33" t="s">
        <v>162</v>
      </c>
      <c r="J88" s="34">
        <v>1000000</v>
      </c>
      <c r="K88" s="109"/>
      <c r="L88" s="109"/>
      <c r="M88" s="20">
        <f t="shared" si="1"/>
        <v>0.25104156</v>
      </c>
      <c r="N88" s="135">
        <f>178889.84+72151.72</f>
        <v>251041.56</v>
      </c>
      <c r="O88" s="248" t="s">
        <v>192</v>
      </c>
    </row>
    <row r="89" spans="1:15" s="22" customFormat="1" ht="15" customHeight="1" x14ac:dyDescent="0.25">
      <c r="A89" s="190" t="s">
        <v>163</v>
      </c>
      <c r="B89" s="191"/>
      <c r="C89" s="191"/>
      <c r="D89" s="191"/>
      <c r="E89" s="191"/>
      <c r="F89" s="191"/>
      <c r="G89" s="41"/>
      <c r="H89" s="42"/>
      <c r="I89" s="33" t="s">
        <v>164</v>
      </c>
      <c r="J89" s="34">
        <v>790000</v>
      </c>
      <c r="K89" s="109"/>
      <c r="L89" s="109"/>
      <c r="M89" s="20">
        <f t="shared" si="1"/>
        <v>0</v>
      </c>
      <c r="N89" s="135"/>
      <c r="O89" s="131" t="s">
        <v>187</v>
      </c>
    </row>
    <row r="90" spans="1:15" s="22" customFormat="1" ht="15" customHeight="1" x14ac:dyDescent="0.25">
      <c r="A90" s="190" t="s">
        <v>165</v>
      </c>
      <c r="B90" s="191"/>
      <c r="C90" s="191"/>
      <c r="D90" s="191"/>
      <c r="E90" s="191"/>
      <c r="F90" s="191"/>
      <c r="G90" s="41"/>
      <c r="H90" s="42"/>
      <c r="I90" s="33" t="s">
        <v>92</v>
      </c>
      <c r="J90" s="34">
        <v>838000</v>
      </c>
      <c r="K90" s="109"/>
      <c r="L90" s="109"/>
      <c r="M90" s="20">
        <f t="shared" si="1"/>
        <v>0</v>
      </c>
      <c r="N90" s="135"/>
      <c r="O90" s="131" t="s">
        <v>187</v>
      </c>
    </row>
    <row r="91" spans="1:15" s="22" customFormat="1" ht="15" customHeight="1" x14ac:dyDescent="0.25">
      <c r="A91" s="193" t="s">
        <v>168</v>
      </c>
      <c r="B91" s="191"/>
      <c r="C91" s="191"/>
      <c r="D91" s="191"/>
      <c r="E91" s="191"/>
      <c r="F91" s="191"/>
      <c r="G91" s="41"/>
      <c r="H91" s="42"/>
      <c r="I91" s="33" t="s">
        <v>166</v>
      </c>
      <c r="J91" s="34">
        <v>1050000</v>
      </c>
      <c r="K91" s="109"/>
      <c r="L91" s="109"/>
      <c r="M91" s="20">
        <f t="shared" si="1"/>
        <v>0</v>
      </c>
      <c r="N91" s="135"/>
      <c r="O91" s="131" t="s">
        <v>187</v>
      </c>
    </row>
    <row r="92" spans="1:15" s="55" customFormat="1" ht="15" customHeight="1" x14ac:dyDescent="0.25">
      <c r="A92" s="839" t="s">
        <v>2</v>
      </c>
      <c r="B92" s="840"/>
      <c r="C92" s="840"/>
      <c r="D92" s="840"/>
      <c r="E92" s="840"/>
      <c r="F92" s="840"/>
      <c r="G92" s="840"/>
      <c r="H92" s="841"/>
      <c r="I92" s="33"/>
      <c r="J92" s="125">
        <f>SUM(J12:J91)</f>
        <v>74984223.609999999</v>
      </c>
      <c r="K92" s="107"/>
      <c r="L92" s="107"/>
      <c r="M92" s="128">
        <f>SUM(M12:M79)</f>
        <v>23.970956453308865</v>
      </c>
      <c r="N92" s="125">
        <f>SUM(N12:N91)</f>
        <v>16917396.080000002</v>
      </c>
      <c r="O92" s="35"/>
    </row>
    <row r="93" spans="1:15" s="22" customFormat="1" ht="12.75" hidden="1" customHeight="1" x14ac:dyDescent="0.25">
      <c r="A93" s="56"/>
      <c r="B93" s="57"/>
      <c r="C93" s="57"/>
      <c r="D93" s="57"/>
      <c r="E93" s="57"/>
      <c r="F93" s="57"/>
      <c r="G93" s="57"/>
      <c r="H93" s="58"/>
      <c r="I93" s="59"/>
      <c r="J93" s="59"/>
      <c r="K93" s="842" t="s">
        <v>13</v>
      </c>
      <c r="L93" s="89"/>
      <c r="M93" s="854" t="s">
        <v>21</v>
      </c>
      <c r="N93" s="855"/>
      <c r="O93" s="60"/>
    </row>
    <row r="94" spans="1:15" s="22" customFormat="1" ht="12.75" hidden="1" customHeight="1" x14ac:dyDescent="0.25">
      <c r="A94" s="61"/>
      <c r="B94" s="23"/>
      <c r="C94" s="23"/>
      <c r="D94" s="23"/>
      <c r="E94" s="23"/>
      <c r="F94" s="23"/>
      <c r="G94" s="23"/>
      <c r="H94" s="62"/>
      <c r="I94" s="63"/>
      <c r="J94" s="63"/>
      <c r="K94" s="843"/>
      <c r="L94" s="199" t="s">
        <v>14</v>
      </c>
      <c r="M94" s="114"/>
      <c r="N94" s="114" t="s">
        <v>18</v>
      </c>
      <c r="O94" s="63"/>
    </row>
    <row r="95" spans="1:15" s="22" customFormat="1" ht="12.75" hidden="1" customHeight="1" x14ac:dyDescent="0.25">
      <c r="A95" s="48" t="s">
        <v>1</v>
      </c>
      <c r="B95" s="49"/>
      <c r="C95" s="49"/>
      <c r="D95" s="49"/>
      <c r="E95" s="25"/>
      <c r="F95" s="49"/>
      <c r="G95" s="49"/>
      <c r="H95" s="64"/>
      <c r="I95" s="65"/>
      <c r="J95" s="65"/>
      <c r="K95" s="843"/>
      <c r="L95" s="199" t="s">
        <v>15</v>
      </c>
      <c r="M95" s="90" t="s">
        <v>17</v>
      </c>
      <c r="N95" s="90" t="s">
        <v>19</v>
      </c>
      <c r="O95" s="63"/>
    </row>
    <row r="96" spans="1:15" s="22" customFormat="1" ht="12.75" hidden="1" customHeight="1" x14ac:dyDescent="0.25">
      <c r="A96" s="845" t="s">
        <v>10</v>
      </c>
      <c r="B96" s="846"/>
      <c r="C96" s="846"/>
      <c r="D96" s="846"/>
      <c r="E96" s="846"/>
      <c r="F96" s="846"/>
      <c r="G96" s="846"/>
      <c r="H96" s="847"/>
      <c r="I96" s="63" t="s">
        <v>11</v>
      </c>
      <c r="J96" s="63" t="s">
        <v>12</v>
      </c>
      <c r="K96" s="844"/>
      <c r="L96" s="199" t="s">
        <v>16</v>
      </c>
      <c r="M96" s="90" t="s">
        <v>15</v>
      </c>
      <c r="N96" s="90" t="s">
        <v>20</v>
      </c>
      <c r="O96" s="63"/>
    </row>
    <row r="97" spans="1:15" s="22" customFormat="1" ht="12.75" customHeight="1" x14ac:dyDescent="0.25">
      <c r="A97" s="835" t="s">
        <v>174</v>
      </c>
      <c r="B97" s="836"/>
      <c r="C97" s="215"/>
      <c r="D97" s="215"/>
      <c r="E97" s="215"/>
      <c r="F97" s="215"/>
      <c r="G97" s="215"/>
      <c r="H97" s="216"/>
      <c r="I97" s="63"/>
      <c r="J97" s="63"/>
      <c r="K97" s="214"/>
      <c r="L97" s="199"/>
      <c r="M97" s="90"/>
      <c r="N97" s="90"/>
      <c r="O97" s="63"/>
    </row>
    <row r="98" spans="1:15" s="22" customFormat="1" ht="15" customHeight="1" x14ac:dyDescent="0.25">
      <c r="A98" s="228" t="s">
        <v>22</v>
      </c>
      <c r="B98" s="47"/>
      <c r="C98" s="47"/>
      <c r="D98" s="47"/>
      <c r="E98" s="124"/>
      <c r="F98" s="105"/>
      <c r="G98" s="105"/>
      <c r="H98" s="78"/>
      <c r="I98" s="78"/>
      <c r="J98" s="78"/>
      <c r="K98" s="200"/>
      <c r="L98" s="200"/>
      <c r="M98" s="111"/>
      <c r="N98" s="110"/>
      <c r="O98" s="43"/>
    </row>
    <row r="99" spans="1:15" s="22" customFormat="1" ht="15" customHeight="1" x14ac:dyDescent="0.25">
      <c r="A99" s="86"/>
      <c r="B99" s="104" t="s">
        <v>23</v>
      </c>
      <c r="C99" s="104"/>
      <c r="D99" s="104"/>
      <c r="E99" s="104"/>
      <c r="F99" s="104"/>
      <c r="G99" s="66"/>
      <c r="H99" s="67"/>
      <c r="I99" s="17" t="s">
        <v>29</v>
      </c>
      <c r="J99" s="34">
        <f>22158500+2949000</f>
        <v>25107500</v>
      </c>
      <c r="K99" s="132">
        <v>42738</v>
      </c>
      <c r="L99" s="132">
        <v>43098</v>
      </c>
      <c r="M99" s="20">
        <f>+N99/J99</f>
        <v>0.63311581957582397</v>
      </c>
      <c r="N99" s="141">
        <f>2450769.2+5738895.13+436222.19+1015754.66+5194142.93+639050.55+421120.78</f>
        <v>15895955.439999999</v>
      </c>
      <c r="O99" s="247" t="s">
        <v>42</v>
      </c>
    </row>
    <row r="100" spans="1:15" s="22" customFormat="1" ht="15" customHeight="1" x14ac:dyDescent="0.25">
      <c r="A100" s="46"/>
      <c r="B100" s="47" t="s">
        <v>24</v>
      </c>
      <c r="C100" s="47"/>
      <c r="D100" s="47"/>
      <c r="E100" s="47"/>
      <c r="F100" s="47"/>
      <c r="G100" s="66"/>
      <c r="H100" s="67"/>
      <c r="I100" s="17" t="s">
        <v>29</v>
      </c>
      <c r="J100" s="34">
        <f>20729867+2947979</f>
        <v>23677846</v>
      </c>
      <c r="K100" s="132">
        <v>42738</v>
      </c>
      <c r="L100" s="132">
        <v>43098</v>
      </c>
      <c r="M100" s="20">
        <f>+N100/J100</f>
        <v>0.81108219134460113</v>
      </c>
      <c r="N100" s="140">
        <f>4582104.49+5158870.25+175501.28+1844715.17+5258903.16+1005369.83+1179215.04</f>
        <v>19204679.219999999</v>
      </c>
      <c r="O100" s="247" t="s">
        <v>42</v>
      </c>
    </row>
    <row r="101" spans="1:15" s="22" customFormat="1" ht="15" customHeight="1" x14ac:dyDescent="0.25">
      <c r="A101" s="227" t="s">
        <v>171</v>
      </c>
      <c r="B101" s="49"/>
      <c r="C101" s="49"/>
      <c r="D101" s="49"/>
      <c r="E101" s="49"/>
      <c r="F101" s="49"/>
      <c r="G101" s="126"/>
      <c r="H101" s="64"/>
      <c r="I101" s="219"/>
      <c r="J101" s="34"/>
      <c r="K101" s="112"/>
      <c r="L101" s="112"/>
      <c r="M101" s="20"/>
      <c r="N101" s="140"/>
      <c r="O101" s="51"/>
    </row>
    <row r="102" spans="1:15" s="22" customFormat="1" ht="15" customHeight="1" x14ac:dyDescent="0.25">
      <c r="A102" s="46"/>
      <c r="B102" s="47" t="s">
        <v>45</v>
      </c>
      <c r="C102" s="47"/>
      <c r="D102" s="47"/>
      <c r="E102" s="47"/>
      <c r="F102" s="67"/>
      <c r="G102" s="126"/>
      <c r="H102" s="64"/>
      <c r="I102" s="17" t="s">
        <v>29</v>
      </c>
      <c r="J102" s="34">
        <v>65000000</v>
      </c>
      <c r="K102" s="112"/>
      <c r="L102" s="112"/>
      <c r="M102" s="20">
        <f>+N102/J102</f>
        <v>0.99692307692307691</v>
      </c>
      <c r="N102" s="140">
        <v>64800000</v>
      </c>
      <c r="O102" s="131" t="s">
        <v>169</v>
      </c>
    </row>
    <row r="103" spans="1:15" s="22" customFormat="1" ht="15" hidden="1" customHeight="1" x14ac:dyDescent="0.25">
      <c r="A103" s="46"/>
      <c r="B103" s="47"/>
      <c r="C103" s="47"/>
      <c r="D103" s="47"/>
      <c r="E103" s="47"/>
      <c r="F103" s="67"/>
      <c r="G103" s="126"/>
      <c r="H103" s="64"/>
      <c r="I103" s="17"/>
      <c r="J103" s="34"/>
      <c r="K103" s="112"/>
      <c r="L103" s="112"/>
      <c r="M103" s="20"/>
      <c r="N103" s="140"/>
      <c r="O103" s="51"/>
    </row>
    <row r="104" spans="1:15" s="22" customFormat="1" ht="15" customHeight="1" x14ac:dyDescent="0.25">
      <c r="A104" s="224" t="s">
        <v>172</v>
      </c>
      <c r="B104" s="68"/>
      <c r="C104" s="49"/>
      <c r="D104" s="49"/>
      <c r="E104" s="49"/>
      <c r="F104" s="49"/>
      <c r="G104" s="126"/>
      <c r="H104" s="64"/>
      <c r="I104" s="219"/>
      <c r="J104" s="34"/>
      <c r="K104" s="112"/>
      <c r="L104" s="112"/>
      <c r="M104" s="20"/>
      <c r="N104" s="140"/>
      <c r="O104" s="51"/>
    </row>
    <row r="105" spans="1:15" s="22" customFormat="1" ht="15" customHeight="1" x14ac:dyDescent="0.25">
      <c r="A105" s="46"/>
      <c r="B105" s="71" t="s">
        <v>26</v>
      </c>
      <c r="C105" s="47"/>
      <c r="D105" s="47"/>
      <c r="E105" s="47"/>
      <c r="F105" s="225"/>
      <c r="G105" s="49"/>
      <c r="H105" s="69"/>
      <c r="I105" s="53"/>
      <c r="J105" s="53"/>
      <c r="K105" s="115"/>
      <c r="L105" s="115"/>
      <c r="M105" s="70"/>
      <c r="N105" s="142"/>
      <c r="O105" s="70"/>
    </row>
    <row r="106" spans="1:15" s="22" customFormat="1" ht="15" customHeight="1" x14ac:dyDescent="0.25">
      <c r="A106" s="46"/>
      <c r="B106" s="71" t="s">
        <v>25</v>
      </c>
      <c r="C106" s="47"/>
      <c r="D106" s="71"/>
      <c r="E106" s="47"/>
      <c r="F106" s="47"/>
      <c r="G106" s="47"/>
      <c r="H106" s="72"/>
      <c r="I106" s="53"/>
      <c r="J106" s="73"/>
      <c r="K106" s="201"/>
      <c r="L106" s="201"/>
      <c r="M106" s="74"/>
      <c r="N106" s="143"/>
      <c r="O106" s="74"/>
    </row>
    <row r="107" spans="1:15" s="22" customFormat="1" ht="15" customHeight="1" x14ac:dyDescent="0.25">
      <c r="A107" s="75"/>
      <c r="B107" s="71"/>
      <c r="C107" s="47" t="s">
        <v>6</v>
      </c>
      <c r="D107" s="47"/>
      <c r="E107" s="47"/>
      <c r="F107" s="47"/>
      <c r="G107" s="47"/>
      <c r="H107" s="76"/>
      <c r="I107" s="53"/>
      <c r="J107" s="77">
        <v>16228749</v>
      </c>
      <c r="K107" s="202"/>
      <c r="L107" s="202"/>
      <c r="M107" s="20">
        <f>+N107/J107</f>
        <v>0.72922012904383449</v>
      </c>
      <c r="N107" s="140">
        <f>5094419.5+3314636.02+3425274.92</f>
        <v>11834330.439999999</v>
      </c>
      <c r="O107" s="133" t="s">
        <v>43</v>
      </c>
    </row>
    <row r="108" spans="1:15" s="22" customFormat="1" ht="15" customHeight="1" x14ac:dyDescent="0.25">
      <c r="A108" s="46"/>
      <c r="B108" s="47"/>
      <c r="C108" s="47" t="s">
        <v>0</v>
      </c>
      <c r="D108" s="47"/>
      <c r="E108" s="47"/>
      <c r="F108" s="47"/>
      <c r="G108" s="47"/>
      <c r="H108" s="76"/>
      <c r="I108" s="53"/>
      <c r="J108" s="77">
        <v>62564884</v>
      </c>
      <c r="K108" s="116"/>
      <c r="L108" s="116"/>
      <c r="M108" s="20">
        <f>+N108/J108</f>
        <v>0.99999998801244483</v>
      </c>
      <c r="N108" s="140">
        <f>62564883.25</f>
        <v>62564883.25</v>
      </c>
      <c r="O108" s="133" t="s">
        <v>43</v>
      </c>
    </row>
    <row r="109" spans="1:15" s="22" customFormat="1" ht="15" customHeight="1" x14ac:dyDescent="0.25">
      <c r="A109" s="46"/>
      <c r="B109" s="79"/>
      <c r="C109" s="79"/>
      <c r="D109" s="79" t="s">
        <v>2</v>
      </c>
      <c r="E109" s="79"/>
      <c r="F109" s="79"/>
      <c r="G109" s="79"/>
      <c r="H109" s="67"/>
      <c r="I109" s="53"/>
      <c r="J109" s="54">
        <f>SUM(J93:J108)</f>
        <v>192578979</v>
      </c>
      <c r="K109" s="113"/>
      <c r="L109" s="113"/>
      <c r="M109" s="128">
        <f>N109/J109</f>
        <v>0.90508241997689687</v>
      </c>
      <c r="N109" s="54">
        <f>SUM(N93:N108)</f>
        <v>174299848.34999999</v>
      </c>
      <c r="O109" s="134"/>
    </row>
    <row r="110" spans="1:15" s="22" customFormat="1" ht="15" hidden="1" customHeight="1" x14ac:dyDescent="0.25">
      <c r="A110" s="86"/>
      <c r="B110" s="81"/>
      <c r="C110" s="81"/>
      <c r="D110" s="81"/>
      <c r="E110" s="81"/>
      <c r="F110" s="81"/>
      <c r="G110" s="146"/>
      <c r="H110" s="49"/>
      <c r="I110" s="84"/>
      <c r="J110" s="147"/>
      <c r="K110" s="117"/>
      <c r="L110" s="118"/>
      <c r="M110" s="128"/>
      <c r="N110" s="148"/>
      <c r="O110" s="149"/>
    </row>
    <row r="111" spans="1:15" s="22" customFormat="1" ht="15" customHeight="1" x14ac:dyDescent="0.25">
      <c r="A111" s="80" t="s">
        <v>8</v>
      </c>
      <c r="B111" s="81"/>
      <c r="C111" s="81"/>
      <c r="D111" s="81"/>
      <c r="E111" s="106"/>
      <c r="F111" s="87"/>
      <c r="G111" s="82"/>
      <c r="H111" s="41"/>
      <c r="I111" s="84"/>
      <c r="J111" s="83">
        <f>+J92+J109</f>
        <v>267563202.61000001</v>
      </c>
      <c r="K111" s="117"/>
      <c r="L111" s="118"/>
      <c r="M111" s="128">
        <f>N111/J111</f>
        <v>0.714661966087759</v>
      </c>
      <c r="N111" s="83">
        <f>+N92+N109</f>
        <v>191217244.43000001</v>
      </c>
      <c r="O111" s="118"/>
    </row>
    <row r="112" spans="1:15" s="22" customFormat="1" ht="1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119"/>
      <c r="L112" s="119"/>
      <c r="M112" s="119"/>
      <c r="N112" s="144"/>
      <c r="O112" s="119"/>
    </row>
    <row r="113" spans="1:15" s="22" customFormat="1" ht="15" customHeight="1" x14ac:dyDescent="0.25">
      <c r="A113" s="856" t="s">
        <v>3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8"/>
    </row>
    <row r="114" spans="1:15" s="22" customFormat="1" ht="15" customHeight="1" x14ac:dyDescent="0.25">
      <c r="A114" s="859" t="s">
        <v>4</v>
      </c>
      <c r="B114" s="860"/>
      <c r="C114" s="860"/>
      <c r="D114" s="860"/>
      <c r="E114" s="860"/>
      <c r="F114" s="860"/>
      <c r="G114" s="860"/>
      <c r="H114" s="860"/>
      <c r="I114" s="860"/>
      <c r="J114" s="860"/>
      <c r="K114" s="860"/>
      <c r="L114" s="860"/>
      <c r="M114" s="860"/>
      <c r="N114" s="860"/>
      <c r="O114" s="861"/>
    </row>
    <row r="115" spans="1:15" s="22" customFormat="1" ht="15" customHeight="1" x14ac:dyDescent="0.25">
      <c r="A115" s="862" t="s">
        <v>5</v>
      </c>
      <c r="B115" s="863"/>
      <c r="C115" s="863"/>
      <c r="D115" s="863"/>
      <c r="E115" s="863"/>
      <c r="F115" s="863"/>
      <c r="G115" s="863"/>
      <c r="H115" s="863"/>
      <c r="I115" s="863"/>
      <c r="J115" s="863"/>
      <c r="K115" s="863"/>
      <c r="L115" s="863"/>
      <c r="M115" s="863"/>
      <c r="N115" s="863"/>
      <c r="O115" s="864"/>
    </row>
    <row r="116" spans="1:15" s="22" customFormat="1" ht="15" customHeight="1" x14ac:dyDescent="0.25">
      <c r="A116" s="865" t="s">
        <v>9</v>
      </c>
      <c r="B116" s="866"/>
      <c r="C116" s="866"/>
      <c r="D116" s="866"/>
      <c r="E116" s="866"/>
      <c r="F116" s="866"/>
      <c r="G116" s="866"/>
      <c r="H116" s="866"/>
      <c r="I116" s="866"/>
      <c r="J116" s="866"/>
      <c r="K116" s="866"/>
      <c r="L116" s="866"/>
      <c r="M116" s="866"/>
      <c r="N116" s="866"/>
      <c r="O116" s="867"/>
    </row>
    <row r="117" spans="1:15" s="22" customFormat="1" ht="15" customHeight="1" x14ac:dyDescent="0.25">
      <c r="A117" s="868" t="s">
        <v>170</v>
      </c>
      <c r="B117" s="869"/>
      <c r="C117" s="869"/>
      <c r="D117" s="869"/>
      <c r="E117" s="869"/>
      <c r="F117" s="869"/>
      <c r="G117" s="869"/>
      <c r="H117" s="869"/>
      <c r="I117" s="869"/>
      <c r="J117" s="869"/>
      <c r="K117" s="869"/>
      <c r="L117" s="869"/>
      <c r="M117" s="869"/>
      <c r="N117" s="869"/>
      <c r="O117" s="894"/>
    </row>
    <row r="118" spans="1:15" s="55" customFormat="1" ht="15" customHeight="1" x14ac:dyDescent="0.25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119"/>
      <c r="L118" s="119"/>
      <c r="M118" s="119"/>
      <c r="N118" s="144"/>
      <c r="O118" s="161"/>
    </row>
    <row r="119" spans="1:15" s="55" customFormat="1" ht="17.25" x14ac:dyDescent="0.3">
      <c r="A119" s="48"/>
      <c r="B119" s="49"/>
      <c r="C119" s="122"/>
      <c r="D119" s="122"/>
      <c r="E119" s="122"/>
      <c r="F119" s="122"/>
      <c r="G119" s="122"/>
      <c r="H119" s="122"/>
      <c r="I119" s="122"/>
      <c r="J119" s="120"/>
      <c r="K119" s="12"/>
      <c r="L119" s="12"/>
      <c r="M119" s="12"/>
      <c r="N119" s="152"/>
      <c r="O119" s="162"/>
    </row>
    <row r="120" spans="1:15" s="55" customFormat="1" ht="17.25" x14ac:dyDescent="0.3">
      <c r="A120" s="48"/>
      <c r="B120" s="49"/>
      <c r="C120" s="122"/>
      <c r="D120" s="122"/>
      <c r="E120" s="122"/>
      <c r="F120" s="122"/>
      <c r="G120" s="122"/>
      <c r="H120" s="122"/>
      <c r="I120" s="122"/>
      <c r="J120" s="121"/>
      <c r="K120" s="12"/>
      <c r="L120" s="12"/>
      <c r="M120" s="12"/>
      <c r="N120" s="152"/>
      <c r="O120" s="162"/>
    </row>
    <row r="121" spans="1:15" s="55" customFormat="1" ht="17.25" x14ac:dyDescent="0.3">
      <c r="A121" s="48"/>
      <c r="B121" s="49"/>
      <c r="C121" s="122"/>
      <c r="D121" s="122"/>
      <c r="E121" s="122"/>
      <c r="F121" s="122"/>
      <c r="G121" s="122"/>
      <c r="H121" s="122"/>
      <c r="I121" s="122"/>
      <c r="J121" s="12"/>
      <c r="K121" s="12"/>
      <c r="L121" s="12"/>
      <c r="M121" s="12"/>
      <c r="N121" s="152"/>
      <c r="O121" s="162"/>
    </row>
    <row r="122" spans="1:15" s="182" customFormat="1" ht="17.25" customHeight="1" x14ac:dyDescent="0.3">
      <c r="A122" s="178"/>
      <c r="B122" s="179"/>
      <c r="C122" s="179"/>
      <c r="D122" s="179"/>
      <c r="E122" s="180" t="s">
        <v>75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81"/>
    </row>
    <row r="123" spans="1:15" s="182" customFormat="1" ht="17.25" customHeight="1" x14ac:dyDescent="0.3">
      <c r="A123" s="178"/>
      <c r="B123" s="179"/>
      <c r="C123" s="179" t="s">
        <v>74</v>
      </c>
      <c r="D123" s="179"/>
      <c r="E123" s="179"/>
      <c r="F123" s="179"/>
      <c r="G123" s="179"/>
      <c r="H123" s="179"/>
      <c r="I123" s="179"/>
      <c r="J123" s="183"/>
      <c r="K123" s="179"/>
      <c r="L123" s="179"/>
      <c r="M123" s="179"/>
      <c r="N123" s="184"/>
      <c r="O123" s="185"/>
    </row>
    <row r="124" spans="1:15" s="55" customFormat="1" ht="15.75" customHeight="1" x14ac:dyDescent="0.25">
      <c r="A124" s="48"/>
      <c r="B124" s="4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60"/>
      <c r="O124" s="162"/>
    </row>
    <row r="125" spans="1:15" s="55" customFormat="1" ht="17.25" customHeight="1" x14ac:dyDescent="0.3">
      <c r="A125" s="48"/>
      <c r="B125" s="49"/>
      <c r="C125" s="12"/>
      <c r="D125" s="173"/>
      <c r="E125" s="173"/>
      <c r="F125" s="173"/>
      <c r="G125" s="173"/>
      <c r="H125" s="173"/>
      <c r="I125" s="12"/>
      <c r="J125" s="120"/>
      <c r="K125" s="12"/>
      <c r="L125" s="171"/>
      <c r="M125" s="173"/>
      <c r="N125" s="173"/>
      <c r="O125" s="174"/>
    </row>
    <row r="126" spans="1:15" s="55" customFormat="1" ht="17.25" customHeight="1" x14ac:dyDescent="0.3">
      <c r="A126" s="48"/>
      <c r="B126" s="49"/>
      <c r="C126" s="12"/>
      <c r="D126" s="171"/>
      <c r="E126" s="171"/>
      <c r="F126" s="171"/>
      <c r="G126" s="171"/>
      <c r="H126" s="171"/>
      <c r="I126" s="12"/>
      <c r="J126" s="120"/>
      <c r="K126" s="12"/>
      <c r="L126" s="171"/>
      <c r="M126" s="171"/>
      <c r="N126" s="171"/>
      <c r="O126" s="172"/>
    </row>
    <row r="127" spans="1:15" s="55" customFormat="1" ht="12.75" customHeight="1" x14ac:dyDescent="0.25">
      <c r="A127" s="157"/>
      <c r="B127" s="158"/>
      <c r="C127" s="158"/>
      <c r="D127" s="158"/>
      <c r="E127" s="158"/>
      <c r="F127" s="158"/>
      <c r="G127" s="158"/>
      <c r="H127" s="158"/>
      <c r="I127" s="158"/>
      <c r="J127" s="158"/>
      <c r="K127" s="203"/>
      <c r="L127" s="144"/>
      <c r="M127" s="123"/>
      <c r="N127" s="123"/>
      <c r="O127" s="159"/>
    </row>
    <row r="128" spans="1:15" s="55" customFormat="1" ht="12.75" customHeight="1" x14ac:dyDescent="0.25">
      <c r="A128" s="157"/>
      <c r="B128" s="158"/>
      <c r="C128" s="158"/>
      <c r="D128" s="158"/>
      <c r="E128" s="158"/>
      <c r="F128" s="158"/>
      <c r="G128" s="158"/>
      <c r="H128" s="158"/>
      <c r="I128" s="158"/>
      <c r="J128" s="158"/>
      <c r="K128" s="203"/>
      <c r="L128" s="144"/>
      <c r="M128" s="123"/>
      <c r="N128" s="123"/>
      <c r="O128" s="159"/>
    </row>
    <row r="129" spans="1:15" s="15" customFormat="1" ht="15.75" x14ac:dyDescent="0.25">
      <c r="A129" s="164"/>
      <c r="B129" s="12"/>
      <c r="C129" s="12"/>
      <c r="D129" s="151"/>
      <c r="E129" s="151"/>
      <c r="F129" s="151"/>
      <c r="G129" s="12"/>
      <c r="H129" s="12"/>
      <c r="I129" s="12"/>
      <c r="J129" s="12"/>
      <c r="K129" s="12"/>
      <c r="L129" s="12"/>
      <c r="M129" s="12"/>
      <c r="N129" s="160"/>
      <c r="O129" s="162"/>
    </row>
    <row r="130" spans="1:15" s="55" customFormat="1" ht="12.75" customHeight="1" x14ac:dyDescent="0.3">
      <c r="A130" s="157"/>
      <c r="B130" s="49"/>
      <c r="C130" s="12"/>
      <c r="D130" s="122"/>
      <c r="E130" s="122"/>
      <c r="F130" s="122"/>
      <c r="G130" s="122"/>
      <c r="H130" s="122"/>
      <c r="I130" s="122"/>
      <c r="J130" s="12"/>
      <c r="K130" s="203"/>
      <c r="L130" s="144"/>
      <c r="M130" s="123"/>
      <c r="N130" s="123"/>
      <c r="O130" s="159"/>
    </row>
    <row r="131" spans="1:15" s="189" customFormat="1" ht="17.25" x14ac:dyDescent="0.3">
      <c r="A131" s="186"/>
      <c r="B131" s="122"/>
      <c r="C131" s="122"/>
      <c r="D131" s="187" t="s">
        <v>76</v>
      </c>
      <c r="E131" s="187"/>
      <c r="F131" s="187"/>
      <c r="G131" s="122"/>
      <c r="H131" s="122"/>
      <c r="I131" s="122"/>
      <c r="J131" s="122"/>
      <c r="K131" s="122"/>
      <c r="L131" s="122"/>
      <c r="M131" s="122"/>
      <c r="N131" s="156" t="s">
        <v>73</v>
      </c>
      <c r="O131" s="188"/>
    </row>
    <row r="132" spans="1:15" s="55" customFormat="1" ht="12.75" customHeight="1" x14ac:dyDescent="0.25">
      <c r="A132" s="157"/>
      <c r="B132" s="158"/>
      <c r="C132" s="158"/>
      <c r="D132" s="158"/>
      <c r="E132" s="158"/>
      <c r="F132" s="158"/>
      <c r="G132" s="158"/>
      <c r="H132" s="158"/>
      <c r="I132" s="158"/>
      <c r="J132" s="158"/>
      <c r="K132" s="203"/>
      <c r="L132" s="144"/>
      <c r="M132" s="123"/>
      <c r="N132" s="123"/>
      <c r="O132" s="159"/>
    </row>
    <row r="133" spans="1:15" s="55" customFormat="1" ht="12.75" customHeight="1" x14ac:dyDescent="0.25">
      <c r="A133" s="157"/>
      <c r="B133" s="158"/>
      <c r="C133" s="158"/>
      <c r="D133" s="158"/>
      <c r="E133" s="158"/>
      <c r="F133" s="158"/>
      <c r="G133" s="158"/>
      <c r="H133" s="158"/>
      <c r="I133" s="158"/>
      <c r="J133" s="158"/>
      <c r="K133" s="203"/>
      <c r="L133" s="144"/>
      <c r="M133" s="123"/>
      <c r="N133" s="123"/>
      <c r="O133" s="159"/>
    </row>
    <row r="134" spans="1:15" s="55" customFormat="1" ht="12.75" customHeight="1" x14ac:dyDescent="0.25">
      <c r="A134" s="157"/>
      <c r="B134" s="158"/>
      <c r="C134" s="158"/>
      <c r="D134" s="158"/>
      <c r="E134" s="158"/>
      <c r="F134" s="158"/>
      <c r="G134" s="158"/>
      <c r="H134" s="158"/>
      <c r="I134" s="158"/>
      <c r="J134" s="158"/>
      <c r="K134" s="203"/>
      <c r="L134" s="144"/>
      <c r="M134" s="123"/>
      <c r="N134" s="123"/>
      <c r="O134" s="159"/>
    </row>
    <row r="135" spans="1:15" s="55" customFormat="1" ht="12.75" customHeight="1" x14ac:dyDescent="0.25">
      <c r="A135" s="157"/>
      <c r="B135" s="158"/>
      <c r="C135" s="158"/>
      <c r="D135" s="158"/>
      <c r="E135" s="158"/>
      <c r="F135" s="158"/>
      <c r="G135" s="158"/>
      <c r="H135" s="158"/>
      <c r="I135" s="158"/>
      <c r="J135" s="158"/>
      <c r="K135" s="203"/>
      <c r="L135" s="144"/>
      <c r="M135" s="123"/>
      <c r="N135" s="123"/>
      <c r="O135" s="159"/>
    </row>
    <row r="136" spans="1:15" s="15" customFormat="1" ht="17.25" x14ac:dyDescent="0.3">
      <c r="A136" s="165"/>
      <c r="D136" s="890" t="s">
        <v>44</v>
      </c>
      <c r="E136" s="890"/>
      <c r="F136" s="890"/>
      <c r="G136" s="890"/>
      <c r="H136" s="890"/>
      <c r="I136" s="12"/>
      <c r="J136" s="120"/>
      <c r="K136" s="12"/>
      <c r="L136" s="890" t="s">
        <v>56</v>
      </c>
      <c r="M136" s="890"/>
      <c r="N136" s="890"/>
      <c r="O136" s="891"/>
    </row>
    <row r="137" spans="1:15" s="15" customFormat="1" ht="17.25" x14ac:dyDescent="0.3">
      <c r="A137" s="165"/>
      <c r="D137" s="892" t="s">
        <v>7</v>
      </c>
      <c r="E137" s="892"/>
      <c r="F137" s="892"/>
      <c r="G137" s="892"/>
      <c r="H137" s="892"/>
      <c r="I137" s="12"/>
      <c r="J137" s="120"/>
      <c r="K137" s="12"/>
      <c r="L137" s="892" t="s">
        <v>27</v>
      </c>
      <c r="M137" s="892"/>
      <c r="N137" s="892"/>
      <c r="O137" s="893"/>
    </row>
    <row r="138" spans="1:15" s="55" customFormat="1" ht="12.75" customHeight="1" x14ac:dyDescent="0.25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7"/>
    </row>
    <row r="139" spans="1:15" s="55" customFormat="1" ht="12.75" customHeight="1" x14ac:dyDescent="0.25">
      <c r="A139" s="157"/>
      <c r="B139" s="158"/>
      <c r="C139" s="158"/>
      <c r="D139" s="158"/>
      <c r="E139" s="158"/>
      <c r="F139" s="158"/>
      <c r="G139" s="158"/>
      <c r="H139" s="158"/>
      <c r="I139" s="158"/>
      <c r="J139" s="158"/>
      <c r="K139" s="203"/>
      <c r="L139" s="144"/>
      <c r="M139" s="123"/>
      <c r="N139" s="123"/>
      <c r="O139" s="159"/>
    </row>
    <row r="140" spans="1:15" s="55" customFormat="1" ht="12.75" customHeight="1" x14ac:dyDescent="0.25">
      <c r="A140" s="153"/>
      <c r="B140" s="154"/>
      <c r="C140" s="154"/>
      <c r="D140" s="154"/>
      <c r="E140" s="154"/>
      <c r="F140" s="154"/>
      <c r="G140" s="154"/>
      <c r="H140" s="154"/>
      <c r="I140" s="154"/>
      <c r="J140" s="154"/>
      <c r="K140" s="203"/>
      <c r="L140" s="144"/>
      <c r="M140" s="123"/>
      <c r="N140" s="123"/>
      <c r="O140" s="155"/>
    </row>
    <row r="141" spans="1:15" s="55" customFormat="1" ht="12.75" customHeight="1" x14ac:dyDescent="0.25">
      <c r="A141" s="153"/>
      <c r="B141" s="154"/>
      <c r="C141" s="154"/>
      <c r="D141" s="154"/>
      <c r="E141" s="154"/>
      <c r="F141" s="154"/>
      <c r="G141" s="154"/>
      <c r="H141" s="154"/>
      <c r="I141" s="154"/>
      <c r="J141" s="154"/>
      <c r="K141" s="203"/>
      <c r="L141" s="144"/>
      <c r="M141" s="123"/>
      <c r="N141" s="123"/>
      <c r="O141" s="155"/>
    </row>
    <row r="142" spans="1:15" s="55" customFormat="1" ht="12.75" customHeight="1" x14ac:dyDescent="0.25">
      <c r="A142" s="153"/>
      <c r="B142" s="154"/>
      <c r="C142" s="154"/>
      <c r="D142" s="154"/>
      <c r="E142" s="154"/>
      <c r="F142" s="154"/>
      <c r="G142" s="154"/>
      <c r="H142" s="154"/>
      <c r="I142" s="154"/>
      <c r="J142" s="154"/>
      <c r="K142" s="203"/>
      <c r="L142" s="144"/>
      <c r="M142" s="123"/>
      <c r="N142" s="123"/>
      <c r="O142" s="155"/>
    </row>
    <row r="143" spans="1:15" s="55" customFormat="1" ht="12.75" customHeight="1" x14ac:dyDescent="0.25">
      <c r="A143" s="153"/>
      <c r="B143" s="154"/>
      <c r="C143" s="154"/>
      <c r="D143" s="154"/>
      <c r="E143" s="154"/>
      <c r="F143" s="154"/>
      <c r="G143" s="154"/>
      <c r="H143" s="154"/>
      <c r="I143" s="154"/>
      <c r="J143" s="154"/>
      <c r="K143" s="203"/>
      <c r="L143" s="144"/>
      <c r="M143" s="123"/>
      <c r="N143" s="123"/>
      <c r="O143" s="155"/>
    </row>
    <row r="144" spans="1:15" s="55" customFormat="1" ht="12.75" customHeight="1" x14ac:dyDescent="0.25">
      <c r="A144" s="153"/>
      <c r="B144" s="154"/>
      <c r="C144" s="154"/>
      <c r="D144" s="154"/>
      <c r="E144" s="154"/>
      <c r="F144" s="154"/>
      <c r="G144" s="154"/>
      <c r="H144" s="154"/>
      <c r="I144" s="154"/>
      <c r="J144" s="154"/>
      <c r="K144" s="203"/>
      <c r="L144" s="144"/>
      <c r="M144" s="123"/>
      <c r="N144" s="123"/>
      <c r="O144" s="155"/>
    </row>
    <row r="145" spans="1:15" s="55" customFormat="1" ht="12.75" customHeight="1" x14ac:dyDescent="0.25">
      <c r="A145" s="153"/>
      <c r="B145" s="154"/>
      <c r="C145" s="154"/>
      <c r="D145" s="154"/>
      <c r="E145" s="154"/>
      <c r="F145" s="154"/>
      <c r="G145" s="154"/>
      <c r="H145" s="154"/>
      <c r="I145" s="154"/>
      <c r="J145" s="154"/>
      <c r="K145" s="203"/>
      <c r="L145" s="144"/>
      <c r="M145" s="123"/>
      <c r="N145" s="123"/>
      <c r="O145" s="155"/>
    </row>
    <row r="146" spans="1:15" s="55" customFormat="1" ht="12.75" customHeight="1" x14ac:dyDescent="0.25">
      <c r="A146" s="153"/>
      <c r="B146" s="154"/>
      <c r="C146" s="154"/>
      <c r="D146" s="154"/>
      <c r="E146" s="154"/>
      <c r="F146" s="154"/>
      <c r="G146" s="154"/>
      <c r="H146" s="154"/>
      <c r="I146" s="154"/>
      <c r="J146" s="154"/>
      <c r="K146" s="203"/>
      <c r="L146" s="144"/>
      <c r="M146" s="123"/>
      <c r="N146" s="123"/>
      <c r="O146" s="155"/>
    </row>
    <row r="147" spans="1:15" s="55" customFormat="1" ht="12.75" customHeight="1" x14ac:dyDescent="0.25">
      <c r="A147" s="153"/>
      <c r="B147" s="154"/>
      <c r="C147" s="154"/>
      <c r="D147" s="154"/>
      <c r="E147" s="154"/>
      <c r="F147" s="154"/>
      <c r="G147" s="154"/>
      <c r="H147" s="154"/>
      <c r="I147" s="154"/>
      <c r="J147" s="154"/>
      <c r="K147" s="203"/>
      <c r="L147" s="144"/>
      <c r="M147" s="123"/>
      <c r="N147" s="123"/>
      <c r="O147" s="155"/>
    </row>
    <row r="148" spans="1:15" s="55" customFormat="1" ht="12.75" customHeight="1" x14ac:dyDescent="0.25">
      <c r="A148" s="153"/>
      <c r="B148" s="154"/>
      <c r="C148" s="154"/>
      <c r="D148" s="154"/>
      <c r="E148" s="154"/>
      <c r="F148" s="154"/>
      <c r="G148" s="154"/>
      <c r="H148" s="154"/>
      <c r="I148" s="154"/>
      <c r="J148" s="154"/>
      <c r="K148" s="203"/>
      <c r="L148" s="144"/>
      <c r="M148" s="123"/>
      <c r="N148" s="123"/>
      <c r="O148" s="155"/>
    </row>
    <row r="149" spans="1:15" s="55" customFormat="1" ht="12.75" customHeight="1" x14ac:dyDescent="0.25">
      <c r="A149" s="153"/>
      <c r="B149" s="154"/>
      <c r="C149" s="154"/>
      <c r="D149" s="154"/>
      <c r="E149" s="154"/>
      <c r="F149" s="154"/>
      <c r="G149" s="154"/>
      <c r="H149" s="154"/>
      <c r="I149" s="154"/>
      <c r="J149" s="154"/>
      <c r="K149" s="203"/>
      <c r="L149" s="144"/>
      <c r="M149" s="123"/>
      <c r="N149" s="123"/>
      <c r="O149" s="155"/>
    </row>
    <row r="150" spans="1:15" s="55" customFormat="1" ht="15" x14ac:dyDescent="0.25">
      <c r="A150" s="48"/>
      <c r="B150" s="49"/>
      <c r="C150" s="49"/>
      <c r="D150" s="50"/>
      <c r="E150" s="50"/>
      <c r="F150" s="50"/>
      <c r="G150" s="50"/>
      <c r="H150" s="50"/>
      <c r="I150" s="49"/>
      <c r="J150" s="85"/>
      <c r="K150" s="49"/>
      <c r="L150" s="50"/>
      <c r="M150" s="50"/>
      <c r="N150" s="50"/>
      <c r="O150" s="163"/>
    </row>
    <row r="151" spans="1:15" s="55" customFormat="1" ht="15" x14ac:dyDescent="0.25">
      <c r="A151" s="48"/>
      <c r="B151" s="49"/>
      <c r="C151" s="49"/>
      <c r="D151" s="50"/>
      <c r="E151" s="50"/>
      <c r="F151" s="50"/>
      <c r="G151" s="50"/>
      <c r="H151" s="50"/>
      <c r="I151" s="49"/>
      <c r="J151" s="85"/>
      <c r="K151" s="49"/>
      <c r="L151" s="50"/>
      <c r="M151" s="50"/>
      <c r="N151" s="50"/>
      <c r="O151" s="163"/>
    </row>
    <row r="152" spans="1:15" s="15" customFormat="1" ht="15.75" x14ac:dyDescent="0.25">
      <c r="A152" s="164"/>
      <c r="B152" s="12"/>
      <c r="C152" s="12"/>
      <c r="D152" s="895"/>
      <c r="E152" s="895"/>
      <c r="F152" s="895"/>
      <c r="G152" s="895"/>
      <c r="H152" s="895"/>
      <c r="I152" s="12"/>
      <c r="J152" s="12"/>
      <c r="K152" s="12"/>
      <c r="L152" s="12"/>
      <c r="M152" s="12"/>
      <c r="N152" s="152"/>
      <c r="O152" s="162"/>
    </row>
    <row r="153" spans="1:15" s="15" customFormat="1" ht="15.75" x14ac:dyDescent="0.25">
      <c r="A153" s="164"/>
      <c r="B153" s="12"/>
      <c r="C153" s="12"/>
      <c r="D153" s="151"/>
      <c r="E153" s="151"/>
      <c r="F153" s="151"/>
      <c r="G153" s="12"/>
      <c r="H153" s="12"/>
      <c r="I153" s="12"/>
      <c r="J153" s="12"/>
      <c r="K153" s="12"/>
      <c r="L153" s="12"/>
      <c r="M153" s="12"/>
      <c r="N153" s="152"/>
      <c r="O153" s="162"/>
    </row>
    <row r="154" spans="1:15" s="15" customFormat="1" x14ac:dyDescent="0.2">
      <c r="A154" s="165"/>
      <c r="N154" s="150"/>
      <c r="O154" s="166"/>
    </row>
    <row r="155" spans="1:15" s="15" customFormat="1" x14ac:dyDescent="0.2">
      <c r="A155" s="165"/>
      <c r="N155" s="150"/>
      <c r="O155" s="166"/>
    </row>
    <row r="156" spans="1:15" s="15" customFormat="1" ht="17.25" x14ac:dyDescent="0.3">
      <c r="A156" s="165"/>
      <c r="D156" s="890"/>
      <c r="E156" s="890"/>
      <c r="F156" s="890"/>
      <c r="G156" s="890"/>
      <c r="H156" s="890"/>
      <c r="I156" s="12"/>
      <c r="J156" s="120"/>
      <c r="K156" s="12"/>
      <c r="L156" s="890"/>
      <c r="M156" s="890"/>
      <c r="N156" s="890"/>
      <c r="O156" s="891"/>
    </row>
    <row r="157" spans="1:15" s="15" customFormat="1" ht="17.25" x14ac:dyDescent="0.3">
      <c r="A157" s="165"/>
      <c r="D157" s="892"/>
      <c r="E157" s="892"/>
      <c r="F157" s="892"/>
      <c r="G157" s="892"/>
      <c r="H157" s="892"/>
      <c r="I157" s="12"/>
      <c r="J157" s="120"/>
      <c r="K157" s="12"/>
      <c r="L157" s="892"/>
      <c r="M157" s="892"/>
      <c r="N157" s="892"/>
      <c r="O157" s="893"/>
    </row>
    <row r="158" spans="1:15" s="15" customFormat="1" x14ac:dyDescent="0.2">
      <c r="A158" s="165"/>
      <c r="N158" s="150"/>
      <c r="O158" s="166"/>
    </row>
    <row r="159" spans="1:15" s="15" customFormat="1" x14ac:dyDescent="0.2">
      <c r="A159" s="165"/>
      <c r="N159" s="150"/>
      <c r="O159" s="166"/>
    </row>
    <row r="160" spans="1:15" s="15" customFormat="1" x14ac:dyDescent="0.2">
      <c r="A160" s="165"/>
      <c r="N160" s="150"/>
      <c r="O160" s="166"/>
    </row>
    <row r="161" spans="1:15" s="15" customFormat="1" x14ac:dyDescent="0.2">
      <c r="A161" s="165"/>
      <c r="N161" s="150"/>
      <c r="O161" s="166"/>
    </row>
    <row r="162" spans="1:15" s="15" customFormat="1" x14ac:dyDescent="0.2">
      <c r="A162" s="165"/>
      <c r="N162" s="150"/>
      <c r="O162" s="166"/>
    </row>
    <row r="163" spans="1:15" s="15" customFormat="1" x14ac:dyDescent="0.2">
      <c r="A163" s="165"/>
      <c r="N163" s="150"/>
      <c r="O163" s="166"/>
    </row>
    <row r="164" spans="1:15" s="15" customFormat="1" x14ac:dyDescent="0.2">
      <c r="A164" s="167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9"/>
      <c r="O164" s="170"/>
    </row>
    <row r="165" spans="1:15" s="15" customFormat="1" x14ac:dyDescent="0.2">
      <c r="N165" s="150"/>
    </row>
    <row r="166" spans="1:15" s="15" customFormat="1" x14ac:dyDescent="0.2">
      <c r="N166" s="150"/>
    </row>
    <row r="167" spans="1:15" s="15" customFormat="1" x14ac:dyDescent="0.2">
      <c r="N167" s="150"/>
    </row>
    <row r="168" spans="1:15" s="15" customFormat="1" x14ac:dyDescent="0.2">
      <c r="N168" s="150"/>
    </row>
    <row r="169" spans="1:15" s="15" customFormat="1" x14ac:dyDescent="0.2">
      <c r="N169" s="150"/>
    </row>
    <row r="170" spans="1:15" s="15" customFormat="1" x14ac:dyDescent="0.2">
      <c r="N170" s="150"/>
    </row>
    <row r="171" spans="1:15" s="15" customFormat="1" x14ac:dyDescent="0.2">
      <c r="N171" s="150"/>
    </row>
    <row r="172" spans="1:15" s="15" customFormat="1" x14ac:dyDescent="0.2">
      <c r="N172" s="150"/>
    </row>
    <row r="173" spans="1:15" s="15" customFormat="1" x14ac:dyDescent="0.2">
      <c r="N173" s="150"/>
    </row>
    <row r="174" spans="1:15" s="15" customFormat="1" x14ac:dyDescent="0.2">
      <c r="N174" s="150"/>
    </row>
  </sheetData>
  <mergeCells count="51">
    <mergeCell ref="D156:H156"/>
    <mergeCell ref="L156:O156"/>
    <mergeCell ref="D157:H157"/>
    <mergeCell ref="L157:O157"/>
    <mergeCell ref="A113:O113"/>
    <mergeCell ref="A114:O114"/>
    <mergeCell ref="A115:O115"/>
    <mergeCell ref="A116:O116"/>
    <mergeCell ref="A117:O117"/>
    <mergeCell ref="D136:H136"/>
    <mergeCell ref="L136:O136"/>
    <mergeCell ref="D137:H137"/>
    <mergeCell ref="L137:O137"/>
    <mergeCell ref="D152:H152"/>
    <mergeCell ref="A17:F17"/>
    <mergeCell ref="A18:F18"/>
    <mergeCell ref="A1:O1"/>
    <mergeCell ref="A2:O2"/>
    <mergeCell ref="A3:O3"/>
    <mergeCell ref="A4:O4"/>
    <mergeCell ref="A5:O5"/>
    <mergeCell ref="J6:J9"/>
    <mergeCell ref="I6:I9"/>
    <mergeCell ref="A6:H9"/>
    <mergeCell ref="M6:N6"/>
    <mergeCell ref="K6:K9"/>
    <mergeCell ref="M93:N93"/>
    <mergeCell ref="A28:F28"/>
    <mergeCell ref="A31:F31"/>
    <mergeCell ref="A32:F32"/>
    <mergeCell ref="A33:F33"/>
    <mergeCell ref="A34:F34"/>
    <mergeCell ref="A35:F35"/>
    <mergeCell ref="A29:F29"/>
    <mergeCell ref="A30:F30"/>
    <mergeCell ref="A97:B97"/>
    <mergeCell ref="A10:B10"/>
    <mergeCell ref="A92:H92"/>
    <mergeCell ref="K93:K96"/>
    <mergeCell ref="A96:H96"/>
    <mergeCell ref="A25:F25"/>
    <mergeCell ref="A26:F26"/>
    <mergeCell ref="A27:F27"/>
    <mergeCell ref="A19:F19"/>
    <mergeCell ref="A20:F20"/>
    <mergeCell ref="A21:F21"/>
    <mergeCell ref="A22:F22"/>
    <mergeCell ref="A24:F24"/>
    <mergeCell ref="A14:F14"/>
    <mergeCell ref="A12:F12"/>
    <mergeCell ref="A13:F13"/>
  </mergeCells>
  <printOptions horizontalCentered="1"/>
  <pageMargins left="0.25" right="0.28000000000000003" top="0.37" bottom="0.34" header="0.23" footer="0.16"/>
  <pageSetup paperSize="5" scale="77" orientation="landscape" copies="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76"/>
  <sheetViews>
    <sheetView topLeftCell="A34" workbookViewId="0">
      <selection activeCell="K36" sqref="K36"/>
    </sheetView>
  </sheetViews>
  <sheetFormatPr defaultRowHeight="12.75" x14ac:dyDescent="0.2"/>
  <cols>
    <col min="1" max="1" width="15" style="249" bestFit="1" customWidth="1"/>
  </cols>
  <sheetData>
    <row r="1" spans="1:1" x14ac:dyDescent="0.2">
      <c r="A1" s="249">
        <v>40000000</v>
      </c>
    </row>
    <row r="2" spans="1:1" x14ac:dyDescent="0.2">
      <c r="A2" s="249">
        <v>1080000</v>
      </c>
    </row>
    <row r="3" spans="1:1" x14ac:dyDescent="0.2">
      <c r="A3" s="249">
        <v>905000</v>
      </c>
    </row>
    <row r="4" spans="1:1" x14ac:dyDescent="0.2">
      <c r="A4" s="249">
        <v>1000000</v>
      </c>
    </row>
    <row r="5" spans="1:1" x14ac:dyDescent="0.2">
      <c r="A5" s="249">
        <v>500000</v>
      </c>
    </row>
    <row r="6" spans="1:1" x14ac:dyDescent="0.2">
      <c r="A6" s="249">
        <v>750000</v>
      </c>
    </row>
    <row r="7" spans="1:1" x14ac:dyDescent="0.2">
      <c r="A7" s="249">
        <v>500000</v>
      </c>
    </row>
    <row r="8" spans="1:1" x14ac:dyDescent="0.2">
      <c r="A8" s="249">
        <v>1300000</v>
      </c>
    </row>
    <row r="9" spans="1:1" x14ac:dyDescent="0.2">
      <c r="A9" s="249">
        <v>1300000</v>
      </c>
    </row>
    <row r="10" spans="1:1" x14ac:dyDescent="0.2">
      <c r="A10" s="249">
        <v>1300000</v>
      </c>
    </row>
    <row r="11" spans="1:1" x14ac:dyDescent="0.2">
      <c r="A11" s="249">
        <v>1300000</v>
      </c>
    </row>
    <row r="12" spans="1:1" x14ac:dyDescent="0.2">
      <c r="A12" s="249">
        <v>500000</v>
      </c>
    </row>
    <row r="13" spans="1:1" x14ac:dyDescent="0.2">
      <c r="A13" s="249">
        <v>370000</v>
      </c>
    </row>
    <row r="14" spans="1:1" x14ac:dyDescent="0.2">
      <c r="A14" s="249">
        <v>875000</v>
      </c>
    </row>
    <row r="15" spans="1:1" x14ac:dyDescent="0.2">
      <c r="A15" s="249">
        <v>880000</v>
      </c>
    </row>
    <row r="16" spans="1:1" x14ac:dyDescent="0.2">
      <c r="A16" s="249">
        <v>625000</v>
      </c>
    </row>
    <row r="17" spans="1:1" x14ac:dyDescent="0.2">
      <c r="A17" s="249">
        <v>705000</v>
      </c>
    </row>
    <row r="18" spans="1:1" x14ac:dyDescent="0.2">
      <c r="A18" s="249">
        <v>58000</v>
      </c>
    </row>
    <row r="19" spans="1:1" x14ac:dyDescent="0.2">
      <c r="A19" s="249">
        <v>1000000</v>
      </c>
    </row>
    <row r="20" spans="1:1" x14ac:dyDescent="0.2">
      <c r="A20" s="249">
        <v>710000</v>
      </c>
    </row>
    <row r="21" spans="1:1" x14ac:dyDescent="0.2">
      <c r="A21" s="249">
        <v>1565000</v>
      </c>
    </row>
    <row r="22" spans="1:1" x14ac:dyDescent="0.2">
      <c r="A22" s="249">
        <v>1665000</v>
      </c>
    </row>
    <row r="23" spans="1:1" x14ac:dyDescent="0.2">
      <c r="A23" s="249">
        <v>1870000</v>
      </c>
    </row>
    <row r="24" spans="1:1" x14ac:dyDescent="0.2">
      <c r="A24" s="249">
        <v>1020000</v>
      </c>
    </row>
    <row r="25" spans="1:1" x14ac:dyDescent="0.2">
      <c r="A25" s="249">
        <v>985000</v>
      </c>
    </row>
    <row r="26" spans="1:1" x14ac:dyDescent="0.2">
      <c r="A26" s="249">
        <v>1405000</v>
      </c>
    </row>
    <row r="27" spans="1:1" x14ac:dyDescent="0.2">
      <c r="A27" s="249">
        <v>2260000</v>
      </c>
    </row>
    <row r="28" spans="1:1" x14ac:dyDescent="0.2">
      <c r="A28" s="249">
        <v>1490000</v>
      </c>
    </row>
    <row r="29" spans="1:1" x14ac:dyDescent="0.2">
      <c r="A29" s="249">
        <v>1890000</v>
      </c>
    </row>
    <row r="30" spans="1:1" x14ac:dyDescent="0.2">
      <c r="A30" s="249">
        <v>910000</v>
      </c>
    </row>
    <row r="32" spans="1:1" x14ac:dyDescent="0.2">
      <c r="A32" s="249">
        <v>1000000</v>
      </c>
    </row>
    <row r="33" spans="1:1" x14ac:dyDescent="0.2">
      <c r="A33" s="249">
        <v>645000</v>
      </c>
    </row>
    <row r="34" spans="1:1" x14ac:dyDescent="0.2">
      <c r="A34" s="249">
        <v>755000</v>
      </c>
    </row>
    <row r="35" spans="1:1" x14ac:dyDescent="0.2">
      <c r="A35" s="249">
        <v>810000</v>
      </c>
    </row>
    <row r="36" spans="1:1" x14ac:dyDescent="0.2">
      <c r="A36" s="249">
        <v>795000</v>
      </c>
    </row>
    <row r="37" spans="1:1" x14ac:dyDescent="0.2">
      <c r="A37" s="249">
        <v>1000000</v>
      </c>
    </row>
    <row r="38" spans="1:1" x14ac:dyDescent="0.2">
      <c r="A38" s="249">
        <v>1500000</v>
      </c>
    </row>
    <row r="39" spans="1:1" x14ac:dyDescent="0.2">
      <c r="A39" s="249">
        <v>5000000</v>
      </c>
    </row>
    <row r="40" spans="1:1" x14ac:dyDescent="0.2">
      <c r="A40" s="249">
        <v>1000000</v>
      </c>
    </row>
    <row r="41" spans="1:1" x14ac:dyDescent="0.2">
      <c r="A41" s="249">
        <v>1500000</v>
      </c>
    </row>
    <row r="42" spans="1:1" x14ac:dyDescent="0.2">
      <c r="A42" s="249">
        <v>1000000</v>
      </c>
    </row>
    <row r="43" spans="1:1" x14ac:dyDescent="0.2">
      <c r="A43" s="249">
        <v>1000000</v>
      </c>
    </row>
    <row r="44" spans="1:1" x14ac:dyDescent="0.2">
      <c r="A44" s="249">
        <v>1000000</v>
      </c>
    </row>
    <row r="47" spans="1:1" x14ac:dyDescent="0.2">
      <c r="A47" s="249">
        <v>5000000</v>
      </c>
    </row>
    <row r="55" spans="1:1" x14ac:dyDescent="0.2">
      <c r="A55" s="249">
        <v>2000000</v>
      </c>
    </row>
    <row r="56" spans="1:1" x14ac:dyDescent="0.2">
      <c r="A56" s="249">
        <v>1000000</v>
      </c>
    </row>
    <row r="57" spans="1:1" x14ac:dyDescent="0.2">
      <c r="A57" s="249">
        <v>1500000</v>
      </c>
    </row>
    <row r="58" spans="1:1" x14ac:dyDescent="0.2">
      <c r="A58" s="249">
        <v>700000</v>
      </c>
    </row>
    <row r="59" spans="1:1" x14ac:dyDescent="0.2">
      <c r="A59" s="249">
        <v>2500000</v>
      </c>
    </row>
    <row r="60" spans="1:1" x14ac:dyDescent="0.2">
      <c r="A60" s="249">
        <v>700000</v>
      </c>
    </row>
    <row r="61" spans="1:1" x14ac:dyDescent="0.2">
      <c r="A61" s="249">
        <v>2500000</v>
      </c>
    </row>
    <row r="62" spans="1:1" x14ac:dyDescent="0.2">
      <c r="A62" s="249">
        <v>700000</v>
      </c>
    </row>
    <row r="63" spans="1:1" x14ac:dyDescent="0.2">
      <c r="A63" s="249">
        <v>500000</v>
      </c>
    </row>
    <row r="64" spans="1:1" x14ac:dyDescent="0.2">
      <c r="A64" s="249">
        <v>500000</v>
      </c>
    </row>
    <row r="65" spans="1:1" x14ac:dyDescent="0.2">
      <c r="A65" s="249">
        <v>500000</v>
      </c>
    </row>
    <row r="66" spans="1:1" x14ac:dyDescent="0.2">
      <c r="A66" s="249">
        <v>147933.82</v>
      </c>
    </row>
    <row r="68" spans="1:1" x14ac:dyDescent="0.2">
      <c r="A68" s="249">
        <v>231546.6</v>
      </c>
    </row>
    <row r="69" spans="1:1" x14ac:dyDescent="0.2">
      <c r="A69" s="249">
        <v>149098.67000000001</v>
      </c>
    </row>
    <row r="70" spans="1:1" x14ac:dyDescent="0.2">
      <c r="A70" s="249">
        <v>249273.02</v>
      </c>
    </row>
    <row r="71" spans="1:1" x14ac:dyDescent="0.2">
      <c r="A71" s="249">
        <v>221137.31</v>
      </c>
    </row>
    <row r="72" spans="1:1" x14ac:dyDescent="0.2">
      <c r="A72" s="249">
        <v>98784.86</v>
      </c>
    </row>
    <row r="73" spans="1:1" x14ac:dyDescent="0.2">
      <c r="A73" s="249">
        <v>118685.62</v>
      </c>
    </row>
    <row r="74" spans="1:1" x14ac:dyDescent="0.2">
      <c r="A74" s="249">
        <v>8355000</v>
      </c>
    </row>
    <row r="75" spans="1:1" x14ac:dyDescent="0.2">
      <c r="A75" s="249">
        <v>700000</v>
      </c>
    </row>
    <row r="76" spans="1:1" x14ac:dyDescent="0.2">
      <c r="A76" s="249">
        <f>SUM(A1:A75)</f>
        <v>116094459.89999999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</vt:lpstr>
      <vt:lpstr>PRINT</vt:lpstr>
      <vt:lpstr>Sector</vt:lpstr>
      <vt:lpstr>roads and bridges</vt:lpstr>
      <vt:lpstr>July-Sept.</vt:lpstr>
      <vt:lpstr>Sheet1</vt:lpstr>
      <vt:lpstr>'July-Sept.'!Print_Area</vt:lpstr>
      <vt:lpstr>PRINT!Print_Area</vt:lpstr>
      <vt:lpstr>PRINT!Print_Titles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PB-092</cp:lastModifiedBy>
  <cp:lastPrinted>2020-01-20T21:57:21Z</cp:lastPrinted>
  <dcterms:created xsi:type="dcterms:W3CDTF">2003-03-26T06:08:15Z</dcterms:created>
  <dcterms:modified xsi:type="dcterms:W3CDTF">2020-01-20T21:57:23Z</dcterms:modified>
</cp:coreProperties>
</file>