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95" yWindow="-195" windowWidth="20520" windowHeight="8115" tabRatio="599" firstSheet="1" activeTab="1"/>
  </bookViews>
  <sheets>
    <sheet name="SHEET" sheetId="10" state="hidden" r:id="rId1"/>
    <sheet name="PRINT" sheetId="13" r:id="rId2"/>
    <sheet name="roads and bridges" sheetId="12" r:id="rId3"/>
    <sheet name="July-Sept." sheetId="9" r:id="rId4"/>
    <sheet name="Sheet1" sheetId="11" r:id="rId5"/>
  </sheets>
  <definedNames>
    <definedName name="_xlnm.Print_Area" localSheetId="3">'July-Sept.'!$A$1:$O$50</definedName>
    <definedName name="_xlnm.Print_Titles" localSheetId="1">PRINT!$6:$9</definedName>
    <definedName name="_xlnm.Print_Titles" localSheetId="0">SHEET!$6:$9</definedName>
  </definedNames>
  <calcPr calcId="144525"/>
  <customWorkbookViews>
    <customWorkbookView name="User - Personal View" guid="{E350AB20-A813-11D9-9F9B-000EA6B6689B}" mergeInterval="0" personalView="1" maximized="1" windowWidth="796" windowHeight="438" activeSheetId="1" showComments="commIndAndComment"/>
  </customWorkbookViews>
</workbook>
</file>

<file path=xl/calcChain.xml><?xml version="1.0" encoding="utf-8"?>
<calcChain xmlns="http://schemas.openxmlformats.org/spreadsheetml/2006/main">
  <c r="J93" i="13" l="1"/>
  <c r="M93" i="13" s="1"/>
  <c r="N96" i="13"/>
  <c r="J96" i="13"/>
  <c r="N88" i="13"/>
  <c r="J88" i="13"/>
  <c r="M87" i="13"/>
  <c r="M70" i="13"/>
  <c r="M82" i="13"/>
  <c r="M75" i="13"/>
  <c r="M74" i="13"/>
  <c r="M76" i="13"/>
  <c r="M78" i="13"/>
  <c r="M81" i="13"/>
  <c r="M66" i="13"/>
  <c r="M64" i="13"/>
  <c r="M65" i="13"/>
  <c r="M67" i="13"/>
  <c r="M73" i="13"/>
  <c r="M69" i="13"/>
  <c r="M71" i="13"/>
  <c r="M80" i="13"/>
  <c r="M63" i="13"/>
  <c r="M77" i="13"/>
  <c r="M68" i="13"/>
  <c r="M79" i="13"/>
  <c r="M72" i="13"/>
  <c r="M62" i="13"/>
  <c r="N56" i="13"/>
  <c r="J56" i="13"/>
  <c r="M55" i="13"/>
  <c r="M54" i="13"/>
  <c r="M49" i="13"/>
  <c r="M48" i="13"/>
  <c r="N44" i="13"/>
  <c r="N95" i="13" s="1"/>
  <c r="J44" i="13"/>
  <c r="J95" i="13" s="1"/>
  <c r="M43" i="13"/>
  <c r="M42" i="13"/>
  <c r="M41" i="13"/>
  <c r="M38" i="13"/>
  <c r="N34" i="13"/>
  <c r="N94" i="13" s="1"/>
  <c r="J34" i="13"/>
  <c r="J94" i="13" s="1"/>
  <c r="J97" i="13" s="1"/>
  <c r="P97" i="13" s="1"/>
  <c r="M30" i="13"/>
  <c r="M31" i="13"/>
  <c r="M29" i="13"/>
  <c r="M19" i="13"/>
  <c r="M27" i="13"/>
  <c r="M17" i="13"/>
  <c r="M33" i="13"/>
  <c r="M14" i="13"/>
  <c r="M13" i="13"/>
  <c r="M20" i="13"/>
  <c r="M25" i="13"/>
  <c r="M24" i="13"/>
  <c r="M26" i="13"/>
  <c r="M21" i="13"/>
  <c r="M32" i="13"/>
  <c r="M16" i="13"/>
  <c r="M18" i="13"/>
  <c r="M28" i="13"/>
  <c r="M15" i="13"/>
  <c r="M22" i="13"/>
  <c r="M23" i="13"/>
  <c r="N95" i="10"/>
  <c r="N94" i="10"/>
  <c r="N96" i="10"/>
  <c r="N101" i="10"/>
  <c r="N44" i="10"/>
  <c r="J44" i="10"/>
  <c r="J95" i="10" s="1"/>
  <c r="J96" i="10"/>
  <c r="N88" i="10"/>
  <c r="J88" i="10"/>
  <c r="M87" i="10"/>
  <c r="M82" i="10"/>
  <c r="M81" i="10"/>
  <c r="M80" i="10"/>
  <c r="N56" i="10"/>
  <c r="J56" i="10"/>
  <c r="M49" i="10"/>
  <c r="M48" i="10"/>
  <c r="M43" i="10"/>
  <c r="N97" i="13" l="1"/>
  <c r="Q97" i="13" s="1"/>
  <c r="M96" i="13"/>
  <c r="J159" i="13"/>
  <c r="J58" i="13"/>
  <c r="J90" i="13" s="1"/>
  <c r="M95" i="13"/>
  <c r="N58" i="13"/>
  <c r="N90" i="13" s="1"/>
  <c r="M97" i="13"/>
  <c r="M94" i="13"/>
  <c r="C51" i="12" l="1"/>
  <c r="A36" i="12"/>
  <c r="J34" i="10" l="1"/>
  <c r="J94" i="10" s="1"/>
  <c r="A76" i="11" l="1"/>
  <c r="M95" i="10" l="1"/>
  <c r="M74" i="10"/>
  <c r="M73" i="10"/>
  <c r="M72" i="10"/>
  <c r="M71" i="10"/>
  <c r="M70" i="10"/>
  <c r="M69" i="10"/>
  <c r="M68" i="10"/>
  <c r="N34" i="10" l="1"/>
  <c r="J97" i="10"/>
  <c r="J99" i="10" s="1"/>
  <c r="N58" i="10" l="1"/>
  <c r="N90" i="10" s="1"/>
  <c r="J157" i="10"/>
  <c r="J58" i="10"/>
  <c r="J90" i="10" s="1"/>
  <c r="M96" i="10"/>
  <c r="M79" i="10"/>
  <c r="M78" i="10"/>
  <c r="M77" i="10"/>
  <c r="M76" i="10"/>
  <c r="M75" i="10"/>
  <c r="M67" i="10"/>
  <c r="M66" i="10"/>
  <c r="M65" i="10"/>
  <c r="M64" i="10"/>
  <c r="M63" i="10"/>
  <c r="M62" i="10"/>
  <c r="N97" i="10" l="1"/>
  <c r="M97" i="10" s="1"/>
  <c r="M94" i="10"/>
  <c r="M13" i="10"/>
  <c r="M17" i="10" l="1"/>
  <c r="M14" i="10" l="1"/>
  <c r="M55" i="10" l="1"/>
  <c r="M54" i="10"/>
  <c r="M38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6" i="10"/>
  <c r="M15" i="10"/>
  <c r="M42" i="10" l="1"/>
  <c r="M41" i="10"/>
  <c r="J92" i="9"/>
  <c r="N53" i="9" l="1"/>
  <c r="N52" i="9"/>
  <c r="N51" i="9"/>
  <c r="N48" i="9"/>
  <c r="N47" i="9"/>
  <c r="N46" i="9"/>
  <c r="N45" i="9"/>
  <c r="N44" i="9"/>
  <c r="N42" i="9"/>
  <c r="N41" i="9"/>
  <c r="N39" i="9"/>
  <c r="N37" i="9"/>
  <c r="N36" i="9"/>
  <c r="N35" i="9"/>
  <c r="N34" i="9"/>
  <c r="N33" i="9"/>
  <c r="N32" i="9"/>
  <c r="N31" i="9"/>
  <c r="N30" i="9"/>
  <c r="N29" i="9"/>
  <c r="N88" i="9"/>
  <c r="N79" i="9"/>
  <c r="N107" i="9"/>
  <c r="N108" i="9"/>
  <c r="N100" i="9"/>
  <c r="N99" i="9"/>
  <c r="N109" i="9" l="1"/>
  <c r="N54" i="9"/>
  <c r="N50" i="9"/>
  <c r="N40" i="9"/>
  <c r="N55" i="9" l="1"/>
  <c r="M55" i="9" s="1"/>
  <c r="N49" i="9"/>
  <c r="M49" i="9" s="1"/>
  <c r="M48" i="9"/>
  <c r="M47" i="9"/>
  <c r="M45" i="9"/>
  <c r="M44" i="9"/>
  <c r="M41" i="9"/>
  <c r="M40" i="9"/>
  <c r="N38" i="9"/>
  <c r="M53" i="9"/>
  <c r="M42" i="9"/>
  <c r="M14" i="9"/>
  <c r="M91" i="9"/>
  <c r="M90" i="9"/>
  <c r="M89" i="9"/>
  <c r="M88" i="9"/>
  <c r="M87" i="9"/>
  <c r="M86" i="9"/>
  <c r="M85" i="9"/>
  <c r="M84" i="9"/>
  <c r="M83" i="9"/>
  <c r="M82" i="9"/>
  <c r="M81" i="9"/>
  <c r="J100" i="9"/>
  <c r="J99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7" i="9"/>
  <c r="M56" i="9"/>
  <c r="M54" i="9"/>
  <c r="M52" i="9"/>
  <c r="M51" i="9"/>
  <c r="M50" i="9"/>
  <c r="M46" i="9"/>
  <c r="M43" i="9"/>
  <c r="M39" i="9"/>
  <c r="M37" i="9"/>
  <c r="M36" i="9"/>
  <c r="M38" i="9" l="1"/>
  <c r="N92" i="9"/>
  <c r="N111" i="9" s="1"/>
  <c r="M102" i="9"/>
  <c r="J109" i="9"/>
  <c r="M108" i="9"/>
  <c r="M107" i="9"/>
  <c r="M100" i="9"/>
  <c r="M99" i="9"/>
  <c r="J111" i="9" l="1"/>
  <c r="M23" i="9"/>
  <c r="M35" i="9" l="1"/>
  <c r="M34" i="9"/>
  <c r="M33" i="9"/>
  <c r="M32" i="9"/>
  <c r="M31" i="9"/>
  <c r="M30" i="9"/>
  <c r="M29" i="9"/>
  <c r="M28" i="9"/>
  <c r="M27" i="9"/>
  <c r="M26" i="9"/>
  <c r="M25" i="9"/>
  <c r="M24" i="9"/>
  <c r="M22" i="9"/>
  <c r="M21" i="9"/>
  <c r="M20" i="9"/>
  <c r="M19" i="9"/>
  <c r="M18" i="9"/>
  <c r="M12" i="9"/>
  <c r="M17" i="9" l="1"/>
  <c r="M13" i="9"/>
  <c r="M92" i="9" l="1"/>
  <c r="M109" i="9"/>
  <c r="M111" i="9"/>
</calcChain>
</file>

<file path=xl/sharedStrings.xml><?xml version="1.0" encoding="utf-8"?>
<sst xmlns="http://schemas.openxmlformats.org/spreadsheetml/2006/main" count="692" uniqueCount="333">
  <si>
    <t xml:space="preserve">    Loans Payable</t>
  </si>
  <si>
    <t xml:space="preserve"> </t>
  </si>
  <si>
    <t>Sub - Total</t>
  </si>
  <si>
    <t>Republic of the Philippines</t>
  </si>
  <si>
    <t>PROVINCE OF COMPOSTELA VALLEY</t>
  </si>
  <si>
    <t>Capitol Building, Cabidianan, Nabunturan, Compostela Valley</t>
  </si>
  <si>
    <t xml:space="preserve">    Interest Expenses</t>
  </si>
  <si>
    <t>Provincial Budget Officer</t>
  </si>
  <si>
    <t>Grand Total</t>
  </si>
  <si>
    <t>20% COMPONENT OF THE IRA UTILIZATION</t>
  </si>
  <si>
    <t>PROGRAM OR PROJECT</t>
  </si>
  <si>
    <t>LOCATION</t>
  </si>
  <si>
    <t>TOTAL COST</t>
  </si>
  <si>
    <t>DATE STARTED</t>
  </si>
  <si>
    <t>TARGET</t>
  </si>
  <si>
    <t>COMPLETION</t>
  </si>
  <si>
    <t xml:space="preserve">DATE </t>
  </si>
  <si>
    <t>% OF</t>
  </si>
  <si>
    <t xml:space="preserve">TOTAL </t>
  </si>
  <si>
    <t>COST INCURRED</t>
  </si>
  <si>
    <t xml:space="preserve"> TO DATE </t>
  </si>
  <si>
    <t>PROJECT STATUS</t>
  </si>
  <si>
    <t>ECONOMIC DEVELOPMENT:</t>
  </si>
  <si>
    <t>Maintenance of roads/bridges - District 1</t>
  </si>
  <si>
    <t>Maintenance of roads/bridges - District 2</t>
  </si>
  <si>
    <t xml:space="preserve">    Financial Expenses</t>
  </si>
  <si>
    <t>Loan Amortization - Domestic</t>
  </si>
  <si>
    <t>Governor</t>
  </si>
  <si>
    <t xml:space="preserve"> SOCIAL DEVELOPMENT:</t>
  </si>
  <si>
    <t>Provincewide</t>
  </si>
  <si>
    <t>REMARKS</t>
  </si>
  <si>
    <t>OBLIGATION</t>
  </si>
  <si>
    <t>OBLIGATION/</t>
  </si>
  <si>
    <t>APPROPRIATION</t>
  </si>
  <si>
    <t>TOTAL</t>
  </si>
  <si>
    <t>(Project Status)</t>
  </si>
  <si>
    <t>Maragusan</t>
  </si>
  <si>
    <t>Brgy. Kiokmay, Laak</t>
  </si>
  <si>
    <t>Brgy. New Bethlehem, Laak</t>
  </si>
  <si>
    <t>Brgy. Bagong Silang, Laak</t>
  </si>
  <si>
    <t>Brgy. Cabuyuan, Mabini</t>
  </si>
  <si>
    <t>Brgy. Salvacion, Mawab</t>
  </si>
  <si>
    <t>On-going</t>
  </si>
  <si>
    <t>Paid to Land Bank of the Phils.</t>
  </si>
  <si>
    <t>EVA JEAN S. LICAYAN</t>
  </si>
  <si>
    <t>Construction and Heavy Equipment</t>
  </si>
  <si>
    <t>Brgy. New Panay, Maragusan</t>
  </si>
  <si>
    <t>Brgy. Talian, Maragusan</t>
  </si>
  <si>
    <t>Brgy. Mapawa, Maragusan</t>
  </si>
  <si>
    <t>Brgy. New Albay, Maragusan</t>
  </si>
  <si>
    <t>Brgy. Mauswagon, Maragusan</t>
  </si>
  <si>
    <t>Brgy. Coronobe, Maragusan</t>
  </si>
  <si>
    <t>Prk 1 Brgy. Paloc, Maragusan</t>
  </si>
  <si>
    <t>Laak</t>
  </si>
  <si>
    <t>Brgy. Ceboleda, Laak</t>
  </si>
  <si>
    <t>Brgy. Banbanon, Laak</t>
  </si>
  <si>
    <t>JAYVEE TYRON L. UY</t>
  </si>
  <si>
    <t>Purchase of Various Sizes of HDPE Pipes</t>
  </si>
  <si>
    <t>Distribution of Materials for Brgys. Magnaga, Bongbong, Matiao, Tambongon of Pantukan and Brgy. Pangi of Maco</t>
  </si>
  <si>
    <t>F/A Completion of Multi-Purpose Building-Barangay Lahi, Maragusan</t>
  </si>
  <si>
    <t>F/A Concreting of Barangay Road-Barangay Magcagong, Maragusan</t>
  </si>
  <si>
    <t>F/A Acquisition of Dump Truck-Barangay New Manay, Maragusan</t>
  </si>
  <si>
    <t xml:space="preserve">F/A Completion of Purok Multi-Purpose Center </t>
  </si>
  <si>
    <t>F/A Improvement of Water System</t>
  </si>
  <si>
    <t>F/A Construction of Multi-Purpose Building</t>
  </si>
  <si>
    <t>F/A Repair/Rehabilitation of Farm-to-Market Roads (FMR)</t>
  </si>
  <si>
    <t>F/A Provincial Counterpart for Special Programs/Projects</t>
  </si>
  <si>
    <t>F/A Repair/Rehabilitation of Water System</t>
  </si>
  <si>
    <t xml:space="preserve">F/A Construction/Purchase of Post Harvest Facilities </t>
  </si>
  <si>
    <t>F/A Improvement of Covered Court</t>
  </si>
  <si>
    <t>F/A Completion of Multi-Purpose Building</t>
  </si>
  <si>
    <t>F/A Construction of Covered Court</t>
  </si>
  <si>
    <t>F/A Purchase of Dump Truck</t>
  </si>
  <si>
    <t xml:space="preserve">                 Approved:</t>
  </si>
  <si>
    <t xml:space="preserve"> in this document.</t>
  </si>
  <si>
    <t>We hereby certify that we have reviewed the contents and hereby attest to the veracity and correctness of the data or information contained</t>
  </si>
  <si>
    <t xml:space="preserve">           As to Appropriation/Obligation</t>
  </si>
  <si>
    <t>Construction of Day Care Center- Sitio Cambodlot, San Miguel, Compostela</t>
  </si>
  <si>
    <t>Compostela</t>
  </si>
  <si>
    <t>Concreting of Road @ Bonifacio-Garcia St. Brgy. Poblacion, Compostela</t>
  </si>
  <si>
    <t>Brgy. Compostela</t>
  </si>
  <si>
    <t>Concreting of Road @ Emilio Aguinaldo St. Purok 1</t>
  </si>
  <si>
    <t>Brgy. Poblacion, Compostela</t>
  </si>
  <si>
    <t>Concreting of Road from Brgy. Dauman to Brgy. Concepcion, Montevista</t>
  </si>
  <si>
    <t>Brgy. Concepcion, Montevista</t>
  </si>
  <si>
    <t>Concreting of Road Brgy. San Vicente, Montevista</t>
  </si>
  <si>
    <t>Brgy. San Vicente, Montevista</t>
  </si>
  <si>
    <t>Construction of Covered Court-Brgy. Cabacungan, Nabunturan</t>
  </si>
  <si>
    <t>Brgy. Cabacungan, Nabunturan</t>
  </si>
  <si>
    <t>Construction of Covered Court-Brgy. Basak (stage), Nabunturan</t>
  </si>
  <si>
    <t>Nabunturan</t>
  </si>
  <si>
    <t>F/A-Construction of Covered Court-Brgy. Mt. Diwata, Monkayo</t>
  </si>
  <si>
    <t>Monkayo</t>
  </si>
  <si>
    <t>Concreting of FMR, Purok 5, Tagaytay, Brgy. Mipangi, Nabunturan</t>
  </si>
  <si>
    <t>Concreting of Road at Brgy. Cabacungan, Nabunturan</t>
  </si>
  <si>
    <t>Concreting of Road from Junction Nat'l. H-way to Cabidianan Annex HS</t>
  </si>
  <si>
    <t>Brgy. Nabunturan</t>
  </si>
  <si>
    <t>Concreting of Road at Mapaang Section</t>
  </si>
  <si>
    <t>Brgy. Mapaang, Maco</t>
  </si>
  <si>
    <t>Construction of Multi-Purpose Building</t>
  </si>
  <si>
    <t>Brgy. Poblacion, Mawab</t>
  </si>
  <si>
    <t>Concreting of Road from Junction National Highway to Purok 6</t>
  </si>
  <si>
    <t>Construction of Multi-Purpose Building (Council of Women)</t>
  </si>
  <si>
    <t>Brgy. Las Arenas, Pantukan</t>
  </si>
  <si>
    <t>Brgy. Poblacion, Pantukan</t>
  </si>
  <si>
    <t>Construction of Tribal Hall</t>
  </si>
  <si>
    <t>Construction of Multi-Purpose Building (Madrasah)</t>
  </si>
  <si>
    <t>Tunga, Monkayo</t>
  </si>
  <si>
    <t>Construction of Multi-Purpose Building (ABC)</t>
  </si>
  <si>
    <t>Concreting of Road from Junction National H-way to Brgy. Hall</t>
  </si>
  <si>
    <t>Bankerohan Sur, Montevista</t>
  </si>
  <si>
    <t>Concreting of Road from Prk 8-Prk 7 to Junction National</t>
  </si>
  <si>
    <t>Montevista</t>
  </si>
  <si>
    <t>F/A Construction of Hanging Bridge (footbridge) Prk 9</t>
  </si>
  <si>
    <t>Salvacion, Monkayo</t>
  </si>
  <si>
    <t>F/A Construction of Slaughter House, Pantukan</t>
  </si>
  <si>
    <t>Pantukan</t>
  </si>
  <si>
    <t>Rehab. Of Brgy. Poblacion-Brgy. Naboc FMR, Monkayo (PRDP-BUILD)</t>
  </si>
  <si>
    <t>Const. of five (5) units Warehouse with solar dryer (PRDP-OTHER-INFRA)</t>
  </si>
  <si>
    <t>Brgy. Maparat, Compostela</t>
  </si>
  <si>
    <t>Brgy. Libasan, Nabunturan</t>
  </si>
  <si>
    <t>Brgy. Linda, Nabunturan</t>
  </si>
  <si>
    <t>Brgy. Kilagding, Laak</t>
  </si>
  <si>
    <t>Const. of Tribal Hall, Brgy. Elizalde, Maco (OPPAP-PAMANA)</t>
  </si>
  <si>
    <t>Brgy. Elizalde, Maco</t>
  </si>
  <si>
    <t>Brgy. New Bataan</t>
  </si>
  <si>
    <t>Const. of Tribal Hall, Brgy. Bongbong, Pantukan (OPPAP-PAMANA)</t>
  </si>
  <si>
    <t>Brgy. Bongbong, Pantukan</t>
  </si>
  <si>
    <t>Const. of Tribal Hall, Brgy. Poblacion, Monkayo (OPPAP-PAMANA)</t>
  </si>
  <si>
    <t>Brgy. Poblacion, Monkayo</t>
  </si>
  <si>
    <t>Const. of Tribal Hall, Brgy. Poblacion, Laak (OPPAP-PAMANA)</t>
  </si>
  <si>
    <t>Brgy. Pob. Laak</t>
  </si>
  <si>
    <t>Const. of Tribal Hall, Brgy. Poblacion, Mabini (OPPAP-PAMANA)</t>
  </si>
  <si>
    <t>Brgy. Pob. Mabini</t>
  </si>
  <si>
    <t>Const. of Tribal Hall, Brgy. New Panay, Maragusan (OPPAP-PAMANA)</t>
  </si>
  <si>
    <t>Const. of Tribal Hall, Brgy. Ngan, Compostela (OPPAP-PAMANA)</t>
  </si>
  <si>
    <t>Brgy. Ngan, Compostela</t>
  </si>
  <si>
    <t>Tablea Processing &amp; Marketing Enterprise (PRDP-I-REAP)</t>
  </si>
  <si>
    <t>Camp Manuel Yan Eco-Tourism &amp; Tribal Park Dev't. (TIEZA)</t>
  </si>
  <si>
    <t>Mawab</t>
  </si>
  <si>
    <t>COMVAL Farm Agri-Eco-Tourism Development (TIEZA) Pasian, Monkayo</t>
  </si>
  <si>
    <t>Pasian, Monkayo</t>
  </si>
  <si>
    <t>Other Special Projects (Provincial Counterpart)</t>
  </si>
  <si>
    <t>Completion of Health Center Brgy. Magading, Nabunturan</t>
  </si>
  <si>
    <t>Completion of Mp-Bldg. (Madrash) Tunga, Magnaga</t>
  </si>
  <si>
    <t>Magading, Nabunturan</t>
  </si>
  <si>
    <t>Magnaga</t>
  </si>
  <si>
    <t xml:space="preserve">Construction of Drainage at Purok Kauswagan, Purok Bagong, Lipunan, and </t>
  </si>
  <si>
    <t>Purok Maga Chapoy Brgy. Mapawa, Maragusan</t>
  </si>
  <si>
    <t>Completion of Community Activity Center of Brgy. San Jose, Compostela</t>
  </si>
  <si>
    <t>Brgy. San Jose, Compostela</t>
  </si>
  <si>
    <t>Rehabilitation of Water System from Purok 1-6, Brgy. Ampawid, Laak</t>
  </si>
  <si>
    <t>Brgy. Ampawid, Laak</t>
  </si>
  <si>
    <t>Renovation of Multi-Purpose Building in Special Brgy. Libuton, laak</t>
  </si>
  <si>
    <t>Brgy. Libuton, Laak</t>
  </si>
  <si>
    <t>Completion of Brgy. Tribal Council Building of Brgy. Cabuyoan, Mabini</t>
  </si>
  <si>
    <t>Brgy. Cabuyoan, Mabini</t>
  </si>
  <si>
    <t xml:space="preserve">Construction of Protection Dike &amp; Dessilting of Liboton River at Prk 2A </t>
  </si>
  <si>
    <t>Brgy. Salvacion, Monkayo</t>
  </si>
  <si>
    <t>Construction of Hanging Bridge at Purok 4 Brgy. Upper Ulip, Monkayo</t>
  </si>
  <si>
    <t>Brgy. Upper Ulip, Monkayo</t>
  </si>
  <si>
    <t>Concreting of Brgy. Road Brgy. Bankerohan Sur,Montevista</t>
  </si>
  <si>
    <t>Brgy. Sur Montevista</t>
  </si>
  <si>
    <t>Enhancement of Banana Cardava Consolidation and Marketing, New Bataan</t>
  </si>
  <si>
    <t>New Bataan</t>
  </si>
  <si>
    <t>Village Level Rubber Smoke Sheet Processing, Monkayo</t>
  </si>
  <si>
    <t>Brgy. Kingking, Pantukan</t>
  </si>
  <si>
    <t>Const. of Tribal Hall, Brgy. Camanlangan, New Bataan (OPPAP-PAMANA)</t>
  </si>
  <si>
    <t>W/S Improvement of Sitio Lawaan, Brgy. Kingking, Pantukan (oppap-pamana)</t>
  </si>
  <si>
    <t>Purchased Heavy Equipment</t>
  </si>
  <si>
    <t>As of Sept. 30, 2017</t>
  </si>
  <si>
    <t>8918 (C.O)</t>
  </si>
  <si>
    <t>9911 (MOOE)</t>
  </si>
  <si>
    <t>1918 (C.O)</t>
  </si>
  <si>
    <t>8917 (MOOE)</t>
  </si>
  <si>
    <t>1918 (MOOE)</t>
  </si>
  <si>
    <t>5% On-going</t>
  </si>
  <si>
    <t>20% On-going</t>
  </si>
  <si>
    <t>15% On-going</t>
  </si>
  <si>
    <t>30% 0n-going</t>
  </si>
  <si>
    <t>98% Temporarily Suspended.</t>
  </si>
  <si>
    <t>Completed</t>
  </si>
  <si>
    <t>95% On-going</t>
  </si>
  <si>
    <t>85% On-going</t>
  </si>
  <si>
    <t>Declared Savings</t>
  </si>
  <si>
    <t>Utilized</t>
  </si>
  <si>
    <t>90% On-going</t>
  </si>
  <si>
    <t>Procurement on process</t>
  </si>
  <si>
    <t>For change in Nomenclature from completion to const'n.</t>
  </si>
  <si>
    <t>Cancelled</t>
  </si>
  <si>
    <t>For Fund Transfer to Municipality (FTM)</t>
  </si>
  <si>
    <t>Program of works on process</t>
  </si>
  <si>
    <t>POW approved. For 5th Amendatory</t>
  </si>
  <si>
    <t>Appropriation</t>
  </si>
  <si>
    <t>Summary:</t>
  </si>
  <si>
    <t>Social Development</t>
  </si>
  <si>
    <t>Economic Development</t>
  </si>
  <si>
    <t>As to Project Status:</t>
  </si>
  <si>
    <t>Provincial Engineer's Office</t>
  </si>
  <si>
    <t>Provincial Planning &amp; Development Office</t>
  </si>
  <si>
    <t>Mabini</t>
  </si>
  <si>
    <t>Maco</t>
  </si>
  <si>
    <t>Provincial Counterpart for Special Projects</t>
  </si>
  <si>
    <t>Obligation</t>
  </si>
  <si>
    <t>%of Obligation/</t>
  </si>
  <si>
    <t>Financial Expenses</t>
  </si>
  <si>
    <t>8917 (CO)</t>
  </si>
  <si>
    <t>Annual Budget</t>
  </si>
  <si>
    <t>Supplemental Budget No. 1</t>
  </si>
  <si>
    <t>Total Annual Budget</t>
  </si>
  <si>
    <t>Total Supplemental Budget No. 1</t>
  </si>
  <si>
    <t>Sub - Total Other Purposes</t>
  </si>
  <si>
    <t>d1</t>
  </si>
  <si>
    <t>d2</t>
  </si>
  <si>
    <t>Paid to Land Bank</t>
  </si>
  <si>
    <t>ENGR. RODERICK M. DIGAMON</t>
  </si>
  <si>
    <t>JAYVEE TRON L. UY, MPA</t>
  </si>
  <si>
    <t xml:space="preserve">             Governor</t>
  </si>
  <si>
    <t>As of March 31, 2019</t>
  </si>
  <si>
    <t>EVA JEAN S. LICAYAN, ENP, REB, MPA</t>
  </si>
  <si>
    <t>Approved:</t>
  </si>
  <si>
    <t>Construction of Gym, Purok 2, Poblacion, Compostela</t>
  </si>
  <si>
    <t>Construction of Gym, Mangayon NHS, Brgy. Mangayon, Compostela</t>
  </si>
  <si>
    <t>Concreting of Road going to Valderama ES &amp; NHS, Brgy. Ngan, Compostela</t>
  </si>
  <si>
    <t>Purchase Request on Process</t>
  </si>
  <si>
    <t>Improvement of Water System, Brgy. Babag, Monkayo</t>
  </si>
  <si>
    <t>Program of Works for Approval</t>
  </si>
  <si>
    <t>Construction of Brgy. Stage, Brgy. Kao, Nabunturan</t>
  </si>
  <si>
    <t>Const. of Public Terminal, Brgy. Camanlangan, New Bataan</t>
  </si>
  <si>
    <t>For change in nomenclature from renovation to construction</t>
  </si>
  <si>
    <t>Rehabilitation of Level II Water System, Brgy. Belmonte, Laak</t>
  </si>
  <si>
    <t>For Detailed Engineering Design</t>
  </si>
  <si>
    <t>Construction of Gym, Brgy. Poblacion, Maco</t>
  </si>
  <si>
    <t>CONTRACT. Purchase Request on Process</t>
  </si>
  <si>
    <t>CONTRACT. for Pre-Procurement Conference.</t>
  </si>
  <si>
    <t>Construction of Water System, Brgy. Taglawig, Maco</t>
  </si>
  <si>
    <t>Program of Works on process.</t>
  </si>
  <si>
    <t>Construction of Gym, Sitio Boringot, Brgy. Napnapan, Pantukan</t>
  </si>
  <si>
    <t>CONTRACT. For pre-bidding.</t>
  </si>
  <si>
    <t>Construction of Gym, Sitio Panganason, Brgy, Kingking, Pantukan</t>
  </si>
  <si>
    <t>Construction of Gym Brgy. Tagdangua, Pantukan</t>
  </si>
  <si>
    <t>For verification of project location. Waiting for brgy. captain's recommendation</t>
  </si>
  <si>
    <t>Completion of Multi-purpose Building, Brgy Kingking, Pantukan NHS</t>
  </si>
  <si>
    <t>Completion of Multi-purpose Building, Brgy. Kingking CES. Pantukan</t>
  </si>
  <si>
    <t>Renovation of Dry Market, Brgy. Poblacion, Monkayo</t>
  </si>
  <si>
    <t>Construction of Brgy. Del Pilar Gym, Brgy. Del Pilar, Mabini</t>
  </si>
  <si>
    <t>Development of Eco- Tourism Park Phase 2, Pantukan</t>
  </si>
  <si>
    <t>Construction of Brgy. Stage, Brgy. Nuevo Iloco, Mawab</t>
  </si>
  <si>
    <t>Purchase of Lot for Happy Village, Brgy. Nueva Visayas, Mawab</t>
  </si>
  <si>
    <t xml:space="preserve">Purchase of lot for the Expansion of Compostela Valley Provincial Hospitals </t>
  </si>
  <si>
    <t>Purchase of lot for the Development of Provincial Sports Complex</t>
  </si>
  <si>
    <t>Sub - Total Social Development</t>
  </si>
  <si>
    <t>Sub - Total Economic Development</t>
  </si>
  <si>
    <t>Rehabilitation of Farm-to-Market Roads (FMRS) - Provincewide</t>
  </si>
  <si>
    <t>OTHER SERVICES:</t>
  </si>
  <si>
    <t>1918 (CO)</t>
  </si>
  <si>
    <t>Construction of Multi-Purpose Building - Provincewide</t>
  </si>
  <si>
    <t xml:space="preserve">Rehabilitation of Water System </t>
  </si>
  <si>
    <t>Completion of Covered Court - Kinuban, Maco</t>
  </si>
  <si>
    <t>Const. of PDEA MP Bldg., PPO-Nabunturan</t>
  </si>
  <si>
    <t>Imp. of MP Building- Maragusan</t>
  </si>
  <si>
    <t>Const. of Covered Court - Tagugpo NHS</t>
  </si>
  <si>
    <t>Completion of Municipal Tribal Hall, Pantukan</t>
  </si>
  <si>
    <t>Imp. of MP Bulding (Women Crisis Center), Brgy. Cabidianan, Nabunturan</t>
  </si>
  <si>
    <t>Const. of MP Building (Bahay Pag-Asa)</t>
  </si>
  <si>
    <t xml:space="preserve">Const. of Gym, Brgy. Teresa, Maco      </t>
  </si>
  <si>
    <t xml:space="preserve">Const. of PDEA MP Bldg., PPO-Nabunturan- Phase II          </t>
  </si>
  <si>
    <t xml:space="preserve">Const. of Covered Court - Kidawa, Laak </t>
  </si>
  <si>
    <t>Conc. of Road with Drainage Component, Brgy. Cabidianan, Nabunturan</t>
  </si>
  <si>
    <t>Conc. of Junction Nat'l Highway - Purok 2 to PRC, Brgy. Sta. Maria</t>
  </si>
  <si>
    <t>Const. of Brgy. Stage, Brgy. Nueva Visayas, Mawab</t>
  </si>
  <si>
    <t>Imp. of Water System-Coronobe, Maragusan</t>
  </si>
  <si>
    <t>Const. of WS, Brgy. Del Pilar, Mabini</t>
  </si>
  <si>
    <t>Const. of Potable WS, Brgy. Tagnocon, Nabunturan</t>
  </si>
  <si>
    <t>Const. of Potable WS, Brgy. Kinuban, Maco</t>
  </si>
  <si>
    <t>Const. of Potable WS, Brgy. Panibasan, Maco</t>
  </si>
  <si>
    <t>Imp. of WS-Brgy. Babag, Monkayo</t>
  </si>
  <si>
    <t>Const. of Health Center-Mapaang, Maco</t>
  </si>
  <si>
    <t>check</t>
  </si>
  <si>
    <t>Rehabilitation Of Provincial Roads/ Bridges - District 1</t>
  </si>
  <si>
    <t>Rehabilitation Of Provincial Roads/ Bridges - District 2</t>
  </si>
  <si>
    <t>4.80% Accomplished</t>
  </si>
  <si>
    <t>10.49% Accomplished</t>
  </si>
  <si>
    <t>ROMEO B. CELESTE, ENP</t>
  </si>
  <si>
    <t>Other Services</t>
  </si>
  <si>
    <t>We hereby certify that we have reviewed the contents and hereby attest to the veracity and correctness of the data or information contained in this document.</t>
  </si>
  <si>
    <t>For Implementation</t>
  </si>
  <si>
    <t>On-Going</t>
  </si>
  <si>
    <t>Detailed Engineering Design on process</t>
  </si>
  <si>
    <t>Project Completed. Date of Completion - February 09, 2019 (Contractor- LLM Unified and Trading Corp.)</t>
  </si>
  <si>
    <t>Declared abandoned &amp; savings per SP Res. No. 1296-2019</t>
  </si>
  <si>
    <t>As of June 30, 2019</t>
  </si>
  <si>
    <t>TOTAL FROM AO+SB1</t>
  </si>
  <si>
    <t>Concreting of Junction National Highway - Purok 2 to PRC, Brgy. Sta. Maria</t>
  </si>
  <si>
    <t>Concreting of Road with Drainage Component, Brgy. Cabidianan, Nabunturan</t>
  </si>
  <si>
    <t>Construction of Brgy. Stage, Brgy. Nueva Visayas, Mawab</t>
  </si>
  <si>
    <t xml:space="preserve">Construction of Covered Court - Kidawa, Laak </t>
  </si>
  <si>
    <t>Construction of Covered Court - Tagugpo NHS</t>
  </si>
  <si>
    <t xml:space="preserve">Construction of Gym, Brgy. Teresa, Maco      </t>
  </si>
  <si>
    <t>Construction of Health Center-Mapaang, Maco</t>
  </si>
  <si>
    <t>Construction of Multi-Purpose Building (Bahay Pag-Asa)</t>
  </si>
  <si>
    <t>Construction. of PDEA Multi-Purpose Bldg., PPO-Nabunturan</t>
  </si>
  <si>
    <t xml:space="preserve">Construction of PDEA Multi-Purpose Bldg., PPO-Nabunturan- Phase II          </t>
  </si>
  <si>
    <t>Improvement of Multi-Purpose Building- Maragusan</t>
  </si>
  <si>
    <t>Improvement of Water System-Coronobe, Maragusan</t>
  </si>
  <si>
    <t>Improvement of Water System-Brgy. Babag, Monkayo</t>
  </si>
  <si>
    <t>Improvement of Multi-Purpose Bulding (Women Crisis Center), Brgy. Cabidianan, Nabunturan</t>
  </si>
  <si>
    <t>PROVINCE OF Compostela VALLEY</t>
  </si>
  <si>
    <t>Construction of Potable Water System, Brgy. Kinuban, Maco</t>
  </si>
  <si>
    <t>Construction of Potable Water System, Brgy. Panibasan, Maco</t>
  </si>
  <si>
    <t>Construction of Potable Water System, Brgy. Tagnocon, Nabunturan</t>
  </si>
  <si>
    <t>Construction of Public Terminal, Brgy. Camanlangan, New Bataan</t>
  </si>
  <si>
    <t>Construction of Water System, Brgy. Del Pilar, Mabini</t>
  </si>
  <si>
    <t>For implementation</t>
  </si>
  <si>
    <t>20% Component OF THE IRA UTILIZATION</t>
  </si>
  <si>
    <t>For revision of Program of Works</t>
  </si>
  <si>
    <t>CONTRACT. Awarded to Two Degrees Contruction and Supply. Deferred.</t>
  </si>
  <si>
    <t>CONTRACT. Pre-procurement process</t>
  </si>
  <si>
    <t>Program of Works on process</t>
  </si>
  <si>
    <t>Completion</t>
  </si>
  <si>
    <t>Sub - Total Other Services</t>
  </si>
  <si>
    <t>Partial delivery of materials (Hardware)</t>
  </si>
  <si>
    <t>CONTRACT. Awarded to LLM unified &amp; trading corp.</t>
  </si>
  <si>
    <t>CONTRACT. Awarded to DB Ravelo Construction &amp; Supply. On-Going</t>
  </si>
  <si>
    <t>CONTRACT. For Bidding</t>
  </si>
  <si>
    <t>For revision of POW due to price escalation of pipes</t>
  </si>
  <si>
    <t>Purchase Request on Process. CONTRACT</t>
  </si>
  <si>
    <t>For change of nomenclature from completion to construction</t>
  </si>
  <si>
    <t>Estimates on process</t>
  </si>
  <si>
    <t>For PPMP</t>
  </si>
  <si>
    <t>For design</t>
  </si>
  <si>
    <t>Detailed engineering &amp; architectural design on process</t>
  </si>
  <si>
    <t>Program of works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</si>
</sst>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mm/dd/yyyy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.1"/>
      <color theme="10"/>
      <name val="Calibri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indexed="12"/>
      <name val="Goudy Old Style"/>
      <family val="1"/>
    </font>
    <font>
      <b/>
      <sz val="13"/>
      <name val="Goudy Old Style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4"/>
      <name val="Goudy Old Style"/>
      <family val="1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65">
    <xf numFmtId="0" fontId="0" fillId="0" borderId="0" xfId="0"/>
    <xf numFmtId="0" fontId="5" fillId="0" borderId="0" xfId="0" applyFont="1"/>
    <xf numFmtId="0" fontId="8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43" fontId="9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43" fontId="10" fillId="0" borderId="8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5" fillId="0" borderId="0" xfId="0" applyFont="1" applyAlignment="1">
      <alignment vertical="center"/>
    </xf>
    <xf numFmtId="0" fontId="11" fillId="0" borderId="6" xfId="0" applyFont="1" applyFill="1" applyBorder="1"/>
    <xf numFmtId="0" fontId="5" fillId="0" borderId="0" xfId="0" applyFont="1" applyBorder="1"/>
    <xf numFmtId="0" fontId="14" fillId="0" borderId="1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left"/>
    </xf>
    <xf numFmtId="43" fontId="13" fillId="0" borderId="15" xfId="1" applyFont="1" applyFill="1" applyBorder="1"/>
    <xf numFmtId="43" fontId="14" fillId="0" borderId="15" xfId="0" applyNumberFormat="1" applyFont="1" applyFill="1" applyBorder="1" applyAlignment="1">
      <alignment horizontal="center"/>
    </xf>
    <xf numFmtId="10" fontId="13" fillId="0" borderId="14" xfId="16" applyNumberFormat="1" applyFont="1" applyFill="1" applyBorder="1" applyAlignment="1">
      <alignment horizontal="center"/>
    </xf>
    <xf numFmtId="43" fontId="13" fillId="0" borderId="15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left"/>
    </xf>
    <xf numFmtId="43" fontId="13" fillId="0" borderId="0" xfId="1" applyFont="1" applyFill="1" applyBorder="1"/>
    <xf numFmtId="10" fontId="13" fillId="0" borderId="8" xfId="16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43" fontId="13" fillId="0" borderId="14" xfId="8" applyNumberFormat="1" applyFont="1" applyFill="1" applyBorder="1" applyAlignment="1" applyProtection="1">
      <alignment horizontal="left"/>
    </xf>
    <xf numFmtId="43" fontId="13" fillId="0" borderId="8" xfId="1" applyFont="1" applyFill="1" applyBorder="1"/>
    <xf numFmtId="14" fontId="13" fillId="0" borderId="0" xfId="0" applyNumberFormat="1" applyFont="1" applyFill="1" applyBorder="1" applyAlignment="1"/>
    <xf numFmtId="14" fontId="13" fillId="0" borderId="8" xfId="0" applyNumberFormat="1" applyFont="1" applyFill="1" applyBorder="1" applyAlignment="1"/>
    <xf numFmtId="43" fontId="16" fillId="0" borderId="8" xfId="1" applyFont="1" applyFill="1" applyBorder="1" applyAlignment="1">
      <alignment horizontal="center"/>
    </xf>
    <xf numFmtId="43" fontId="13" fillId="0" borderId="14" xfId="8" applyNumberFormat="1" applyFont="1" applyFill="1" applyBorder="1" applyAlignment="1" applyProtection="1"/>
    <xf numFmtId="43" fontId="13" fillId="0" borderId="14" xfId="1" applyFont="1" applyFill="1" applyBorder="1"/>
    <xf numFmtId="43" fontId="13" fillId="0" borderId="14" xfId="1" applyFont="1" applyFill="1" applyBorder="1" applyAlignment="1">
      <alignment horizontal="center"/>
    </xf>
    <xf numFmtId="43" fontId="13" fillId="0" borderId="8" xfId="8" applyNumberFormat="1" applyFont="1" applyFill="1" applyBorder="1" applyAlignment="1" applyProtection="1"/>
    <xf numFmtId="43" fontId="13" fillId="0" borderId="13" xfId="1" applyFont="1" applyFill="1" applyBorder="1"/>
    <xf numFmtId="43" fontId="13" fillId="0" borderId="0" xfId="1" applyFont="1" applyFill="1" applyBorder="1" applyAlignment="1">
      <alignment horizontal="left"/>
    </xf>
    <xf numFmtId="43" fontId="13" fillId="0" borderId="15" xfId="1" applyFont="1" applyFill="1" applyBorder="1" applyAlignment="1">
      <alignment horizontal="left"/>
    </xf>
    <xf numFmtId="43" fontId="13" fillId="0" borderId="13" xfId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14" xfId="0" applyFont="1" applyFill="1" applyBorder="1" applyAlignment="1"/>
    <xf numFmtId="0" fontId="14" fillId="0" borderId="15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/>
    </xf>
    <xf numFmtId="0" fontId="13" fillId="0" borderId="12" xfId="0" applyFont="1" applyFill="1" applyBorder="1"/>
    <xf numFmtId="0" fontId="13" fillId="0" borderId="15" xfId="0" applyFont="1" applyFill="1" applyBorder="1"/>
    <xf numFmtId="0" fontId="13" fillId="0" borderId="6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43" fontId="13" fillId="0" borderId="5" xfId="8" applyNumberFormat="1" applyFont="1" applyFill="1" applyBorder="1" applyAlignment="1" applyProtection="1"/>
    <xf numFmtId="0" fontId="13" fillId="0" borderId="14" xfId="0" applyFont="1" applyFill="1" applyBorder="1"/>
    <xf numFmtId="43" fontId="17" fillId="0" borderId="14" xfId="7" applyNumberFormat="1" applyFont="1" applyFill="1" applyBorder="1"/>
    <xf numFmtId="0" fontId="13" fillId="0" borderId="0" xfId="0" applyFont="1" applyBorder="1"/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3" fillId="0" borderId="5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8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3" fillId="0" borderId="13" xfId="0" applyFont="1" applyFill="1" applyBorder="1"/>
    <xf numFmtId="0" fontId="14" fillId="0" borderId="0" xfId="0" applyFont="1" applyFill="1" applyBorder="1"/>
    <xf numFmtId="0" fontId="17" fillId="0" borderId="7" xfId="0" quotePrefix="1" applyFont="1" applyFill="1" applyBorder="1" applyAlignment="1"/>
    <xf numFmtId="164" fontId="18" fillId="0" borderId="14" xfId="7" applyNumberFormat="1" applyFont="1" applyFill="1" applyBorder="1"/>
    <xf numFmtId="0" fontId="14" fillId="0" borderId="15" xfId="0" applyFont="1" applyFill="1" applyBorder="1"/>
    <xf numFmtId="0" fontId="17" fillId="0" borderId="13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left"/>
    </xf>
    <xf numFmtId="43" fontId="17" fillId="0" borderId="14" xfId="7" applyFont="1" applyFill="1" applyBorder="1"/>
    <xf numFmtId="0" fontId="14" fillId="0" borderId="12" xfId="0" applyFont="1" applyFill="1" applyBorder="1"/>
    <xf numFmtId="0" fontId="13" fillId="0" borderId="13" xfId="0" quotePrefix="1" applyFont="1" applyFill="1" applyBorder="1" applyAlignment="1">
      <alignment horizontal="right"/>
    </xf>
    <xf numFmtId="43" fontId="13" fillId="0" borderId="14" xfId="7" applyFont="1" applyFill="1" applyBorder="1"/>
    <xf numFmtId="0" fontId="15" fillId="0" borderId="14" xfId="0" applyFont="1" applyFill="1" applyBorder="1" applyAlignment="1">
      <alignment horizontal="center"/>
    </xf>
    <xf numFmtId="0" fontId="17" fillId="0" borderId="15" xfId="0" applyFont="1" applyFill="1" applyBorder="1"/>
    <xf numFmtId="0" fontId="17" fillId="0" borderId="10" xfId="0" applyFont="1" applyFill="1" applyBorder="1"/>
    <xf numFmtId="0" fontId="17" fillId="0" borderId="1" xfId="0" applyFont="1" applyFill="1" applyBorder="1"/>
    <xf numFmtId="43" fontId="14" fillId="0" borderId="0" xfId="1" applyFont="1" applyFill="1" applyBorder="1" applyAlignment="1">
      <alignment horizontal="left"/>
    </xf>
    <xf numFmtId="43" fontId="14" fillId="0" borderId="9" xfId="1" applyFont="1" applyFill="1" applyBorder="1"/>
    <xf numFmtId="0" fontId="13" fillId="0" borderId="9" xfId="0" applyFont="1" applyFill="1" applyBorder="1"/>
    <xf numFmtId="43" fontId="13" fillId="0" borderId="0" xfId="0" applyNumberFormat="1" applyFont="1" applyFill="1" applyBorder="1"/>
    <xf numFmtId="0" fontId="13" fillId="0" borderId="10" xfId="0" applyFont="1" applyFill="1" applyBorder="1"/>
    <xf numFmtId="0" fontId="13" fillId="0" borderId="11" xfId="0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center"/>
    </xf>
    <xf numFmtId="0" fontId="19" fillId="0" borderId="5" xfId="0" applyFont="1" applyFill="1" applyBorder="1"/>
    <xf numFmtId="0" fontId="20" fillId="0" borderId="8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3" fillId="0" borderId="2" xfId="0" applyFont="1" applyFill="1" applyBorder="1" applyAlignment="1"/>
    <xf numFmtId="0" fontId="13" fillId="0" borderId="3" xfId="0" applyFont="1" applyFill="1" applyBorder="1" applyAlignment="1"/>
    <xf numFmtId="0" fontId="13" fillId="0" borderId="4" xfId="0" applyFont="1" applyFill="1" applyBorder="1" applyAlignment="1"/>
    <xf numFmtId="43" fontId="13" fillId="0" borderId="2" xfId="8" applyNumberFormat="1" applyFont="1" applyFill="1" applyBorder="1" applyAlignment="1" applyProtection="1"/>
    <xf numFmtId="43" fontId="13" fillId="0" borderId="5" xfId="1" applyFont="1" applyFill="1" applyBorder="1"/>
    <xf numFmtId="43" fontId="13" fillId="0" borderId="2" xfId="1" applyFont="1" applyFill="1" applyBorder="1"/>
    <xf numFmtId="43" fontId="13" fillId="0" borderId="5" xfId="1" quotePrefix="1" applyFont="1" applyFill="1" applyBorder="1" applyAlignment="1">
      <alignment horizontal="center"/>
    </xf>
    <xf numFmtId="43" fontId="13" fillId="0" borderId="2" xfId="1" quotePrefix="1" applyFont="1" applyFill="1" applyBorder="1" applyAlignment="1">
      <alignment horizontal="center"/>
    </xf>
    <xf numFmtId="10" fontId="13" fillId="0" borderId="5" xfId="16" applyNumberFormat="1" applyFont="1" applyFill="1" applyBorder="1" applyAlignment="1">
      <alignment horizontal="center"/>
    </xf>
    <xf numFmtId="10" fontId="13" fillId="0" borderId="2" xfId="16" applyNumberFormat="1" applyFont="1" applyFill="1" applyBorder="1" applyAlignment="1">
      <alignment horizontal="center"/>
    </xf>
    <xf numFmtId="0" fontId="13" fillId="0" borderId="1" xfId="0" applyFont="1" applyFill="1" applyBorder="1"/>
    <xf numFmtId="0" fontId="14" fillId="0" borderId="1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165" fontId="19" fillId="0" borderId="14" xfId="1" applyNumberFormat="1" applyFont="1" applyFill="1" applyBorder="1" applyAlignment="1">
      <alignment horizontal="center"/>
    </xf>
    <xf numFmtId="165" fontId="19" fillId="0" borderId="14" xfId="1" quotePrefix="1" applyNumberFormat="1" applyFont="1" applyFill="1" applyBorder="1" applyAlignment="1">
      <alignment horizontal="center"/>
    </xf>
    <xf numFmtId="165" fontId="19" fillId="0" borderId="14" xfId="0" applyNumberFormat="1" applyFont="1" applyFill="1" applyBorder="1" applyAlignment="1">
      <alignment horizontal="center"/>
    </xf>
    <xf numFmtId="43" fontId="21" fillId="0" borderId="14" xfId="1" applyFont="1" applyFill="1" applyBorder="1" applyAlignment="1">
      <alignment horizontal="center"/>
    </xf>
    <xf numFmtId="0" fontId="22" fillId="0" borderId="14" xfId="0" applyFont="1" applyFill="1" applyBorder="1" applyAlignment="1"/>
    <xf numFmtId="165" fontId="19" fillId="0" borderId="14" xfId="0" applyNumberFormat="1" applyFont="1" applyFill="1" applyBorder="1"/>
    <xf numFmtId="0" fontId="19" fillId="0" borderId="14" xfId="0" applyFont="1" applyFill="1" applyBorder="1"/>
    <xf numFmtId="0" fontId="20" fillId="0" borderId="5" xfId="0" applyFont="1" applyFill="1" applyBorder="1" applyAlignment="1">
      <alignment horizontal="center"/>
    </xf>
    <xf numFmtId="165" fontId="24" fillId="0" borderId="14" xfId="7" applyNumberFormat="1" applyFont="1" applyFill="1" applyBorder="1"/>
    <xf numFmtId="43" fontId="19" fillId="0" borderId="14" xfId="0" applyNumberFormat="1" applyFont="1" applyFill="1" applyBorder="1"/>
    <xf numFmtId="0" fontId="19" fillId="0" borderId="10" xfId="0" applyFont="1" applyFill="1" applyBorder="1"/>
    <xf numFmtId="0" fontId="19" fillId="0" borderId="9" xfId="0" applyFont="1" applyFill="1" applyBorder="1"/>
    <xf numFmtId="0" fontId="19" fillId="0" borderId="0" xfId="0" applyFont="1" applyFill="1" applyBorder="1"/>
    <xf numFmtId="43" fontId="12" fillId="0" borderId="0" xfId="0" applyNumberFormat="1" applyFont="1" applyFill="1" applyBorder="1"/>
    <xf numFmtId="43" fontId="12" fillId="0" borderId="0" xfId="1" applyFont="1" applyFill="1" applyBorder="1"/>
    <xf numFmtId="0" fontId="27" fillId="0" borderId="0" xfId="0" applyFont="1" applyFill="1" applyBorder="1"/>
    <xf numFmtId="0" fontId="20" fillId="0" borderId="0" xfId="0" applyFont="1" applyFill="1" applyBorder="1" applyAlignment="1">
      <alignment horizontal="center"/>
    </xf>
    <xf numFmtId="43" fontId="13" fillId="0" borderId="15" xfId="0" applyNumberFormat="1" applyFont="1" applyFill="1" applyBorder="1"/>
    <xf numFmtId="43" fontId="14" fillId="0" borderId="14" xfId="1" applyFont="1" applyFill="1" applyBorder="1"/>
    <xf numFmtId="0" fontId="13" fillId="0" borderId="0" xfId="0" quotePrefix="1" applyFont="1" applyFill="1" applyBorder="1" applyAlignment="1">
      <alignment horizontal="center"/>
    </xf>
    <xf numFmtId="43" fontId="13" fillId="0" borderId="14" xfId="1" applyFont="1" applyFill="1" applyBorder="1" applyAlignment="1">
      <alignment horizontal="left"/>
    </xf>
    <xf numFmtId="10" fontId="14" fillId="0" borderId="14" xfId="16" applyNumberFormat="1" applyFont="1" applyFill="1" applyBorder="1" applyAlignment="1">
      <alignment horizontal="center"/>
    </xf>
    <xf numFmtId="0" fontId="14" fillId="0" borderId="0" xfId="0" applyFont="1"/>
    <xf numFmtId="0" fontId="30" fillId="0" borderId="9" xfId="0" applyFont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left" vertical="center"/>
    </xf>
    <xf numFmtId="166" fontId="19" fillId="0" borderId="14" xfId="0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43" fontId="21" fillId="0" borderId="14" xfId="1" applyFont="1" applyFill="1" applyBorder="1" applyAlignment="1"/>
    <xf numFmtId="43" fontId="13" fillId="0" borderId="15" xfId="1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43" fontId="13" fillId="0" borderId="5" xfId="1" applyFont="1" applyFill="1" applyBorder="1" applyAlignment="1">
      <alignment horizontal="center"/>
    </xf>
    <xf numFmtId="43" fontId="13" fillId="0" borderId="2" xfId="1" applyFont="1" applyFill="1" applyBorder="1" applyAlignment="1">
      <alignment horizontal="center"/>
    </xf>
    <xf numFmtId="43" fontId="19" fillId="0" borderId="14" xfId="1" applyFont="1" applyFill="1" applyBorder="1" applyAlignment="1">
      <alignment horizontal="center"/>
    </xf>
    <xf numFmtId="43" fontId="19" fillId="0" borderId="14" xfId="2" applyNumberFormat="1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Fill="1" applyBorder="1"/>
    <xf numFmtId="43" fontId="17" fillId="0" borderId="9" xfId="7" applyNumberFormat="1" applyFont="1" applyFill="1" applyBorder="1"/>
    <xf numFmtId="43" fontId="17" fillId="0" borderId="9" xfId="7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9" fillId="0" borderId="7" xfId="0" applyFont="1" applyFill="1" applyBorder="1"/>
    <xf numFmtId="0" fontId="12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2" fillId="0" borderId="6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1" xfId="0" applyFont="1" applyBorder="1"/>
    <xf numFmtId="0" fontId="27" fillId="0" borderId="0" xfId="0" applyFont="1" applyFill="1" applyBorder="1" applyAlignment="1"/>
    <xf numFmtId="0" fontId="27" fillId="0" borderId="7" xfId="0" applyFont="1" applyFill="1" applyBorder="1" applyAlignment="1"/>
    <xf numFmtId="0" fontId="28" fillId="0" borderId="0" xfId="0" applyFont="1" applyFill="1" applyBorder="1" applyAlignment="1"/>
    <xf numFmtId="0" fontId="28" fillId="0" borderId="7" xfId="0" applyFont="1" applyFill="1" applyBorder="1" applyAlignment="1"/>
    <xf numFmtId="43" fontId="13" fillId="0" borderId="6" xfId="8" applyNumberFormat="1" applyFont="1" applyFill="1" applyBorder="1" applyAlignment="1" applyProtection="1"/>
    <xf numFmtId="43" fontId="13" fillId="0" borderId="0" xfId="8" applyNumberFormat="1" applyFont="1" applyFill="1" applyBorder="1" applyAlignment="1" applyProtection="1"/>
    <xf numFmtId="43" fontId="13" fillId="0" borderId="7" xfId="8" applyNumberFormat="1" applyFont="1" applyFill="1" applyBorder="1" applyAlignment="1" applyProtection="1"/>
    <xf numFmtId="0" fontId="32" fillId="0" borderId="6" xfId="0" applyFont="1" applyFill="1" applyBorder="1"/>
    <xf numFmtId="0" fontId="32" fillId="0" borderId="0" xfId="0" applyFont="1" applyFill="1" applyBorder="1"/>
    <xf numFmtId="0" fontId="32" fillId="0" borderId="0" xfId="0" applyFont="1" applyFill="1" applyBorder="1" applyAlignment="1"/>
    <xf numFmtId="0" fontId="32" fillId="0" borderId="7" xfId="0" applyFont="1" applyFill="1" applyBorder="1" applyAlignment="1"/>
    <xf numFmtId="0" fontId="32" fillId="0" borderId="0" xfId="0" applyFont="1" applyBorder="1"/>
    <xf numFmtId="43" fontId="32" fillId="0" borderId="0" xfId="1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7" xfId="0" applyFont="1" applyFill="1" applyBorder="1"/>
    <xf numFmtId="0" fontId="27" fillId="0" borderId="6" xfId="0" applyFont="1" applyFill="1" applyBorder="1"/>
    <xf numFmtId="0" fontId="27" fillId="0" borderId="0" xfId="0" applyFont="1" applyFill="1" applyBorder="1" applyAlignment="1">
      <alignment horizontal="left"/>
    </xf>
    <xf numFmtId="0" fontId="27" fillId="0" borderId="7" xfId="0" applyFont="1" applyFill="1" applyBorder="1"/>
    <xf numFmtId="0" fontId="27" fillId="0" borderId="0" xfId="0" applyFont="1" applyBorder="1"/>
    <xf numFmtId="0" fontId="13" fillId="0" borderId="12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30" fillId="0" borderId="14" xfId="0" applyFont="1" applyBorder="1" applyAlignment="1">
      <alignment horizontal="left" vertical="center"/>
    </xf>
    <xf numFmtId="0" fontId="13" fillId="0" borderId="12" xfId="0" applyFont="1" applyFill="1" applyBorder="1" applyAlignment="1">
      <alignment horizontal="left"/>
    </xf>
    <xf numFmtId="43" fontId="9" fillId="0" borderId="8" xfId="0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13" fillId="0" borderId="14" xfId="0" applyNumberFormat="1" applyFont="1" applyFill="1" applyBorder="1" applyAlignment="1">
      <alignment horizontal="center"/>
    </xf>
    <xf numFmtId="43" fontId="13" fillId="0" borderId="8" xfId="0" applyNumberFormat="1" applyFont="1" applyFill="1" applyBorder="1" applyAlignment="1">
      <alignment horizontal="center"/>
    </xf>
    <xf numFmtId="43" fontId="13" fillId="0" borderId="0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14" xfId="0" applyFont="1" applyFill="1" applyBorder="1" applyAlignment="1"/>
    <xf numFmtId="43" fontId="21" fillId="0" borderId="14" xfId="7" applyFont="1" applyFill="1" applyBorder="1"/>
    <xf numFmtId="0" fontId="21" fillId="0" borderId="1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43" fontId="13" fillId="0" borderId="14" xfId="8" applyNumberFormat="1" applyFont="1" applyFill="1" applyBorder="1" applyAlignment="1" applyProtection="1">
      <alignment vertical="center"/>
    </xf>
    <xf numFmtId="43" fontId="13" fillId="0" borderId="14" xfId="1" applyFont="1" applyFill="1" applyBorder="1" applyAlignment="1">
      <alignment vertical="center"/>
    </xf>
    <xf numFmtId="165" fontId="19" fillId="0" borderId="14" xfId="0" applyNumberFormat="1" applyFont="1" applyFill="1" applyBorder="1" applyAlignment="1">
      <alignment horizontal="center" vertical="center"/>
    </xf>
    <xf numFmtId="10" fontId="13" fillId="0" borderId="14" xfId="16" applyNumberFormat="1" applyFont="1" applyFill="1" applyBorder="1" applyAlignment="1">
      <alignment horizontal="center" vertical="center"/>
    </xf>
    <xf numFmtId="43" fontId="21" fillId="0" borderId="14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/>
    </xf>
    <xf numFmtId="0" fontId="7" fillId="0" borderId="6" xfId="0" applyFont="1" applyFill="1" applyBorder="1"/>
    <xf numFmtId="0" fontId="17" fillId="0" borderId="13" xfId="0" applyFont="1" applyFill="1" applyBorder="1" applyAlignment="1"/>
    <xf numFmtId="0" fontId="7" fillId="0" borderId="12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8" fillId="0" borderId="12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0" fontId="29" fillId="0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/>
    </xf>
    <xf numFmtId="0" fontId="13" fillId="0" borderId="12" xfId="0" applyFont="1" applyFill="1" applyBorder="1" applyAlignment="1"/>
    <xf numFmtId="0" fontId="5" fillId="0" borderId="15" xfId="0" applyFont="1" applyFill="1" applyBorder="1" applyAlignment="1"/>
    <xf numFmtId="0" fontId="8" fillId="0" borderId="15" xfId="0" applyFont="1" applyFill="1" applyBorder="1" applyAlignment="1"/>
    <xf numFmtId="0" fontId="5" fillId="0" borderId="14" xfId="0" applyFont="1" applyFill="1" applyBorder="1" applyAlignment="1"/>
    <xf numFmtId="43" fontId="29" fillId="0" borderId="15" xfId="1" applyFont="1" applyFill="1" applyBorder="1" applyAlignment="1"/>
    <xf numFmtId="43" fontId="13" fillId="0" borderId="14" xfId="0" applyNumberFormat="1" applyFont="1" applyFill="1" applyBorder="1" applyAlignment="1"/>
    <xf numFmtId="43" fontId="13" fillId="0" borderId="15" xfId="0" applyNumberFormat="1" applyFont="1" applyFill="1" applyBorder="1" applyAlignment="1"/>
    <xf numFmtId="10" fontId="13" fillId="0" borderId="14" xfId="16" applyNumberFormat="1" applyFont="1" applyFill="1" applyBorder="1" applyAlignment="1"/>
    <xf numFmtId="0" fontId="5" fillId="0" borderId="14" xfId="0" applyNumberFormat="1" applyFont="1" applyFill="1" applyBorder="1" applyAlignment="1">
      <alignment vertical="center"/>
    </xf>
    <xf numFmtId="0" fontId="13" fillId="0" borderId="0" xfId="0" applyFont="1" applyAlignment="1"/>
    <xf numFmtId="0" fontId="34" fillId="0" borderId="9" xfId="0" applyFont="1" applyBorder="1" applyAlignment="1">
      <alignment horizontal="left" vertical="center" wrapText="1"/>
    </xf>
    <xf numFmtId="0" fontId="20" fillId="0" borderId="5" xfId="0" applyFont="1" applyFill="1" applyBorder="1"/>
    <xf numFmtId="0" fontId="35" fillId="0" borderId="8" xfId="0" applyFont="1" applyFill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left"/>
    </xf>
    <xf numFmtId="0" fontId="34" fillId="0" borderId="9" xfId="0" applyFont="1" applyBorder="1" applyAlignment="1">
      <alignment horizontal="left" vertical="center"/>
    </xf>
    <xf numFmtId="43" fontId="0" fillId="0" borderId="0" xfId="1" applyFont="1"/>
    <xf numFmtId="0" fontId="0" fillId="0" borderId="0" xfId="1" applyNumberFormat="1" applyFont="1"/>
    <xf numFmtId="0" fontId="36" fillId="0" borderId="9" xfId="0" applyFont="1" applyFill="1" applyBorder="1" applyAlignment="1">
      <alignment horizontal="left" vertical="center"/>
    </xf>
    <xf numFmtId="0" fontId="36" fillId="0" borderId="14" xfId="0" applyFont="1" applyFill="1" applyBorder="1" applyAlignment="1">
      <alignment horizontal="left" vertical="center"/>
    </xf>
    <xf numFmtId="0" fontId="37" fillId="0" borderId="14" xfId="0" applyNumberFormat="1" applyFont="1" applyFill="1" applyBorder="1" applyAlignment="1">
      <alignment horizontal="left" vertical="center"/>
    </xf>
    <xf numFmtId="0" fontId="36" fillId="0" borderId="0" xfId="0" applyFont="1" applyFill="1" applyAlignment="1">
      <alignment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5" xfId="0" applyFont="1" applyFill="1" applyBorder="1"/>
    <xf numFmtId="0" fontId="38" fillId="0" borderId="5" xfId="0" applyFont="1" applyFill="1" applyBorder="1" applyAlignment="1">
      <alignment horizontal="center"/>
    </xf>
    <xf numFmtId="0" fontId="36" fillId="0" borderId="0" xfId="0" applyFont="1" applyFill="1"/>
    <xf numFmtId="43" fontId="36" fillId="0" borderId="0" xfId="1" applyFont="1" applyFill="1" applyBorder="1"/>
    <xf numFmtId="0" fontId="36" fillId="0" borderId="0" xfId="0" applyFont="1" applyFill="1" applyBorder="1"/>
    <xf numFmtId="0" fontId="38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/>
    </xf>
    <xf numFmtId="0" fontId="38" fillId="0" borderId="6" xfId="0" applyFont="1" applyFill="1" applyBorder="1" applyAlignment="1">
      <alignment horizontal="center"/>
    </xf>
    <xf numFmtId="43" fontId="38" fillId="0" borderId="0" xfId="0" applyNumberFormat="1" applyFont="1" applyFill="1" applyBorder="1"/>
    <xf numFmtId="0" fontId="38" fillId="0" borderId="9" xfId="0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40" fillId="0" borderId="6" xfId="0" applyFont="1" applyFill="1" applyBorder="1"/>
    <xf numFmtId="43" fontId="36" fillId="0" borderId="0" xfId="0" applyNumberFormat="1" applyFont="1" applyFill="1" applyBorder="1"/>
    <xf numFmtId="43" fontId="36" fillId="0" borderId="8" xfId="0" applyNumberFormat="1" applyFont="1" applyFill="1" applyBorder="1" applyAlignment="1">
      <alignment horizontal="center"/>
    </xf>
    <xf numFmtId="43" fontId="36" fillId="0" borderId="0" xfId="0" applyNumberFormat="1" applyFont="1" applyFill="1" applyBorder="1" applyAlignment="1">
      <alignment horizontal="center"/>
    </xf>
    <xf numFmtId="43" fontId="38" fillId="0" borderId="8" xfId="0" applyNumberFormat="1" applyFont="1" applyFill="1" applyBorder="1" applyAlignment="1">
      <alignment horizontal="center"/>
    </xf>
    <xf numFmtId="4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left"/>
    </xf>
    <xf numFmtId="0" fontId="36" fillId="0" borderId="5" xfId="8" applyNumberFormat="1" applyFont="1" applyFill="1" applyBorder="1" applyAlignment="1" applyProtection="1"/>
    <xf numFmtId="43" fontId="36" fillId="0" borderId="5" xfId="1" applyFont="1" applyFill="1" applyBorder="1"/>
    <xf numFmtId="165" fontId="36" fillId="0" borderId="5" xfId="0" applyNumberFormat="1" applyFont="1" applyFill="1" applyBorder="1" applyAlignment="1">
      <alignment horizontal="center"/>
    </xf>
    <xf numFmtId="10" fontId="36" fillId="0" borderId="5" xfId="16" applyNumberFormat="1" applyFont="1" applyFill="1" applyBorder="1" applyAlignment="1">
      <alignment horizontal="center"/>
    </xf>
    <xf numFmtId="43" fontId="42" fillId="0" borderId="5" xfId="1" applyFont="1" applyFill="1" applyBorder="1" applyAlignment="1"/>
    <xf numFmtId="0" fontId="36" fillId="0" borderId="14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left"/>
    </xf>
    <xf numFmtId="0" fontId="36" fillId="0" borderId="14" xfId="8" applyNumberFormat="1" applyFont="1" applyFill="1" applyBorder="1" applyAlignment="1" applyProtection="1"/>
    <xf numFmtId="43" fontId="36" fillId="0" borderId="14" xfId="1" applyFont="1" applyFill="1" applyBorder="1"/>
    <xf numFmtId="165" fontId="36" fillId="0" borderId="14" xfId="0" applyNumberFormat="1" applyFont="1" applyFill="1" applyBorder="1" applyAlignment="1">
      <alignment horizontal="center"/>
    </xf>
    <xf numFmtId="10" fontId="36" fillId="0" borderId="14" xfId="16" applyNumberFormat="1" applyFont="1" applyFill="1" applyBorder="1" applyAlignment="1">
      <alignment horizontal="center"/>
    </xf>
    <xf numFmtId="43" fontId="42" fillId="0" borderId="14" xfId="1" applyFont="1" applyFill="1" applyBorder="1" applyAlignment="1"/>
    <xf numFmtId="0" fontId="38" fillId="0" borderId="12" xfId="0" applyFont="1" applyFill="1" applyBorder="1" applyAlignment="1">
      <alignment horizontal="left"/>
    </xf>
    <xf numFmtId="0" fontId="36" fillId="0" borderId="14" xfId="0" applyNumberFormat="1" applyFont="1" applyFill="1" applyBorder="1" applyAlignment="1">
      <alignment horizontal="left" vertical="center"/>
    </xf>
    <xf numFmtId="43" fontId="36" fillId="0" borderId="14" xfId="0" applyNumberFormat="1" applyFont="1" applyFill="1" applyBorder="1" applyAlignment="1">
      <alignment horizontal="center"/>
    </xf>
    <xf numFmtId="10" fontId="36" fillId="0" borderId="14" xfId="16" applyNumberFormat="1" applyFont="1" applyFill="1" applyBorder="1" applyAlignment="1">
      <alignment horizontal="left" vertical="center"/>
    </xf>
    <xf numFmtId="0" fontId="38" fillId="0" borderId="15" xfId="0" applyFont="1" applyFill="1" applyBorder="1" applyAlignment="1">
      <alignment horizontal="center"/>
    </xf>
    <xf numFmtId="43" fontId="36" fillId="0" borderId="15" xfId="1" applyFont="1" applyFill="1" applyBorder="1" applyAlignment="1">
      <alignment horizontal="center"/>
    </xf>
    <xf numFmtId="43" fontId="36" fillId="0" borderId="15" xfId="0" applyNumberFormat="1" applyFont="1" applyFill="1" applyBorder="1" applyAlignment="1">
      <alignment horizontal="center"/>
    </xf>
    <xf numFmtId="0" fontId="36" fillId="0" borderId="15" xfId="0" applyFont="1" applyFill="1" applyBorder="1" applyAlignment="1">
      <alignment horizontal="center"/>
    </xf>
    <xf numFmtId="0" fontId="36" fillId="0" borderId="14" xfId="0" applyNumberFormat="1" applyFont="1" applyFill="1" applyBorder="1" applyAlignment="1">
      <alignment horizontal="left"/>
    </xf>
    <xf numFmtId="43" fontId="36" fillId="0" borderId="15" xfId="1" applyFont="1" applyFill="1" applyBorder="1"/>
    <xf numFmtId="0" fontId="38" fillId="0" borderId="0" xfId="0" applyFont="1" applyFill="1"/>
    <xf numFmtId="0" fontId="36" fillId="0" borderId="15" xfId="0" applyFont="1" applyFill="1" applyBorder="1" applyAlignment="1"/>
    <xf numFmtId="0" fontId="38" fillId="0" borderId="15" xfId="0" applyFont="1" applyFill="1" applyBorder="1" applyAlignment="1"/>
    <xf numFmtId="43" fontId="36" fillId="0" borderId="15" xfId="1" applyFont="1" applyFill="1" applyBorder="1" applyAlignment="1"/>
    <xf numFmtId="43" fontId="36" fillId="0" borderId="14" xfId="0" applyNumberFormat="1" applyFont="1" applyFill="1" applyBorder="1" applyAlignment="1"/>
    <xf numFmtId="43" fontId="36" fillId="0" borderId="15" xfId="0" applyNumberFormat="1" applyFont="1" applyFill="1" applyBorder="1" applyAlignment="1"/>
    <xf numFmtId="0" fontId="36" fillId="0" borderId="0" xfId="0" applyFont="1" applyFill="1" applyAlignment="1"/>
    <xf numFmtId="0" fontId="41" fillId="0" borderId="7" xfId="0" applyFont="1" applyFill="1" applyBorder="1" applyAlignment="1">
      <alignment horizontal="center"/>
    </xf>
    <xf numFmtId="43" fontId="36" fillId="0" borderId="8" xfId="1" applyFont="1" applyFill="1" applyBorder="1"/>
    <xf numFmtId="14" fontId="36" fillId="0" borderId="0" xfId="0" applyNumberFormat="1" applyFont="1" applyFill="1" applyBorder="1" applyAlignment="1"/>
    <xf numFmtId="14" fontId="36" fillId="0" borderId="8" xfId="0" applyNumberFormat="1" applyFont="1" applyFill="1" applyBorder="1" applyAlignment="1"/>
    <xf numFmtId="10" fontId="36" fillId="0" borderId="8" xfId="16" applyNumberFormat="1" applyFont="1" applyFill="1" applyBorder="1" applyAlignment="1">
      <alignment horizontal="center"/>
    </xf>
    <xf numFmtId="43" fontId="42" fillId="0" borderId="8" xfId="1" applyFont="1" applyFill="1" applyBorder="1" applyAlignment="1">
      <alignment horizontal="center"/>
    </xf>
    <xf numFmtId="0" fontId="36" fillId="0" borderId="14" xfId="8" applyNumberFormat="1" applyFont="1" applyFill="1" applyBorder="1" applyAlignment="1" applyProtection="1">
      <alignment horizontal="left"/>
    </xf>
    <xf numFmtId="43" fontId="36" fillId="0" borderId="0" xfId="1" applyFont="1" applyFill="1" applyBorder="1" applyAlignment="1">
      <alignment horizontal="center"/>
    </xf>
    <xf numFmtId="43" fontId="36" fillId="0" borderId="13" xfId="1" applyFont="1" applyFill="1" applyBorder="1"/>
    <xf numFmtId="43" fontId="36" fillId="0" borderId="5" xfId="1" quotePrefix="1" applyFont="1" applyFill="1" applyBorder="1" applyAlignment="1">
      <alignment horizontal="center"/>
    </xf>
    <xf numFmtId="43" fontId="36" fillId="0" borderId="5" xfId="1" applyFont="1" applyFill="1" applyBorder="1" applyAlignment="1">
      <alignment horizontal="center"/>
    </xf>
    <xf numFmtId="0" fontId="36" fillId="0" borderId="3" xfId="0" applyFont="1" applyFill="1" applyBorder="1" applyAlignment="1"/>
    <xf numFmtId="0" fontId="36" fillId="0" borderId="4" xfId="0" applyFont="1" applyFill="1" applyBorder="1" applyAlignment="1"/>
    <xf numFmtId="43" fontId="36" fillId="0" borderId="2" xfId="1" applyFont="1" applyFill="1" applyBorder="1"/>
    <xf numFmtId="43" fontId="36" fillId="0" borderId="2" xfId="1" quotePrefix="1" applyFont="1" applyFill="1" applyBorder="1" applyAlignment="1">
      <alignment horizontal="center"/>
    </xf>
    <xf numFmtId="10" fontId="36" fillId="0" borderId="2" xfId="16" applyNumberFormat="1" applyFont="1" applyFill="1" applyBorder="1" applyAlignment="1">
      <alignment horizontal="center"/>
    </xf>
    <xf numFmtId="43" fontId="36" fillId="0" borderId="2" xfId="1" applyFont="1" applyFill="1" applyBorder="1" applyAlignment="1">
      <alignment horizontal="center"/>
    </xf>
    <xf numFmtId="0" fontId="36" fillId="0" borderId="14" xfId="0" applyNumberFormat="1" applyFont="1" applyFill="1" applyBorder="1" applyAlignment="1">
      <alignment horizontal="left" vertical="center" wrapText="1"/>
    </xf>
    <xf numFmtId="43" fontId="36" fillId="0" borderId="14" xfId="1" applyFont="1" applyFill="1" applyBorder="1" applyAlignment="1">
      <alignment horizontal="left"/>
    </xf>
    <xf numFmtId="165" fontId="36" fillId="0" borderId="14" xfId="1" applyNumberFormat="1" applyFont="1" applyFill="1" applyBorder="1" applyAlignment="1">
      <alignment horizontal="center"/>
    </xf>
    <xf numFmtId="43" fontId="36" fillId="0" borderId="14" xfId="1" applyFont="1" applyFill="1" applyBorder="1" applyAlignment="1">
      <alignment horizontal="center"/>
    </xf>
    <xf numFmtId="43" fontId="36" fillId="0" borderId="15" xfId="1" applyFont="1" applyFill="1" applyBorder="1" applyAlignment="1">
      <alignment horizontal="left"/>
    </xf>
    <xf numFmtId="43" fontId="36" fillId="0" borderId="13" xfId="1" applyFont="1" applyFill="1" applyBorder="1" applyAlignment="1">
      <alignment horizontal="left"/>
    </xf>
    <xf numFmtId="165" fontId="36" fillId="0" borderId="14" xfId="1" quotePrefix="1" applyNumberFormat="1" applyFont="1" applyFill="1" applyBorder="1" applyAlignment="1">
      <alignment horizontal="center"/>
    </xf>
    <xf numFmtId="43" fontId="42" fillId="0" borderId="14" xfId="1" applyFont="1" applyFill="1" applyBorder="1" applyAlignment="1">
      <alignment horizontal="center"/>
    </xf>
    <xf numFmtId="0" fontId="38" fillId="0" borderId="15" xfId="0" applyFont="1" applyFill="1" applyBorder="1" applyAlignment="1">
      <alignment horizontal="left"/>
    </xf>
    <xf numFmtId="0" fontId="41" fillId="0" borderId="13" xfId="0" applyFont="1" applyFill="1" applyBorder="1" applyAlignment="1">
      <alignment horizontal="left"/>
    </xf>
    <xf numFmtId="0" fontId="36" fillId="0" borderId="3" xfId="0" applyFont="1" applyFill="1" applyBorder="1" applyAlignment="1">
      <alignment horizontal="left"/>
    </xf>
    <xf numFmtId="0" fontId="38" fillId="0" borderId="3" xfId="0" applyFont="1" applyFill="1" applyBorder="1" applyAlignment="1">
      <alignment horizontal="left"/>
    </xf>
    <xf numFmtId="0" fontId="41" fillId="0" borderId="4" xfId="0" applyFont="1" applyFill="1" applyBorder="1" applyAlignment="1">
      <alignment horizontal="left"/>
    </xf>
    <xf numFmtId="0" fontId="36" fillId="0" borderId="2" xfId="8" applyNumberFormat="1" applyFont="1" applyFill="1" applyBorder="1" applyAlignment="1" applyProtection="1"/>
    <xf numFmtId="165" fontId="36" fillId="0" borderId="4" xfId="0" applyNumberFormat="1" applyFont="1" applyFill="1" applyBorder="1" applyAlignment="1">
      <alignment horizontal="center"/>
    </xf>
    <xf numFmtId="43" fontId="42" fillId="0" borderId="13" xfId="1" applyFont="1" applyFill="1" applyBorder="1" applyAlignment="1"/>
    <xf numFmtId="43" fontId="38" fillId="0" borderId="14" xfId="1" applyFont="1" applyFill="1" applyBorder="1"/>
    <xf numFmtId="10" fontId="38" fillId="0" borderId="14" xfId="1" applyNumberFormat="1" applyFont="1" applyFill="1" applyBorder="1" applyAlignment="1">
      <alignment horizontal="center"/>
    </xf>
    <xf numFmtId="43" fontId="36" fillId="0" borderId="14" xfId="1" applyFont="1" applyFill="1" applyBorder="1" applyAlignment="1">
      <alignment horizontal="left" vertical="center"/>
    </xf>
    <xf numFmtId="0" fontId="41" fillId="0" borderId="15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/>
    </xf>
    <xf numFmtId="0" fontId="38" fillId="0" borderId="14" xfId="0" applyNumberFormat="1" applyFont="1" applyFill="1" applyBorder="1" applyAlignment="1">
      <alignment horizontal="center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left" vertical="center"/>
    </xf>
    <xf numFmtId="0" fontId="40" fillId="0" borderId="12" xfId="0" applyFont="1" applyFill="1" applyBorder="1"/>
    <xf numFmtId="0" fontId="36" fillId="0" borderId="15" xfId="0" applyFont="1" applyFill="1" applyBorder="1"/>
    <xf numFmtId="0" fontId="36" fillId="0" borderId="10" xfId="0" applyFont="1" applyFill="1" applyBorder="1"/>
    <xf numFmtId="0" fontId="36" fillId="0" borderId="1" xfId="0" applyFont="1" applyFill="1" applyBorder="1"/>
    <xf numFmtId="0" fontId="36" fillId="0" borderId="15" xfId="0" quotePrefix="1" applyFont="1" applyFill="1" applyBorder="1" applyAlignment="1">
      <alignment horizontal="center"/>
    </xf>
    <xf numFmtId="0" fontId="36" fillId="0" borderId="13" xfId="0" applyFont="1" applyFill="1" applyBorder="1"/>
    <xf numFmtId="166" fontId="36" fillId="0" borderId="14" xfId="0" applyNumberFormat="1" applyFont="1" applyFill="1" applyBorder="1" applyAlignment="1">
      <alignment vertical="center"/>
    </xf>
    <xf numFmtId="43" fontId="36" fillId="0" borderId="14" xfId="2" applyNumberFormat="1" applyFont="1" applyFill="1" applyBorder="1" applyAlignment="1">
      <alignment horizontal="center"/>
    </xf>
    <xf numFmtId="0" fontId="36" fillId="0" borderId="12" xfId="0" applyFont="1" applyFill="1" applyBorder="1"/>
    <xf numFmtId="0" fontId="36" fillId="0" borderId="0" xfId="0" quotePrefix="1" applyFont="1" applyFill="1" applyBorder="1" applyAlignment="1">
      <alignment horizontal="center"/>
    </xf>
    <xf numFmtId="0" fontId="36" fillId="0" borderId="7" xfId="0" applyFont="1" applyFill="1" applyBorder="1"/>
    <xf numFmtId="0" fontId="38" fillId="0" borderId="6" xfId="0" applyFont="1" applyFill="1" applyBorder="1"/>
    <xf numFmtId="0" fontId="38" fillId="0" borderId="0" xfId="0" applyFont="1" applyFill="1" applyBorder="1"/>
    <xf numFmtId="165" fontId="36" fillId="0" borderId="14" xfId="0" applyNumberFormat="1" applyFont="1" applyFill="1" applyBorder="1"/>
    <xf numFmtId="0" fontId="38" fillId="0" borderId="15" xfId="0" applyFont="1" applyFill="1" applyBorder="1"/>
    <xf numFmtId="0" fontId="44" fillId="0" borderId="13" xfId="0" applyFont="1" applyFill="1" applyBorder="1" applyAlignment="1"/>
    <xf numFmtId="0" fontId="44" fillId="0" borderId="7" xfId="0" quotePrefix="1" applyFont="1" applyFill="1" applyBorder="1" applyAlignment="1"/>
    <xf numFmtId="0" fontId="36" fillId="0" borderId="14" xfId="0" applyNumberFormat="1" applyFont="1" applyFill="1" applyBorder="1"/>
    <xf numFmtId="0" fontId="36" fillId="0" borderId="14" xfId="0" applyFont="1" applyFill="1" applyBorder="1"/>
    <xf numFmtId="165" fontId="43" fillId="0" borderId="14" xfId="7" applyNumberFormat="1" applyFont="1" applyFill="1" applyBorder="1"/>
    <xf numFmtId="164" fontId="43" fillId="0" borderId="14" xfId="7" applyNumberFormat="1" applyFont="1" applyFill="1" applyBorder="1"/>
    <xf numFmtId="164" fontId="43" fillId="0" borderId="14" xfId="7" applyNumberFormat="1" applyFont="1" applyFill="1" applyBorder="1" applyAlignment="1">
      <alignment horizontal="left" vertical="center"/>
    </xf>
    <xf numFmtId="0" fontId="44" fillId="0" borderId="13" xfId="0" quotePrefix="1" applyFont="1" applyFill="1" applyBorder="1" applyAlignment="1">
      <alignment horizontal="center"/>
    </xf>
    <xf numFmtId="0" fontId="44" fillId="0" borderId="14" xfId="0" applyFont="1" applyFill="1" applyBorder="1" applyAlignment="1">
      <alignment horizontal="left"/>
    </xf>
    <xf numFmtId="43" fontId="42" fillId="0" borderId="14" xfId="7" applyFont="1" applyFill="1" applyBorder="1"/>
    <xf numFmtId="43" fontId="44" fillId="0" borderId="14" xfId="7" applyFont="1" applyFill="1" applyBorder="1"/>
    <xf numFmtId="0" fontId="44" fillId="0" borderId="14" xfId="0" applyFont="1" applyFill="1" applyBorder="1" applyAlignment="1">
      <alignment horizontal="center"/>
    </xf>
    <xf numFmtId="43" fontId="44" fillId="0" borderId="14" xfId="7" applyFont="1" applyFill="1" applyBorder="1" applyAlignment="1">
      <alignment horizontal="left" vertical="center"/>
    </xf>
    <xf numFmtId="0" fontId="38" fillId="0" borderId="12" xfId="0" applyFont="1" applyFill="1" applyBorder="1"/>
    <xf numFmtId="0" fontId="36" fillId="0" borderId="13" xfId="0" quotePrefix="1" applyFont="1" applyFill="1" applyBorder="1" applyAlignment="1">
      <alignment horizontal="right"/>
    </xf>
    <xf numFmtId="43" fontId="36" fillId="0" borderId="14" xfId="7" applyFont="1" applyFill="1" applyBorder="1"/>
    <xf numFmtId="0" fontId="42" fillId="0" borderId="14" xfId="0" applyFont="1" applyFill="1" applyBorder="1" applyAlignment="1">
      <alignment horizontal="left"/>
    </xf>
    <xf numFmtId="0" fontId="42" fillId="0" borderId="14" xfId="0" applyFont="1" applyFill="1" applyBorder="1" applyAlignment="1">
      <alignment horizontal="left" vertical="center"/>
    </xf>
    <xf numFmtId="43" fontId="36" fillId="0" borderId="14" xfId="0" applyNumberFormat="1" applyFont="1" applyFill="1" applyBorder="1"/>
    <xf numFmtId="43" fontId="38" fillId="0" borderId="14" xfId="7" applyFont="1" applyFill="1" applyBorder="1"/>
    <xf numFmtId="0" fontId="44" fillId="0" borderId="1" xfId="0" applyFont="1" applyFill="1" applyBorder="1"/>
    <xf numFmtId="0" fontId="44" fillId="0" borderId="0" xfId="0" applyFont="1" applyFill="1" applyBorder="1"/>
    <xf numFmtId="0" fontId="36" fillId="0" borderId="9" xfId="0" applyNumberFormat="1" applyFont="1" applyFill="1" applyBorder="1"/>
    <xf numFmtId="43" fontId="44" fillId="0" borderId="9" xfId="7" applyNumberFormat="1" applyFont="1" applyFill="1" applyBorder="1"/>
    <xf numFmtId="0" fontId="36" fillId="0" borderId="9" xfId="0" applyFont="1" applyFill="1" applyBorder="1"/>
    <xf numFmtId="10" fontId="38" fillId="0" borderId="14" xfId="16" applyNumberFormat="1" applyFont="1" applyFill="1" applyBorder="1" applyAlignment="1">
      <alignment horizontal="center"/>
    </xf>
    <xf numFmtId="43" fontId="44" fillId="0" borderId="9" xfId="7" applyNumberFormat="1" applyFont="1" applyFill="1" applyBorder="1" applyAlignment="1">
      <alignment horizontal="center"/>
    </xf>
    <xf numFmtId="10" fontId="38" fillId="0" borderId="9" xfId="16" applyNumberFormat="1" applyFont="1" applyFill="1" applyBorder="1" applyAlignment="1">
      <alignment horizontal="center"/>
    </xf>
    <xf numFmtId="0" fontId="44" fillId="0" borderId="15" xfId="0" applyFont="1" applyFill="1" applyBorder="1"/>
    <xf numFmtId="0" fontId="44" fillId="0" borderId="13" xfId="0" applyFont="1" applyFill="1" applyBorder="1"/>
    <xf numFmtId="0" fontId="36" fillId="0" borderId="9" xfId="0" applyFont="1" applyFill="1" applyBorder="1" applyAlignment="1">
      <alignment horizontal="left" vertical="center" wrapText="1"/>
    </xf>
    <xf numFmtId="0" fontId="36" fillId="0" borderId="12" xfId="8" applyNumberFormat="1" applyFont="1" applyFill="1" applyBorder="1" applyAlignment="1" applyProtection="1"/>
    <xf numFmtId="165" fontId="36" fillId="0" borderId="13" xfId="0" applyNumberFormat="1" applyFont="1" applyFill="1" applyBorder="1" applyAlignment="1">
      <alignment horizontal="center"/>
    </xf>
    <xf numFmtId="0" fontId="36" fillId="0" borderId="2" xfId="8" applyNumberFormat="1" applyFont="1" applyFill="1" applyBorder="1" applyAlignment="1" applyProtection="1">
      <alignment wrapText="1"/>
    </xf>
    <xf numFmtId="0" fontId="36" fillId="0" borderId="9" xfId="0" applyNumberFormat="1" applyFont="1" applyFill="1" applyBorder="1" applyAlignment="1">
      <alignment horizontal="left" vertical="center" wrapText="1"/>
    </xf>
    <xf numFmtId="0" fontId="38" fillId="0" borderId="14" xfId="0" applyFont="1" applyFill="1" applyBorder="1" applyAlignment="1">
      <alignment horizontal="left"/>
    </xf>
    <xf numFmtId="0" fontId="41" fillId="0" borderId="14" xfId="0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0" fontId="36" fillId="0" borderId="1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36" fillId="0" borderId="9" xfId="8" applyNumberFormat="1" applyFont="1" applyFill="1" applyBorder="1" applyAlignment="1" applyProtection="1"/>
    <xf numFmtId="43" fontId="36" fillId="0" borderId="9" xfId="1" applyFont="1" applyFill="1" applyBorder="1"/>
    <xf numFmtId="165" fontId="36" fillId="0" borderId="10" xfId="0" applyNumberFormat="1" applyFont="1" applyFill="1" applyBorder="1" applyAlignment="1">
      <alignment horizontal="center"/>
    </xf>
    <xf numFmtId="165" fontId="36" fillId="0" borderId="9" xfId="0" applyNumberFormat="1" applyFont="1" applyFill="1" applyBorder="1" applyAlignment="1">
      <alignment horizontal="center"/>
    </xf>
    <xf numFmtId="43" fontId="42" fillId="0" borderId="9" xfId="1" applyFont="1" applyFill="1" applyBorder="1" applyAlignment="1"/>
    <xf numFmtId="43" fontId="38" fillId="0" borderId="9" xfId="1" applyFont="1" applyFill="1" applyBorder="1"/>
    <xf numFmtId="0" fontId="38" fillId="0" borderId="10" xfId="0" applyFont="1" applyFill="1" applyBorder="1"/>
    <xf numFmtId="0" fontId="36" fillId="0" borderId="0" xfId="0" applyFont="1" applyFill="1" applyBorder="1" applyAlignment="1">
      <alignment horizontal="left"/>
    </xf>
    <xf numFmtId="43" fontId="38" fillId="0" borderId="0" xfId="1" applyFont="1" applyFill="1" applyBorder="1" applyAlignment="1">
      <alignment horizontal="left"/>
    </xf>
    <xf numFmtId="10" fontId="38" fillId="0" borderId="9" xfId="1" applyNumberFormat="1" applyFont="1" applyFill="1" applyBorder="1" applyAlignment="1">
      <alignment horizontal="center"/>
    </xf>
    <xf numFmtId="0" fontId="36" fillId="0" borderId="6" xfId="0" applyFont="1" applyFill="1" applyBorder="1"/>
    <xf numFmtId="10" fontId="36" fillId="0" borderId="0" xfId="0" applyNumberFormat="1" applyFont="1" applyFill="1" applyBorder="1" applyAlignment="1">
      <alignment horizontal="center"/>
    </xf>
    <xf numFmtId="43" fontId="36" fillId="0" borderId="7" xfId="0" applyNumberFormat="1" applyFont="1" applyFill="1" applyBorder="1"/>
    <xf numFmtId="43" fontId="36" fillId="0" borderId="1" xfId="1" applyFont="1" applyFill="1" applyBorder="1"/>
    <xf numFmtId="43" fontId="38" fillId="0" borderId="0" xfId="1" applyFont="1" applyFill="1" applyBorder="1" applyAlignment="1">
      <alignment horizontal="center"/>
    </xf>
    <xf numFmtId="43" fontId="36" fillId="0" borderId="1" xfId="0" applyNumberFormat="1" applyFont="1" applyFill="1" applyBorder="1"/>
    <xf numFmtId="0" fontId="36" fillId="0" borderId="11" xfId="0" applyFont="1" applyFill="1" applyBorder="1"/>
    <xf numFmtId="0" fontId="38" fillId="0" borderId="2" xfId="0" applyFont="1" applyFill="1" applyBorder="1"/>
    <xf numFmtId="0" fontId="38" fillId="0" borderId="3" xfId="0" applyFont="1" applyFill="1" applyBorder="1"/>
    <xf numFmtId="0" fontId="36" fillId="0" borderId="3" xfId="0" applyFont="1" applyFill="1" applyBorder="1"/>
    <xf numFmtId="43" fontId="38" fillId="0" borderId="3" xfId="0" applyNumberFormat="1" applyFont="1" applyFill="1" applyBorder="1"/>
    <xf numFmtId="10" fontId="38" fillId="0" borderId="3" xfId="0" applyNumberFormat="1" applyFont="1" applyFill="1" applyBorder="1" applyAlignment="1">
      <alignment horizontal="center"/>
    </xf>
    <xf numFmtId="43" fontId="38" fillId="0" borderId="3" xfId="1" applyFont="1" applyFill="1" applyBorder="1" applyAlignment="1">
      <alignment horizontal="center"/>
    </xf>
    <xf numFmtId="0" fontId="36" fillId="0" borderId="4" xfId="0" applyFont="1" applyFill="1" applyBorder="1"/>
    <xf numFmtId="0" fontId="36" fillId="0" borderId="0" xfId="0" applyFont="1" applyFill="1" applyBorder="1" applyAlignment="1"/>
    <xf numFmtId="0" fontId="36" fillId="0" borderId="7" xfId="0" applyFont="1" applyFill="1" applyBorder="1" applyAlignment="1"/>
    <xf numFmtId="0" fontId="38" fillId="0" borderId="0" xfId="0" applyFont="1" applyFill="1" applyBorder="1" applyAlignment="1"/>
    <xf numFmtId="0" fontId="38" fillId="0" borderId="7" xfId="0" applyFont="1" applyFill="1" applyBorder="1" applyAlignment="1"/>
    <xf numFmtId="0" fontId="36" fillId="0" borderId="0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/>
    </xf>
    <xf numFmtId="0" fontId="38" fillId="0" borderId="11" xfId="0" applyFont="1" applyFill="1" applyBorder="1" applyAlignment="1">
      <alignment horizontal="center"/>
    </xf>
    <xf numFmtId="43" fontId="36" fillId="0" borderId="0" xfId="1" applyFont="1" applyFill="1"/>
    <xf numFmtId="43" fontId="36" fillId="0" borderId="0" xfId="0" applyNumberFormat="1" applyFont="1" applyFill="1"/>
    <xf numFmtId="0" fontId="44" fillId="0" borderId="6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7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13" xfId="0" applyFont="1" applyFill="1" applyBorder="1" applyAlignment="1">
      <alignment horizontal="center"/>
    </xf>
    <xf numFmtId="0" fontId="44" fillId="0" borderId="12" xfId="0" applyFont="1" applyFill="1" applyBorder="1" applyAlignment="1">
      <alignment horizontal="left"/>
    </xf>
    <xf numFmtId="0" fontId="44" fillId="0" borderId="15" xfId="0" applyFont="1" applyFill="1" applyBorder="1" applyAlignment="1">
      <alignment horizontal="center"/>
    </xf>
    <xf numFmtId="0" fontId="44" fillId="0" borderId="13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left"/>
    </xf>
    <xf numFmtId="0" fontId="36" fillId="3" borderId="2" xfId="0" applyFont="1" applyFill="1" applyBorder="1" applyAlignment="1">
      <alignment horizontal="left"/>
    </xf>
    <xf numFmtId="0" fontId="36" fillId="3" borderId="12" xfId="0" applyFont="1" applyFill="1" applyBorder="1" applyAlignment="1">
      <alignment horizontal="left"/>
    </xf>
    <xf numFmtId="0" fontId="36" fillId="3" borderId="10" xfId="0" applyFont="1" applyFill="1" applyBorder="1" applyAlignment="1">
      <alignment horizontal="left"/>
    </xf>
    <xf numFmtId="0" fontId="36" fillId="3" borderId="1" xfId="0" applyFont="1" applyFill="1" applyBorder="1" applyAlignment="1">
      <alignment horizontal="left"/>
    </xf>
    <xf numFmtId="0" fontId="36" fillId="2" borderId="12" xfId="0" applyFont="1" applyFill="1" applyBorder="1" applyAlignment="1">
      <alignment horizontal="left"/>
    </xf>
    <xf numFmtId="0" fontId="36" fillId="2" borderId="2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36" fillId="3" borderId="12" xfId="0" applyFont="1" applyFill="1" applyBorder="1"/>
    <xf numFmtId="0" fontId="36" fillId="3" borderId="10" xfId="0" applyFont="1" applyFill="1" applyBorder="1"/>
    <xf numFmtId="0" fontId="42" fillId="3" borderId="12" xfId="0" applyFont="1" applyFill="1" applyBorder="1" applyAlignment="1">
      <alignment horizontal="left"/>
    </xf>
    <xf numFmtId="0" fontId="36" fillId="3" borderId="15" xfId="0" applyFont="1" applyFill="1" applyBorder="1"/>
    <xf numFmtId="0" fontId="36" fillId="0" borderId="14" xfId="8" applyNumberFormat="1" applyFont="1" applyFill="1" applyBorder="1" applyAlignment="1" applyProtection="1">
      <alignment horizontal="left" vertical="center"/>
    </xf>
    <xf numFmtId="0" fontId="38" fillId="0" borderId="12" xfId="0" applyFont="1" applyFill="1" applyBorder="1" applyAlignment="1">
      <alignment horizontal="left"/>
    </xf>
    <xf numFmtId="0" fontId="38" fillId="0" borderId="15" xfId="0" applyFont="1" applyFill="1" applyBorder="1" applyAlignment="1">
      <alignment horizontal="left"/>
    </xf>
    <xf numFmtId="0" fontId="38" fillId="0" borderId="1" xfId="0" applyFont="1" applyFill="1" applyBorder="1"/>
    <xf numFmtId="0" fontId="36" fillId="4" borderId="14" xfId="8" applyNumberFormat="1" applyFont="1" applyFill="1" applyBorder="1" applyAlignment="1" applyProtection="1"/>
    <xf numFmtId="43" fontId="38" fillId="4" borderId="14" xfId="1" applyFont="1" applyFill="1" applyBorder="1"/>
    <xf numFmtId="165" fontId="36" fillId="4" borderId="14" xfId="1" applyNumberFormat="1" applyFont="1" applyFill="1" applyBorder="1" applyAlignment="1">
      <alignment horizontal="center"/>
    </xf>
    <xf numFmtId="10" fontId="38" fillId="4" borderId="14" xfId="1" applyNumberFormat="1" applyFont="1" applyFill="1" applyBorder="1" applyAlignment="1">
      <alignment horizontal="center"/>
    </xf>
    <xf numFmtId="43" fontId="36" fillId="4" borderId="14" xfId="1" applyFont="1" applyFill="1" applyBorder="1" applyAlignment="1">
      <alignment horizontal="left" vertical="center"/>
    </xf>
    <xf numFmtId="0" fontId="36" fillId="4" borderId="14" xfId="0" applyNumberFormat="1" applyFont="1" applyFill="1" applyBorder="1" applyAlignment="1">
      <alignment horizontal="left"/>
    </xf>
    <xf numFmtId="166" fontId="36" fillId="4" borderId="14" xfId="0" applyNumberFormat="1" applyFont="1" applyFill="1" applyBorder="1" applyAlignment="1">
      <alignment vertical="center"/>
    </xf>
    <xf numFmtId="0" fontId="36" fillId="4" borderId="9" xfId="0" applyFont="1" applyFill="1" applyBorder="1" applyAlignment="1">
      <alignment horizontal="left" vertical="center"/>
    </xf>
    <xf numFmtId="0" fontId="36" fillId="4" borderId="14" xfId="0" applyNumberFormat="1" applyFont="1" applyFill="1" applyBorder="1"/>
    <xf numFmtId="43" fontId="38" fillId="4" borderId="14" xfId="7" applyFont="1" applyFill="1" applyBorder="1"/>
    <xf numFmtId="43" fontId="36" fillId="4" borderId="14" xfId="0" applyNumberFormat="1" applyFont="1" applyFill="1" applyBorder="1"/>
    <xf numFmtId="0" fontId="42" fillId="4" borderId="14" xfId="0" applyFont="1" applyFill="1" applyBorder="1" applyAlignment="1">
      <alignment horizontal="left" vertical="center"/>
    </xf>
    <xf numFmtId="0" fontId="44" fillId="4" borderId="0" xfId="0" applyFont="1" applyFill="1" applyBorder="1"/>
    <xf numFmtId="0" fontId="36" fillId="4" borderId="0" xfId="0" applyFont="1" applyFill="1" applyBorder="1"/>
    <xf numFmtId="0" fontId="36" fillId="4" borderId="9" xfId="0" applyNumberFormat="1" applyFont="1" applyFill="1" applyBorder="1"/>
    <xf numFmtId="43" fontId="44" fillId="4" borderId="9" xfId="7" applyNumberFormat="1" applyFont="1" applyFill="1" applyBorder="1"/>
    <xf numFmtId="0" fontId="36" fillId="4" borderId="10" xfId="0" applyFont="1" applyFill="1" applyBorder="1"/>
    <xf numFmtId="0" fontId="36" fillId="4" borderId="9" xfId="0" applyFont="1" applyFill="1" applyBorder="1"/>
    <xf numFmtId="10" fontId="36" fillId="4" borderId="14" xfId="16" applyNumberFormat="1" applyFont="1" applyFill="1" applyBorder="1" applyAlignment="1">
      <alignment horizontal="center"/>
    </xf>
    <xf numFmtId="0" fontId="38" fillId="4" borderId="0" xfId="0" applyFont="1" applyFill="1" applyBorder="1" applyAlignment="1">
      <alignment horizontal="left"/>
    </xf>
    <xf numFmtId="0" fontId="41" fillId="4" borderId="0" xfId="0" applyFont="1" applyFill="1" applyBorder="1" applyAlignment="1">
      <alignment horizontal="left"/>
    </xf>
    <xf numFmtId="0" fontId="36" fillId="4" borderId="9" xfId="8" applyNumberFormat="1" applyFont="1" applyFill="1" applyBorder="1" applyAlignment="1" applyProtection="1"/>
    <xf numFmtId="43" fontId="38" fillId="4" borderId="9" xfId="1" applyFont="1" applyFill="1" applyBorder="1"/>
    <xf numFmtId="165" fontId="36" fillId="4" borderId="10" xfId="0" applyNumberFormat="1" applyFont="1" applyFill="1" applyBorder="1" applyAlignment="1">
      <alignment horizontal="center"/>
    </xf>
    <xf numFmtId="165" fontId="36" fillId="4" borderId="9" xfId="0" applyNumberFormat="1" applyFont="1" applyFill="1" applyBorder="1" applyAlignment="1">
      <alignment horizontal="center"/>
    </xf>
    <xf numFmtId="43" fontId="38" fillId="4" borderId="0" xfId="1" applyFont="1" applyFill="1" applyBorder="1" applyAlignment="1">
      <alignment horizontal="left"/>
    </xf>
    <xf numFmtId="10" fontId="38" fillId="4" borderId="9" xfId="1" applyNumberFormat="1" applyFont="1" applyFill="1" applyBorder="1" applyAlignment="1">
      <alignment horizontal="center"/>
    </xf>
    <xf numFmtId="0" fontId="36" fillId="0" borderId="10" xfId="8" applyNumberFormat="1" applyFont="1" applyFill="1" applyBorder="1" applyAlignment="1" applyProtection="1"/>
    <xf numFmtId="10" fontId="36" fillId="0" borderId="9" xfId="16" applyNumberFormat="1" applyFont="1" applyFill="1" applyBorder="1" applyAlignment="1">
      <alignment horizontal="center"/>
    </xf>
    <xf numFmtId="0" fontId="36" fillId="0" borderId="12" xfId="8" applyNumberFormat="1" applyFont="1" applyFill="1" applyBorder="1" applyAlignment="1" applyProtection="1">
      <alignment wrapText="1"/>
    </xf>
    <xf numFmtId="0" fontId="38" fillId="0" borderId="15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15" xfId="0" applyFont="1" applyFill="1" applyBorder="1" applyAlignment="1">
      <alignment horizontal="left"/>
    </xf>
    <xf numFmtId="0" fontId="36" fillId="0" borderId="12" xfId="0" applyFont="1" applyFill="1" applyBorder="1" applyAlignment="1">
      <alignment horizontal="left"/>
    </xf>
    <xf numFmtId="0" fontId="36" fillId="0" borderId="15" xfId="0" applyFont="1" applyFill="1" applyBorder="1" applyAlignment="1">
      <alignment horizontal="left"/>
    </xf>
    <xf numFmtId="0" fontId="36" fillId="0" borderId="13" xfId="0" applyFont="1" applyFill="1" applyBorder="1" applyAlignment="1">
      <alignment horizontal="left"/>
    </xf>
    <xf numFmtId="0" fontId="36" fillId="0" borderId="2" xfId="0" applyFont="1" applyFill="1" applyBorder="1" applyAlignment="1">
      <alignment horizontal="left"/>
    </xf>
    <xf numFmtId="0" fontId="36" fillId="0" borderId="3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38" fillId="0" borderId="15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36" fillId="0" borderId="2" xfId="0" applyFont="1" applyFill="1" applyBorder="1" applyAlignment="1">
      <alignment horizontal="left"/>
    </xf>
    <xf numFmtId="0" fontId="36" fillId="0" borderId="3" xfId="0" applyFont="1" applyFill="1" applyBorder="1" applyAlignment="1">
      <alignment horizontal="left"/>
    </xf>
    <xf numFmtId="0" fontId="36" fillId="0" borderId="12" xfId="0" applyFont="1" applyFill="1" applyBorder="1" applyAlignment="1"/>
    <xf numFmtId="0" fontId="36" fillId="0" borderId="13" xfId="0" applyFont="1" applyFill="1" applyBorder="1" applyAlignment="1"/>
    <xf numFmtId="43" fontId="36" fillId="0" borderId="0" xfId="1" applyFont="1" applyFill="1" applyBorder="1" applyAlignment="1">
      <alignment horizontal="left"/>
    </xf>
    <xf numFmtId="43" fontId="36" fillId="0" borderId="7" xfId="1" applyFont="1" applyFill="1" applyBorder="1" applyAlignment="1">
      <alignment horizontal="left"/>
    </xf>
    <xf numFmtId="0" fontId="36" fillId="0" borderId="13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43" fontId="36" fillId="0" borderId="14" xfId="1" quotePrefix="1" applyFont="1" applyFill="1" applyBorder="1" applyAlignment="1">
      <alignment horizontal="center"/>
    </xf>
    <xf numFmtId="165" fontId="36" fillId="0" borderId="0" xfId="1" applyNumberFormat="1" applyFont="1" applyFill="1" applyBorder="1" applyAlignment="1">
      <alignment horizontal="center"/>
    </xf>
    <xf numFmtId="14" fontId="36" fillId="0" borderId="14" xfId="0" applyNumberFormat="1" applyFont="1" applyFill="1" applyBorder="1" applyAlignment="1"/>
    <xf numFmtId="165" fontId="36" fillId="0" borderId="15" xfId="1" applyNumberFormat="1" applyFont="1" applyFill="1" applyBorder="1" applyAlignment="1">
      <alignment horizontal="center"/>
    </xf>
    <xf numFmtId="43" fontId="36" fillId="0" borderId="15" xfId="1" quotePrefix="1" applyFont="1" applyFill="1" applyBorder="1" applyAlignment="1">
      <alignment horizontal="center"/>
    </xf>
    <xf numFmtId="165" fontId="36" fillId="0" borderId="8" xfId="0" applyNumberFormat="1" applyFont="1" applyFill="1" applyBorder="1" applyAlignment="1">
      <alignment horizontal="center"/>
    </xf>
    <xf numFmtId="0" fontId="36" fillId="0" borderId="15" xfId="0" applyFont="1" applyFill="1" applyBorder="1" applyAlignment="1">
      <alignment wrapText="1"/>
    </xf>
    <xf numFmtId="0" fontId="36" fillId="0" borderId="13" xfId="0" applyFont="1" applyFill="1" applyBorder="1" applyAlignment="1">
      <alignment wrapText="1"/>
    </xf>
    <xf numFmtId="0" fontId="36" fillId="0" borderId="2" xfId="0" applyFont="1" applyFill="1" applyBorder="1" applyAlignment="1"/>
    <xf numFmtId="43" fontId="38" fillId="0" borderId="1" xfId="0" applyNumberFormat="1" applyFont="1" applyFill="1" applyBorder="1"/>
    <xf numFmtId="10" fontId="36" fillId="0" borderId="1" xfId="0" applyNumberFormat="1" applyFont="1" applyFill="1" applyBorder="1" applyAlignment="1">
      <alignment horizontal="center"/>
    </xf>
    <xf numFmtId="10" fontId="36" fillId="0" borderId="14" xfId="16" applyNumberFormat="1" applyFont="1" applyFill="1" applyBorder="1" applyAlignment="1">
      <alignment horizontal="left" vertical="center" wrapText="1"/>
    </xf>
    <xf numFmtId="43" fontId="36" fillId="0" borderId="5" xfId="0" applyNumberFormat="1" applyFont="1" applyFill="1" applyBorder="1" applyAlignment="1">
      <alignment horizontal="center"/>
    </xf>
    <xf numFmtId="0" fontId="36" fillId="0" borderId="9" xfId="0" applyNumberFormat="1" applyFont="1" applyFill="1" applyBorder="1" applyAlignment="1">
      <alignment horizontal="left" vertical="center"/>
    </xf>
    <xf numFmtId="0" fontId="46" fillId="0" borderId="14" xfId="0" applyNumberFormat="1" applyFont="1" applyFill="1" applyBorder="1" applyAlignment="1">
      <alignment horizontal="left" vertical="center"/>
    </xf>
    <xf numFmtId="0" fontId="36" fillId="2" borderId="14" xfId="0" applyFont="1" applyFill="1" applyBorder="1" applyAlignment="1">
      <alignment horizontal="left"/>
    </xf>
    <xf numFmtId="0" fontId="36" fillId="2" borderId="12" xfId="0" applyFont="1" applyFill="1" applyBorder="1" applyAlignment="1">
      <alignment horizontal="left"/>
    </xf>
    <xf numFmtId="0" fontId="36" fillId="2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left"/>
    </xf>
    <xf numFmtId="0" fontId="36" fillId="3" borderId="15" xfId="0" applyFont="1" applyFill="1" applyBorder="1" applyAlignment="1">
      <alignment horizontal="left"/>
    </xf>
    <xf numFmtId="0" fontId="36" fillId="3" borderId="12" xfId="0" applyFont="1" applyFill="1" applyBorder="1" applyAlignment="1">
      <alignment horizontal="left" wrapText="1"/>
    </xf>
    <xf numFmtId="0" fontId="36" fillId="3" borderId="15" xfId="0" applyFont="1" applyFill="1" applyBorder="1" applyAlignment="1">
      <alignment horizontal="left" wrapText="1"/>
    </xf>
    <xf numFmtId="0" fontId="36" fillId="3" borderId="13" xfId="0" applyFont="1" applyFill="1" applyBorder="1" applyAlignment="1">
      <alignment horizontal="left" wrapText="1"/>
    </xf>
    <xf numFmtId="0" fontId="44" fillId="0" borderId="12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0" fontId="44" fillId="0" borderId="13" xfId="0" applyFont="1" applyFill="1" applyBorder="1" applyAlignment="1">
      <alignment horizontal="center"/>
    </xf>
    <xf numFmtId="0" fontId="36" fillId="3" borderId="2" xfId="0" applyFont="1" applyFill="1" applyBorder="1" applyAlignment="1">
      <alignment horizontal="left"/>
    </xf>
    <xf numFmtId="0" fontId="36" fillId="3" borderId="3" xfId="0" applyFont="1" applyFill="1" applyBorder="1" applyAlignment="1">
      <alignment horizontal="left"/>
    </xf>
    <xf numFmtId="0" fontId="38" fillId="0" borderId="12" xfId="0" applyFont="1" applyFill="1" applyBorder="1" applyAlignment="1">
      <alignment horizontal="center"/>
    </xf>
    <xf numFmtId="0" fontId="38" fillId="0" borderId="15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left"/>
    </xf>
    <xf numFmtId="0" fontId="38" fillId="0" borderId="12" xfId="0" applyFont="1" applyFill="1" applyBorder="1" applyAlignment="1">
      <alignment horizontal="left"/>
    </xf>
    <xf numFmtId="0" fontId="38" fillId="0" borderId="15" xfId="0" applyFont="1" applyFill="1" applyBorder="1" applyAlignment="1">
      <alignment horizontal="left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36" fillId="2" borderId="13" xfId="0" applyFont="1" applyFill="1" applyBorder="1" applyAlignment="1">
      <alignment horizontal="left"/>
    </xf>
    <xf numFmtId="0" fontId="38" fillId="0" borderId="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center"/>
    </xf>
    <xf numFmtId="0" fontId="38" fillId="0" borderId="3" xfId="0" applyFont="1" applyFill="1" applyBorder="1" applyAlignment="1">
      <alignment horizontal="left" vertical="center"/>
    </xf>
    <xf numFmtId="0" fontId="36" fillId="2" borderId="2" xfId="0" applyFont="1" applyFill="1" applyBorder="1" applyAlignment="1">
      <alignment horizontal="left"/>
    </xf>
    <xf numFmtId="0" fontId="36" fillId="2" borderId="3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36" fillId="0" borderId="7" xfId="0" applyFont="1" applyFill="1" applyBorder="1" applyAlignment="1"/>
    <xf numFmtId="0" fontId="36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/>
    <xf numFmtId="0" fontId="41" fillId="0" borderId="7" xfId="0" applyFont="1" applyFill="1" applyBorder="1" applyAlignment="1"/>
    <xf numFmtId="0" fontId="41" fillId="0" borderId="0" xfId="0" applyFont="1" applyFill="1" applyBorder="1" applyAlignment="1">
      <alignment horizontal="center" vertical="center" wrapText="1"/>
    </xf>
    <xf numFmtId="0" fontId="44" fillId="4" borderId="12" xfId="0" applyFont="1" applyFill="1" applyBorder="1" applyAlignment="1">
      <alignment horizontal="center"/>
    </xf>
    <xf numFmtId="0" fontId="44" fillId="4" borderId="15" xfId="0" applyFont="1" applyFill="1" applyBorder="1" applyAlignment="1">
      <alignment horizontal="center"/>
    </xf>
    <xf numFmtId="0" fontId="44" fillId="4" borderId="13" xfId="0" applyFont="1" applyFill="1" applyBorder="1" applyAlignment="1">
      <alignment horizontal="center"/>
    </xf>
    <xf numFmtId="0" fontId="38" fillId="4" borderId="12" xfId="0" applyFont="1" applyFill="1" applyBorder="1" applyAlignment="1">
      <alignment horizontal="center"/>
    </xf>
    <xf numFmtId="0" fontId="38" fillId="4" borderId="15" xfId="0" applyFont="1" applyFill="1" applyBorder="1" applyAlignment="1">
      <alignment horizontal="center"/>
    </xf>
    <xf numFmtId="0" fontId="38" fillId="4" borderId="12" xfId="0" applyFont="1" applyFill="1" applyBorder="1" applyAlignment="1">
      <alignment horizontal="left"/>
    </xf>
    <xf numFmtId="0" fontId="38" fillId="4" borderId="15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6" fillId="0" borderId="12" xfId="0" applyFont="1" applyFill="1" applyBorder="1" applyAlignment="1">
      <alignment horizontal="left" wrapText="1"/>
    </xf>
    <xf numFmtId="0" fontId="36" fillId="0" borderId="15" xfId="0" applyFont="1" applyFill="1" applyBorder="1" applyAlignment="1">
      <alignment horizontal="left" wrapText="1"/>
    </xf>
    <xf numFmtId="0" fontId="38" fillId="4" borderId="2" xfId="0" applyFont="1" applyFill="1" applyBorder="1" applyAlignment="1">
      <alignment horizontal="left" vertical="center"/>
    </xf>
    <xf numFmtId="0" fontId="38" fillId="4" borderId="3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/>
    </xf>
    <xf numFmtId="0" fontId="36" fillId="0" borderId="3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37" fillId="0" borderId="9" xfId="0" applyFont="1" applyFill="1" applyBorder="1" applyAlignment="1">
      <alignment horizontal="left" vertical="center" wrapText="1"/>
    </xf>
  </cellXfs>
  <cellStyles count="21">
    <cellStyle name="Comma" xfId="1" builtinId="3"/>
    <cellStyle name="Comma 2" xfId="2"/>
    <cellStyle name="Comma 2 2" xfId="3"/>
    <cellStyle name="Comma 2 3" xfId="4"/>
    <cellStyle name="Comma 2 4" xfId="5"/>
    <cellStyle name="Comma 3" xfId="6"/>
    <cellStyle name="Comma 4" xfId="7"/>
    <cellStyle name="Hyperlink" xfId="8" builtinId="8"/>
    <cellStyle name="Normal" xfId="0" builtinId="0"/>
    <cellStyle name="Normal 2" xfId="20"/>
    <cellStyle name="Normal 2 2" xfId="9"/>
    <cellStyle name="Normal 2 3" xfId="10"/>
    <cellStyle name="Normal 2 4" xfId="11"/>
    <cellStyle name="Normal 3" xfId="12"/>
    <cellStyle name="Normal 4" xfId="13"/>
    <cellStyle name="Normal 5" xfId="14"/>
    <cellStyle name="Normal 6" xfId="15"/>
    <cellStyle name="Percent" xfId="16" builtinId="5"/>
    <cellStyle name="Percent 2 2" xfId="17"/>
    <cellStyle name="Percent 2 3" xfId="18"/>
    <cellStyle name="Percent 2 4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57"/>
  <sheetViews>
    <sheetView zoomScaleNormal="100" workbookViewId="0">
      <pane xSplit="8" ySplit="9" topLeftCell="I88" activePane="bottomRight" state="frozen"/>
      <selection pane="topRight" activeCell="I1" sqref="I1"/>
      <selection pane="bottomLeft" activeCell="A10" sqref="A10"/>
      <selection pane="bottomRight" activeCell="J103" sqref="J103"/>
    </sheetView>
  </sheetViews>
  <sheetFormatPr defaultRowHeight="12.75" x14ac:dyDescent="0.25"/>
  <cols>
    <col min="1" max="4" width="9.140625" style="258"/>
    <col min="5" max="5" width="9.85546875" style="258" customWidth="1"/>
    <col min="6" max="6" width="3" style="258" hidden="1" customWidth="1"/>
    <col min="7" max="8" width="9.140625" style="258" hidden="1" customWidth="1"/>
    <col min="9" max="9" width="14" style="258" customWidth="1"/>
    <col min="10" max="10" width="12.140625" style="258" bestFit="1" customWidth="1"/>
    <col min="11" max="11" width="12.42578125" style="258" bestFit="1" customWidth="1"/>
    <col min="12" max="12" width="11" style="258" bestFit="1" customWidth="1"/>
    <col min="13" max="13" width="13.42578125" style="258" bestFit="1" customWidth="1"/>
    <col min="14" max="14" width="13.5703125" style="258" bestFit="1" customWidth="1"/>
    <col min="15" max="15" width="33.5703125" style="258" customWidth="1"/>
    <col min="16" max="16" width="9.140625" style="258"/>
    <col min="17" max="17" width="15.5703125" style="258" customWidth="1"/>
    <col min="18" max="16384" width="9.140625" style="258"/>
  </cols>
  <sheetData>
    <row r="1" spans="1:18" s="254" customFormat="1" x14ac:dyDescent="0.2">
      <c r="A1" s="556" t="s">
        <v>3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8"/>
    </row>
    <row r="2" spans="1:18" s="254" customFormat="1" ht="15" customHeight="1" x14ac:dyDescent="0.2">
      <c r="A2" s="559" t="s">
        <v>4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1"/>
    </row>
    <row r="3" spans="1:18" s="254" customFormat="1" x14ac:dyDescent="0.2">
      <c r="A3" s="562" t="s">
        <v>5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4"/>
    </row>
    <row r="4" spans="1:18" s="254" customFormat="1" ht="15" customHeight="1" x14ac:dyDescent="0.2">
      <c r="A4" s="565" t="s">
        <v>9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7"/>
    </row>
    <row r="5" spans="1:18" s="254" customFormat="1" x14ac:dyDescent="0.2">
      <c r="A5" s="568" t="s">
        <v>218</v>
      </c>
      <c r="B5" s="569"/>
      <c r="C5" s="569"/>
      <c r="D5" s="569"/>
      <c r="E5" s="569"/>
      <c r="F5" s="569"/>
      <c r="G5" s="569"/>
      <c r="H5" s="569"/>
      <c r="I5" s="569"/>
      <c r="J5" s="560"/>
      <c r="K5" s="569"/>
      <c r="L5" s="569"/>
      <c r="M5" s="569"/>
      <c r="N5" s="569"/>
      <c r="O5" s="561"/>
    </row>
    <row r="6" spans="1:18" x14ac:dyDescent="0.25">
      <c r="A6" s="556" t="s">
        <v>10</v>
      </c>
      <c r="B6" s="557"/>
      <c r="C6" s="557"/>
      <c r="D6" s="557"/>
      <c r="E6" s="557"/>
      <c r="F6" s="557"/>
      <c r="G6" s="557"/>
      <c r="H6" s="558"/>
      <c r="I6" s="556" t="s">
        <v>11</v>
      </c>
      <c r="J6" s="255"/>
      <c r="K6" s="571" t="s">
        <v>13</v>
      </c>
      <c r="L6" s="256"/>
      <c r="M6" s="551" t="s">
        <v>31</v>
      </c>
      <c r="N6" s="552"/>
      <c r="O6" s="257"/>
      <c r="Q6" s="259"/>
      <c r="R6" s="260"/>
    </row>
    <row r="7" spans="1:18" x14ac:dyDescent="0.25">
      <c r="A7" s="559"/>
      <c r="B7" s="560"/>
      <c r="C7" s="560"/>
      <c r="D7" s="560"/>
      <c r="E7" s="560"/>
      <c r="F7" s="560"/>
      <c r="G7" s="560"/>
      <c r="H7" s="561"/>
      <c r="I7" s="559"/>
      <c r="J7" s="261" t="s">
        <v>12</v>
      </c>
      <c r="K7" s="572"/>
      <c r="L7" s="262" t="s">
        <v>14</v>
      </c>
      <c r="M7" s="262" t="s">
        <v>17</v>
      </c>
      <c r="N7" s="263" t="s">
        <v>34</v>
      </c>
      <c r="O7" s="262" t="s">
        <v>30</v>
      </c>
      <c r="Q7" s="259"/>
      <c r="R7" s="260"/>
    </row>
    <row r="8" spans="1:18" ht="12.75" customHeight="1" x14ac:dyDescent="0.25">
      <c r="A8" s="559"/>
      <c r="B8" s="560"/>
      <c r="C8" s="560"/>
      <c r="D8" s="560"/>
      <c r="E8" s="560"/>
      <c r="F8" s="560"/>
      <c r="G8" s="560"/>
      <c r="H8" s="561"/>
      <c r="I8" s="559"/>
      <c r="J8" s="577" t="s">
        <v>193</v>
      </c>
      <c r="K8" s="572"/>
      <c r="L8" s="262" t="s">
        <v>15</v>
      </c>
      <c r="M8" s="262" t="s">
        <v>32</v>
      </c>
      <c r="N8" s="263" t="s">
        <v>19</v>
      </c>
      <c r="O8" s="262" t="s">
        <v>35</v>
      </c>
      <c r="Q8" s="264"/>
      <c r="R8" s="260"/>
    </row>
    <row r="9" spans="1:18" ht="12.75" customHeight="1" x14ac:dyDescent="0.25">
      <c r="A9" s="568"/>
      <c r="B9" s="569"/>
      <c r="C9" s="569"/>
      <c r="D9" s="569"/>
      <c r="E9" s="569"/>
      <c r="F9" s="569"/>
      <c r="G9" s="569"/>
      <c r="H9" s="570"/>
      <c r="I9" s="568"/>
      <c r="J9" s="578"/>
      <c r="K9" s="573"/>
      <c r="L9" s="265" t="s">
        <v>16</v>
      </c>
      <c r="M9" s="265" t="s">
        <v>33</v>
      </c>
      <c r="N9" s="266" t="s">
        <v>20</v>
      </c>
      <c r="O9" s="265"/>
    </row>
    <row r="10" spans="1:18" s="254" customFormat="1" ht="15" customHeight="1" x14ac:dyDescent="0.2">
      <c r="A10" s="579" t="s">
        <v>207</v>
      </c>
      <c r="B10" s="580"/>
      <c r="C10" s="580"/>
      <c r="D10" s="580"/>
      <c r="E10" s="580"/>
      <c r="F10" s="267"/>
      <c r="G10" s="267"/>
      <c r="H10" s="267"/>
      <c r="I10" s="268"/>
      <c r="J10" s="268"/>
      <c r="K10" s="269"/>
      <c r="L10" s="255"/>
      <c r="M10" s="255"/>
      <c r="N10" s="267"/>
      <c r="O10" s="255"/>
    </row>
    <row r="11" spans="1:18" ht="14.25" customHeight="1" x14ac:dyDescent="0.25">
      <c r="A11" s="274" t="s">
        <v>28</v>
      </c>
      <c r="B11" s="260"/>
      <c r="C11" s="260"/>
      <c r="D11" s="260"/>
      <c r="E11" s="275"/>
      <c r="F11" s="260"/>
      <c r="G11" s="273"/>
      <c r="H11" s="273"/>
      <c r="I11" s="262"/>
      <c r="J11" s="260"/>
      <c r="K11" s="276"/>
      <c r="L11" s="277"/>
      <c r="M11" s="278"/>
      <c r="N11" s="279"/>
      <c r="O11" s="278"/>
    </row>
    <row r="12" spans="1:18" ht="15" customHeight="1" x14ac:dyDescent="0.25">
      <c r="A12" s="294" t="s">
        <v>173</v>
      </c>
      <c r="B12" s="288"/>
      <c r="C12" s="288"/>
      <c r="D12" s="288"/>
      <c r="E12" s="288"/>
      <c r="F12" s="288"/>
      <c r="G12" s="280"/>
      <c r="H12" s="281"/>
      <c r="I12" s="289"/>
      <c r="J12" s="290"/>
      <c r="K12" s="291"/>
      <c r="L12" s="291"/>
      <c r="M12" s="292"/>
      <c r="N12" s="293"/>
      <c r="O12" s="295"/>
    </row>
    <row r="13" spans="1:18" ht="16.5" customHeight="1" x14ac:dyDescent="0.25">
      <c r="A13" s="461" t="s">
        <v>221</v>
      </c>
      <c r="B13" s="288"/>
      <c r="C13" s="288"/>
      <c r="D13" s="288"/>
      <c r="E13" s="288"/>
      <c r="F13" s="288"/>
      <c r="G13" s="280"/>
      <c r="H13" s="281"/>
      <c r="I13" s="289" t="s">
        <v>78</v>
      </c>
      <c r="J13" s="290">
        <v>3000000</v>
      </c>
      <c r="K13" s="291"/>
      <c r="L13" s="291"/>
      <c r="M13" s="292">
        <f t="shared" ref="M13:M33" si="0">+N13/J13</f>
        <v>0</v>
      </c>
      <c r="N13" s="296">
        <v>0</v>
      </c>
      <c r="O13" s="297" t="s">
        <v>234</v>
      </c>
    </row>
    <row r="14" spans="1:18" ht="16.5" customHeight="1" x14ac:dyDescent="0.25">
      <c r="A14" s="537" t="s">
        <v>222</v>
      </c>
      <c r="B14" s="538"/>
      <c r="C14" s="538"/>
      <c r="D14" s="538"/>
      <c r="E14" s="538"/>
      <c r="F14" s="538"/>
      <c r="G14" s="298"/>
      <c r="H14" s="298"/>
      <c r="I14" s="289" t="s">
        <v>78</v>
      </c>
      <c r="J14" s="299">
        <v>3000000</v>
      </c>
      <c r="K14" s="296"/>
      <c r="L14" s="300"/>
      <c r="M14" s="292">
        <f t="shared" si="0"/>
        <v>0</v>
      </c>
      <c r="N14" s="300">
        <v>0</v>
      </c>
      <c r="O14" s="297" t="s">
        <v>234</v>
      </c>
    </row>
    <row r="15" spans="1:18" ht="16.5" customHeight="1" x14ac:dyDescent="0.25">
      <c r="A15" s="537" t="s">
        <v>223</v>
      </c>
      <c r="B15" s="538"/>
      <c r="C15" s="538"/>
      <c r="D15" s="538"/>
      <c r="E15" s="538"/>
      <c r="F15" s="538"/>
      <c r="G15" s="273"/>
      <c r="H15" s="273"/>
      <c r="I15" s="289" t="s">
        <v>78</v>
      </c>
      <c r="J15" s="259">
        <v>3000000</v>
      </c>
      <c r="K15" s="276"/>
      <c r="L15" s="277"/>
      <c r="M15" s="292">
        <f t="shared" si="0"/>
        <v>0</v>
      </c>
      <c r="N15" s="277">
        <v>0</v>
      </c>
      <c r="O15" s="251" t="s">
        <v>224</v>
      </c>
    </row>
    <row r="16" spans="1:18" s="304" customFormat="1" ht="16.5" customHeight="1" x14ac:dyDescent="0.25">
      <c r="A16" s="537" t="s">
        <v>225</v>
      </c>
      <c r="B16" s="538"/>
      <c r="C16" s="538"/>
      <c r="D16" s="538"/>
      <c r="E16" s="538"/>
      <c r="F16" s="576"/>
      <c r="G16" s="301"/>
      <c r="H16" s="301"/>
      <c r="I16" s="302" t="s">
        <v>92</v>
      </c>
      <c r="J16" s="303">
        <v>1200000</v>
      </c>
      <c r="K16" s="296"/>
      <c r="L16" s="300"/>
      <c r="M16" s="292">
        <f t="shared" si="0"/>
        <v>0</v>
      </c>
      <c r="N16" s="300">
        <v>0</v>
      </c>
      <c r="O16" s="251" t="s">
        <v>226</v>
      </c>
    </row>
    <row r="17" spans="1:15" s="310" customFormat="1" ht="16.5" customHeight="1" x14ac:dyDescent="0.25">
      <c r="A17" s="537" t="s">
        <v>227</v>
      </c>
      <c r="B17" s="538"/>
      <c r="C17" s="538"/>
      <c r="D17" s="538"/>
      <c r="E17" s="538"/>
      <c r="F17" s="305"/>
      <c r="G17" s="306"/>
      <c r="H17" s="306"/>
      <c r="I17" s="289" t="s">
        <v>90</v>
      </c>
      <c r="J17" s="307">
        <v>850000</v>
      </c>
      <c r="K17" s="308"/>
      <c r="L17" s="309"/>
      <c r="M17" s="292">
        <f t="shared" si="0"/>
        <v>0</v>
      </c>
      <c r="N17" s="309">
        <v>0</v>
      </c>
      <c r="O17" s="251" t="s">
        <v>224</v>
      </c>
    </row>
    <row r="18" spans="1:15" ht="16.5" customHeight="1" x14ac:dyDescent="0.25">
      <c r="A18" s="537" t="s">
        <v>228</v>
      </c>
      <c r="B18" s="538"/>
      <c r="C18" s="538"/>
      <c r="D18" s="538"/>
      <c r="E18" s="538"/>
      <c r="F18" s="538"/>
      <c r="G18" s="298"/>
      <c r="H18" s="298"/>
      <c r="I18" s="302" t="s">
        <v>164</v>
      </c>
      <c r="J18" s="303">
        <v>3000000</v>
      </c>
      <c r="K18" s="296"/>
      <c r="L18" s="300"/>
      <c r="M18" s="292">
        <f t="shared" si="0"/>
        <v>0</v>
      </c>
      <c r="N18" s="300">
        <v>0</v>
      </c>
      <c r="O18" s="253" t="s">
        <v>229</v>
      </c>
    </row>
    <row r="19" spans="1:15" ht="16.5" customHeight="1" x14ac:dyDescent="0.25">
      <c r="A19" s="537" t="s">
        <v>230</v>
      </c>
      <c r="B19" s="538"/>
      <c r="C19" s="538"/>
      <c r="D19" s="538"/>
      <c r="E19" s="538"/>
      <c r="F19" s="538"/>
      <c r="G19" s="273"/>
      <c r="H19" s="311"/>
      <c r="I19" s="289" t="s">
        <v>53</v>
      </c>
      <c r="J19" s="312">
        <v>1500000</v>
      </c>
      <c r="K19" s="313"/>
      <c r="L19" s="314"/>
      <c r="M19" s="315">
        <f t="shared" si="0"/>
        <v>0</v>
      </c>
      <c r="N19" s="316">
        <v>0</v>
      </c>
      <c r="O19" s="295" t="s">
        <v>231</v>
      </c>
    </row>
    <row r="20" spans="1:15" ht="16.5" customHeight="1" x14ac:dyDescent="0.25">
      <c r="A20" s="537" t="s">
        <v>232</v>
      </c>
      <c r="B20" s="538"/>
      <c r="C20" s="538"/>
      <c r="D20" s="538"/>
      <c r="E20" s="538"/>
      <c r="F20" s="538"/>
      <c r="G20" s="303"/>
      <c r="H20" s="303"/>
      <c r="I20" s="317" t="s">
        <v>201</v>
      </c>
      <c r="J20" s="303">
        <v>5000000</v>
      </c>
      <c r="K20" s="290"/>
      <c r="L20" s="303"/>
      <c r="M20" s="292">
        <f t="shared" si="0"/>
        <v>0</v>
      </c>
      <c r="N20" s="299">
        <v>0</v>
      </c>
      <c r="O20" s="251" t="s">
        <v>233</v>
      </c>
    </row>
    <row r="21" spans="1:15" ht="16.5" customHeight="1" x14ac:dyDescent="0.25">
      <c r="A21" s="537" t="s">
        <v>235</v>
      </c>
      <c r="B21" s="538"/>
      <c r="C21" s="538"/>
      <c r="D21" s="538"/>
      <c r="E21" s="538"/>
      <c r="F21" s="538"/>
      <c r="G21" s="259"/>
      <c r="H21" s="259"/>
      <c r="I21" s="317" t="s">
        <v>201</v>
      </c>
      <c r="J21" s="259">
        <v>3000000</v>
      </c>
      <c r="K21" s="312"/>
      <c r="L21" s="259"/>
      <c r="M21" s="315">
        <f t="shared" si="0"/>
        <v>0</v>
      </c>
      <c r="N21" s="318">
        <v>0</v>
      </c>
      <c r="O21" s="251" t="s">
        <v>236</v>
      </c>
    </row>
    <row r="22" spans="1:15" ht="16.5" customHeight="1" x14ac:dyDescent="0.25">
      <c r="A22" s="537" t="s">
        <v>237</v>
      </c>
      <c r="B22" s="538"/>
      <c r="C22" s="538"/>
      <c r="D22" s="538"/>
      <c r="E22" s="538"/>
      <c r="F22" s="538"/>
      <c r="G22" s="303"/>
      <c r="H22" s="303"/>
      <c r="I22" s="317" t="s">
        <v>116</v>
      </c>
      <c r="J22" s="290">
        <v>3500000</v>
      </c>
      <c r="K22" s="290"/>
      <c r="L22" s="303"/>
      <c r="M22" s="292">
        <f t="shared" si="0"/>
        <v>0</v>
      </c>
      <c r="N22" s="299">
        <v>0</v>
      </c>
      <c r="O22" s="295" t="s">
        <v>238</v>
      </c>
    </row>
    <row r="23" spans="1:15" ht="16.5" customHeight="1" x14ac:dyDescent="0.25">
      <c r="A23" s="581" t="s">
        <v>239</v>
      </c>
      <c r="B23" s="582"/>
      <c r="C23" s="582"/>
      <c r="D23" s="582"/>
      <c r="E23" s="582"/>
      <c r="F23" s="582"/>
      <c r="G23" s="303"/>
      <c r="H23" s="319"/>
      <c r="I23" s="317" t="s">
        <v>116</v>
      </c>
      <c r="J23" s="283">
        <v>3500000</v>
      </c>
      <c r="K23" s="320"/>
      <c r="L23" s="320"/>
      <c r="M23" s="285">
        <f t="shared" si="0"/>
        <v>0</v>
      </c>
      <c r="N23" s="321">
        <v>0</v>
      </c>
      <c r="O23" s="295" t="s">
        <v>238</v>
      </c>
    </row>
    <row r="24" spans="1:15" ht="24.75" customHeight="1" x14ac:dyDescent="0.25">
      <c r="A24" s="462" t="s">
        <v>240</v>
      </c>
      <c r="B24" s="322"/>
      <c r="C24" s="322"/>
      <c r="D24" s="322"/>
      <c r="E24" s="322"/>
      <c r="F24" s="323"/>
      <c r="G24" s="259"/>
      <c r="H24" s="259"/>
      <c r="I24" s="468" t="s">
        <v>116</v>
      </c>
      <c r="J24" s="324">
        <v>4000000</v>
      </c>
      <c r="K24" s="325"/>
      <c r="L24" s="325"/>
      <c r="M24" s="326">
        <f t="shared" si="0"/>
        <v>0</v>
      </c>
      <c r="N24" s="327">
        <v>0</v>
      </c>
      <c r="O24" s="328" t="s">
        <v>241</v>
      </c>
    </row>
    <row r="25" spans="1:15" ht="16.5" customHeight="1" x14ac:dyDescent="0.25">
      <c r="A25" s="536" t="s">
        <v>242</v>
      </c>
      <c r="B25" s="536"/>
      <c r="C25" s="536"/>
      <c r="D25" s="536"/>
      <c r="E25" s="536"/>
      <c r="F25" s="536"/>
      <c r="G25" s="329"/>
      <c r="H25" s="329"/>
      <c r="I25" s="317" t="s">
        <v>116</v>
      </c>
      <c r="J25" s="290">
        <v>2000000</v>
      </c>
      <c r="K25" s="330"/>
      <c r="L25" s="330"/>
      <c r="M25" s="292">
        <f t="shared" si="0"/>
        <v>0</v>
      </c>
      <c r="N25" s="331">
        <v>0</v>
      </c>
      <c r="O25" s="251" t="s">
        <v>224</v>
      </c>
    </row>
    <row r="26" spans="1:15" ht="16.5" customHeight="1" x14ac:dyDescent="0.25">
      <c r="A26" s="537" t="s">
        <v>243</v>
      </c>
      <c r="B26" s="538"/>
      <c r="C26" s="538"/>
      <c r="D26" s="538"/>
      <c r="E26" s="538"/>
      <c r="F26" s="538"/>
      <c r="G26" s="332"/>
      <c r="H26" s="333"/>
      <c r="I26" s="317" t="s">
        <v>116</v>
      </c>
      <c r="J26" s="290">
        <v>1000000</v>
      </c>
      <c r="K26" s="330"/>
      <c r="L26" s="330"/>
      <c r="M26" s="292">
        <f t="shared" si="0"/>
        <v>0</v>
      </c>
      <c r="N26" s="331">
        <v>0</v>
      </c>
      <c r="O26" s="251" t="s">
        <v>224</v>
      </c>
    </row>
    <row r="27" spans="1:15" ht="16.5" customHeight="1" x14ac:dyDescent="0.25">
      <c r="A27" s="541" t="s">
        <v>244</v>
      </c>
      <c r="B27" s="542"/>
      <c r="C27" s="542"/>
      <c r="D27" s="542"/>
      <c r="E27" s="542"/>
      <c r="F27" s="542"/>
      <c r="G27" s="332"/>
      <c r="H27" s="333"/>
      <c r="I27" s="302" t="s">
        <v>92</v>
      </c>
      <c r="J27" s="290">
        <v>3000000</v>
      </c>
      <c r="K27" s="330"/>
      <c r="L27" s="334"/>
      <c r="M27" s="292">
        <f t="shared" si="0"/>
        <v>0</v>
      </c>
      <c r="N27" s="331">
        <v>0</v>
      </c>
      <c r="O27" s="287"/>
    </row>
    <row r="28" spans="1:15" ht="16.5" customHeight="1" x14ac:dyDescent="0.25">
      <c r="A28" s="541" t="s">
        <v>245</v>
      </c>
      <c r="B28" s="542"/>
      <c r="C28" s="542"/>
      <c r="D28" s="542"/>
      <c r="E28" s="542"/>
      <c r="F28" s="542"/>
      <c r="G28" s="332"/>
      <c r="H28" s="333"/>
      <c r="I28" s="289" t="s">
        <v>200</v>
      </c>
      <c r="J28" s="290">
        <v>3000000</v>
      </c>
      <c r="K28" s="330"/>
      <c r="L28" s="330"/>
      <c r="M28" s="292">
        <f t="shared" si="0"/>
        <v>0</v>
      </c>
      <c r="N28" s="331">
        <v>0</v>
      </c>
      <c r="O28" s="287"/>
    </row>
    <row r="29" spans="1:15" ht="16.5" customHeight="1" x14ac:dyDescent="0.25">
      <c r="A29" s="541" t="s">
        <v>246</v>
      </c>
      <c r="B29" s="542"/>
      <c r="C29" s="542"/>
      <c r="D29" s="542"/>
      <c r="E29" s="542"/>
      <c r="F29" s="542"/>
      <c r="G29" s="280"/>
      <c r="H29" s="281"/>
      <c r="I29" s="317" t="s">
        <v>116</v>
      </c>
      <c r="J29" s="290">
        <v>5000000</v>
      </c>
      <c r="K29" s="330"/>
      <c r="L29" s="291"/>
      <c r="M29" s="292">
        <f t="shared" si="0"/>
        <v>0</v>
      </c>
      <c r="N29" s="335"/>
      <c r="O29" s="287"/>
    </row>
    <row r="30" spans="1:15" ht="16.5" customHeight="1" x14ac:dyDescent="0.25">
      <c r="A30" s="541" t="s">
        <v>247</v>
      </c>
      <c r="B30" s="542"/>
      <c r="C30" s="542"/>
      <c r="D30" s="542"/>
      <c r="E30" s="542"/>
      <c r="F30" s="542"/>
      <c r="G30" s="336"/>
      <c r="H30" s="337"/>
      <c r="I30" s="289" t="s">
        <v>139</v>
      </c>
      <c r="J30" s="290">
        <v>850000</v>
      </c>
      <c r="K30" s="330"/>
      <c r="L30" s="291"/>
      <c r="M30" s="292">
        <f t="shared" si="0"/>
        <v>0</v>
      </c>
      <c r="N30" s="335">
        <v>0</v>
      </c>
      <c r="O30" s="287"/>
    </row>
    <row r="31" spans="1:15" ht="16.5" customHeight="1" x14ac:dyDescent="0.25">
      <c r="A31" s="541" t="s">
        <v>248</v>
      </c>
      <c r="B31" s="542"/>
      <c r="C31" s="542"/>
      <c r="D31" s="542"/>
      <c r="E31" s="542"/>
      <c r="F31" s="542"/>
      <c r="G31" s="332"/>
      <c r="H31" s="333"/>
      <c r="I31" s="289" t="s">
        <v>139</v>
      </c>
      <c r="J31" s="290">
        <v>2000000</v>
      </c>
      <c r="K31" s="330"/>
      <c r="L31" s="330"/>
      <c r="M31" s="292">
        <f t="shared" si="0"/>
        <v>0</v>
      </c>
      <c r="N31" s="331">
        <v>0</v>
      </c>
      <c r="O31" s="287"/>
    </row>
    <row r="32" spans="1:15" ht="16.5" customHeight="1" x14ac:dyDescent="0.25">
      <c r="A32" s="541" t="s">
        <v>249</v>
      </c>
      <c r="B32" s="542"/>
      <c r="C32" s="542"/>
      <c r="D32" s="542"/>
      <c r="E32" s="542"/>
      <c r="F32" s="542"/>
      <c r="G32" s="336"/>
      <c r="H32" s="337"/>
      <c r="I32" s="289"/>
      <c r="J32" s="290">
        <v>3000000</v>
      </c>
      <c r="K32" s="291"/>
      <c r="L32" s="291"/>
      <c r="M32" s="292">
        <f t="shared" si="0"/>
        <v>0</v>
      </c>
      <c r="N32" s="335">
        <v>0</v>
      </c>
      <c r="O32" s="287"/>
    </row>
    <row r="33" spans="1:15" ht="16.5" customHeight="1" x14ac:dyDescent="0.25">
      <c r="A33" s="541" t="s">
        <v>250</v>
      </c>
      <c r="B33" s="542"/>
      <c r="C33" s="542"/>
      <c r="D33" s="542"/>
      <c r="E33" s="542"/>
      <c r="F33" s="542"/>
      <c r="G33" s="280"/>
      <c r="H33" s="281"/>
      <c r="I33" s="289"/>
      <c r="J33" s="290">
        <v>12000000</v>
      </c>
      <c r="K33" s="291"/>
      <c r="L33" s="291"/>
      <c r="M33" s="292">
        <f t="shared" si="0"/>
        <v>0</v>
      </c>
      <c r="N33" s="293">
        <v>0</v>
      </c>
      <c r="O33" s="287"/>
    </row>
    <row r="34" spans="1:15" s="260" customFormat="1" ht="16.5" customHeight="1" x14ac:dyDescent="0.25">
      <c r="A34" s="546" t="s">
        <v>251</v>
      </c>
      <c r="B34" s="547"/>
      <c r="C34" s="547"/>
      <c r="D34" s="547"/>
      <c r="E34" s="547"/>
      <c r="F34" s="547"/>
      <c r="G34" s="547"/>
      <c r="H34" s="548"/>
      <c r="I34" s="289"/>
      <c r="J34" s="344">
        <f>SUM(J12:J33)</f>
        <v>66400000</v>
      </c>
      <c r="K34" s="330"/>
      <c r="L34" s="330"/>
      <c r="M34" s="345"/>
      <c r="N34" s="344">
        <f>SUM(N12:N33)</f>
        <v>0</v>
      </c>
      <c r="O34" s="346"/>
    </row>
    <row r="35" spans="1:15" ht="12.75" customHeight="1" x14ac:dyDescent="0.25">
      <c r="A35" s="294"/>
      <c r="B35" s="336"/>
      <c r="C35" s="347"/>
      <c r="D35" s="298"/>
      <c r="E35" s="298"/>
      <c r="F35" s="348"/>
      <c r="G35" s="348"/>
      <c r="H35" s="349"/>
      <c r="I35" s="350"/>
      <c r="J35" s="349"/>
      <c r="K35" s="351"/>
      <c r="L35" s="352"/>
      <c r="M35" s="349"/>
      <c r="N35" s="349"/>
      <c r="O35" s="353"/>
    </row>
    <row r="36" spans="1:15" ht="12.75" customHeight="1" x14ac:dyDescent="0.25">
      <c r="A36" s="354" t="s">
        <v>22</v>
      </c>
      <c r="B36" s="336"/>
      <c r="C36" s="347"/>
      <c r="D36" s="298"/>
      <c r="E36" s="298"/>
      <c r="F36" s="348"/>
      <c r="G36" s="348"/>
      <c r="H36" s="349"/>
      <c r="I36" s="350"/>
      <c r="J36" s="349"/>
      <c r="K36" s="351"/>
      <c r="L36" s="352"/>
      <c r="M36" s="349"/>
      <c r="N36" s="349"/>
      <c r="O36" s="353"/>
    </row>
    <row r="37" spans="1:15" ht="14.25" customHeight="1" x14ac:dyDescent="0.25">
      <c r="A37" s="574" t="s">
        <v>175</v>
      </c>
      <c r="B37" s="575"/>
      <c r="C37" s="270"/>
      <c r="D37" s="270"/>
      <c r="E37" s="270"/>
      <c r="F37" s="270"/>
      <c r="G37" s="270"/>
      <c r="H37" s="270"/>
      <c r="I37" s="261"/>
      <c r="J37" s="270"/>
      <c r="K37" s="271"/>
      <c r="L37" s="272"/>
      <c r="M37" s="262"/>
      <c r="N37" s="273"/>
      <c r="O37" s="262"/>
    </row>
    <row r="38" spans="1:15" ht="16.5" customHeight="1" x14ac:dyDescent="0.25">
      <c r="A38" s="549" t="s">
        <v>202</v>
      </c>
      <c r="B38" s="550"/>
      <c r="C38" s="550"/>
      <c r="D38" s="550"/>
      <c r="E38" s="550"/>
      <c r="F38" s="550"/>
      <c r="G38" s="280"/>
      <c r="H38" s="281"/>
      <c r="I38" s="282"/>
      <c r="J38" s="283">
        <v>26719272.380000018</v>
      </c>
      <c r="K38" s="284"/>
      <c r="L38" s="284"/>
      <c r="M38" s="285">
        <f t="shared" ref="M38" si="1">+N38/J38</f>
        <v>0</v>
      </c>
      <c r="N38" s="286">
        <v>0</v>
      </c>
      <c r="O38" s="287"/>
    </row>
    <row r="39" spans="1:15" ht="12.75" customHeight="1" x14ac:dyDescent="0.25">
      <c r="A39" s="294"/>
      <c r="B39" s="336"/>
      <c r="C39" s="347"/>
      <c r="D39" s="298"/>
      <c r="E39" s="298"/>
      <c r="F39" s="348"/>
      <c r="G39" s="348"/>
      <c r="H39" s="349"/>
      <c r="I39" s="350"/>
      <c r="J39" s="349"/>
      <c r="K39" s="351"/>
      <c r="L39" s="352"/>
      <c r="M39" s="349"/>
      <c r="N39" s="349"/>
      <c r="O39" s="353"/>
    </row>
    <row r="40" spans="1:15" ht="12.75" customHeight="1" x14ac:dyDescent="0.25">
      <c r="A40" s="294" t="s">
        <v>206</v>
      </c>
      <c r="B40" s="336"/>
      <c r="C40" s="347"/>
      <c r="D40" s="298"/>
      <c r="E40" s="298"/>
      <c r="F40" s="348"/>
      <c r="G40" s="348"/>
      <c r="H40" s="349"/>
      <c r="I40" s="350"/>
      <c r="J40" s="349"/>
      <c r="K40" s="351"/>
      <c r="L40" s="352"/>
      <c r="M40" s="349"/>
      <c r="N40" s="349"/>
      <c r="O40" s="353"/>
    </row>
    <row r="41" spans="1:15" ht="17.25" customHeight="1" x14ac:dyDescent="0.25">
      <c r="A41" s="465" t="s">
        <v>279</v>
      </c>
      <c r="B41" s="357"/>
      <c r="C41" s="357"/>
      <c r="D41" s="357"/>
      <c r="E41" s="357"/>
      <c r="F41" s="357"/>
      <c r="G41" s="358"/>
      <c r="H41" s="359"/>
      <c r="I41" s="302" t="s">
        <v>29</v>
      </c>
      <c r="J41" s="290">
        <v>28917741</v>
      </c>
      <c r="K41" s="360"/>
      <c r="L41" s="360"/>
      <c r="M41" s="292">
        <f>+N41/J41</f>
        <v>4.8007894876712545E-2</v>
      </c>
      <c r="N41" s="361">
        <v>1388279.8700000003</v>
      </c>
      <c r="O41" s="287" t="s">
        <v>281</v>
      </c>
    </row>
    <row r="42" spans="1:15" ht="17.25" customHeight="1" x14ac:dyDescent="0.25">
      <c r="A42" s="465" t="s">
        <v>280</v>
      </c>
      <c r="B42" s="355"/>
      <c r="C42" s="355"/>
      <c r="D42" s="355"/>
      <c r="E42" s="355"/>
      <c r="F42" s="355"/>
      <c r="G42" s="358"/>
      <c r="H42" s="359"/>
      <c r="I42" s="302" t="s">
        <v>29</v>
      </c>
      <c r="J42" s="290">
        <v>28584329</v>
      </c>
      <c r="K42" s="360"/>
      <c r="L42" s="360"/>
      <c r="M42" s="292">
        <f>+N42/J42</f>
        <v>0.10492802577244337</v>
      </c>
      <c r="N42" s="331">
        <v>2999297.2100000004</v>
      </c>
      <c r="O42" s="287" t="s">
        <v>282</v>
      </c>
    </row>
    <row r="43" spans="1:15" ht="17.25" customHeight="1" x14ac:dyDescent="0.25">
      <c r="A43" s="464" t="s">
        <v>253</v>
      </c>
      <c r="B43" s="355"/>
      <c r="C43" s="355"/>
      <c r="D43" s="355"/>
      <c r="E43" s="355"/>
      <c r="F43" s="359"/>
      <c r="G43" s="363"/>
      <c r="H43" s="364"/>
      <c r="I43" s="302" t="s">
        <v>29</v>
      </c>
      <c r="J43" s="290">
        <v>5000000</v>
      </c>
      <c r="K43" s="360"/>
      <c r="L43" s="360"/>
      <c r="M43" s="292">
        <f>+N43/J43</f>
        <v>0</v>
      </c>
      <c r="N43" s="331">
        <v>0</v>
      </c>
      <c r="O43" s="251"/>
    </row>
    <row r="44" spans="1:15" ht="15" customHeight="1" x14ac:dyDescent="0.25">
      <c r="A44" s="546" t="s">
        <v>252</v>
      </c>
      <c r="B44" s="547"/>
      <c r="C44" s="547"/>
      <c r="D44" s="547"/>
      <c r="E44" s="547"/>
      <c r="F44" s="547"/>
      <c r="G44" s="547"/>
      <c r="H44" s="548"/>
      <c r="I44" s="302"/>
      <c r="J44" s="344">
        <f>SUM(J38:J43)</f>
        <v>89221342.380000025</v>
      </c>
      <c r="K44" s="360"/>
      <c r="L44" s="360"/>
      <c r="M44" s="345"/>
      <c r="N44" s="344">
        <f>SUM(N38:N43)</f>
        <v>4387577.080000001</v>
      </c>
      <c r="O44" s="251"/>
    </row>
    <row r="45" spans="1:15" ht="15" customHeight="1" x14ac:dyDescent="0.25">
      <c r="A45" s="446"/>
      <c r="B45" s="447"/>
      <c r="C45" s="447"/>
      <c r="D45" s="447"/>
      <c r="E45" s="447"/>
      <c r="F45" s="447"/>
      <c r="G45" s="447"/>
      <c r="H45" s="448"/>
      <c r="I45" s="302"/>
      <c r="J45" s="344"/>
      <c r="K45" s="360"/>
      <c r="L45" s="360"/>
      <c r="M45" s="345"/>
      <c r="N45" s="344"/>
      <c r="O45" s="251"/>
    </row>
    <row r="46" spans="1:15" ht="15" customHeight="1" x14ac:dyDescent="0.25">
      <c r="A46" s="463" t="s">
        <v>254</v>
      </c>
      <c r="B46" s="454"/>
      <c r="C46" s="454"/>
      <c r="D46" s="454"/>
      <c r="E46" s="455"/>
      <c r="F46" s="447"/>
      <c r="G46" s="447"/>
      <c r="H46" s="448"/>
      <c r="I46" s="302"/>
      <c r="J46" s="344"/>
      <c r="K46" s="360"/>
      <c r="L46" s="360"/>
      <c r="M46" s="345"/>
      <c r="N46" s="344"/>
      <c r="O46" s="251"/>
    </row>
    <row r="47" spans="1:15" ht="15" customHeight="1" x14ac:dyDescent="0.25">
      <c r="A47" s="453" t="s">
        <v>255</v>
      </c>
      <c r="B47" s="454"/>
      <c r="C47" s="454"/>
      <c r="D47" s="454"/>
      <c r="E47" s="455"/>
      <c r="F47" s="447"/>
      <c r="G47" s="447"/>
      <c r="H47" s="448"/>
      <c r="I47" s="302"/>
      <c r="J47" s="344"/>
      <c r="K47" s="360"/>
      <c r="L47" s="360"/>
      <c r="M47" s="345"/>
      <c r="N47" s="344"/>
      <c r="O47" s="251"/>
    </row>
    <row r="48" spans="1:15" ht="17.25" customHeight="1" x14ac:dyDescent="0.25">
      <c r="A48" s="466" t="s">
        <v>256</v>
      </c>
      <c r="B48" s="454"/>
      <c r="C48" s="454"/>
      <c r="D48" s="454"/>
      <c r="E48" s="455"/>
      <c r="F48" s="447"/>
      <c r="G48" s="447"/>
      <c r="H48" s="448"/>
      <c r="I48" s="302" t="s">
        <v>29</v>
      </c>
      <c r="J48" s="290">
        <v>1800000</v>
      </c>
      <c r="K48" s="360"/>
      <c r="L48" s="360"/>
      <c r="M48" s="292">
        <f>+N48/J48</f>
        <v>0</v>
      </c>
      <c r="N48" s="344">
        <v>0</v>
      </c>
      <c r="O48" s="251"/>
    </row>
    <row r="49" spans="1:15" ht="17.25" customHeight="1" x14ac:dyDescent="0.25">
      <c r="A49" s="466" t="s">
        <v>257</v>
      </c>
      <c r="B49" s="451"/>
      <c r="C49" s="451"/>
      <c r="D49" s="451"/>
      <c r="E49" s="452"/>
      <c r="F49" s="449"/>
      <c r="G49" s="449"/>
      <c r="H49" s="450"/>
      <c r="I49" s="302"/>
      <c r="J49" s="290">
        <v>5000000</v>
      </c>
      <c r="K49" s="360"/>
      <c r="L49" s="360"/>
      <c r="M49" s="292">
        <f>+N49/J49</f>
        <v>0</v>
      </c>
      <c r="N49" s="290">
        <v>0</v>
      </c>
      <c r="O49" s="251"/>
    </row>
    <row r="50" spans="1:15" ht="15" customHeight="1" x14ac:dyDescent="0.25">
      <c r="A50" s="446"/>
      <c r="B50" s="447"/>
      <c r="C50" s="447"/>
      <c r="D50" s="447"/>
      <c r="E50" s="447"/>
      <c r="F50" s="447"/>
      <c r="G50" s="447"/>
      <c r="H50" s="448"/>
      <c r="I50" s="302"/>
      <c r="J50" s="344"/>
      <c r="K50" s="360"/>
      <c r="L50" s="360"/>
      <c r="M50" s="345"/>
      <c r="N50" s="344"/>
      <c r="O50" s="251"/>
    </row>
    <row r="51" spans="1:15" ht="15" customHeight="1" x14ac:dyDescent="0.25">
      <c r="A51" s="382" t="s">
        <v>172</v>
      </c>
      <c r="B51" s="368"/>
      <c r="C51" s="355"/>
      <c r="D51" s="355"/>
      <c r="E51" s="359"/>
      <c r="F51" s="260"/>
      <c r="G51" s="363"/>
      <c r="H51" s="364"/>
      <c r="I51" s="302"/>
      <c r="J51" s="290"/>
      <c r="K51" s="367"/>
      <c r="L51" s="367"/>
      <c r="M51" s="292"/>
      <c r="N51" s="331"/>
      <c r="O51" s="252"/>
    </row>
    <row r="52" spans="1:15" ht="15" customHeight="1" x14ac:dyDescent="0.25">
      <c r="A52" s="362" t="s">
        <v>26</v>
      </c>
      <c r="B52" s="368"/>
      <c r="C52" s="355"/>
      <c r="D52" s="355"/>
      <c r="E52" s="355"/>
      <c r="F52" s="369"/>
      <c r="G52" s="260"/>
      <c r="H52" s="370"/>
      <c r="I52" s="371"/>
      <c r="J52" s="372"/>
      <c r="K52" s="373"/>
      <c r="L52" s="373"/>
      <c r="M52" s="374"/>
      <c r="N52" s="352"/>
      <c r="O52" s="375"/>
    </row>
    <row r="53" spans="1:15" ht="15" customHeight="1" x14ac:dyDescent="0.25">
      <c r="A53" s="368" t="s">
        <v>25</v>
      </c>
      <c r="B53" s="368"/>
      <c r="C53" s="355"/>
      <c r="D53" s="368"/>
      <c r="E53" s="355"/>
      <c r="F53" s="355"/>
      <c r="G53" s="355"/>
      <c r="H53" s="376"/>
      <c r="I53" s="371"/>
      <c r="J53" s="377"/>
      <c r="K53" s="378"/>
      <c r="L53" s="378"/>
      <c r="M53" s="379"/>
      <c r="N53" s="380"/>
      <c r="O53" s="381"/>
    </row>
    <row r="54" spans="1:15" ht="15" customHeight="1" x14ac:dyDescent="0.25">
      <c r="A54" s="382"/>
      <c r="B54" s="467" t="s">
        <v>6</v>
      </c>
      <c r="C54" s="355"/>
      <c r="D54" s="355"/>
      <c r="E54" s="355"/>
      <c r="F54" s="355"/>
      <c r="G54" s="355"/>
      <c r="H54" s="383"/>
      <c r="I54" s="371"/>
      <c r="J54" s="384">
        <v>18109696.620000001</v>
      </c>
      <c r="K54" s="385"/>
      <c r="L54" s="385"/>
      <c r="M54" s="292">
        <f>+N54/J54</f>
        <v>0.67803906590236396</v>
      </c>
      <c r="N54" s="331">
        <v>12279081.779999999</v>
      </c>
      <c r="O54" s="386" t="s">
        <v>214</v>
      </c>
    </row>
    <row r="55" spans="1:15" ht="15" customHeight="1" x14ac:dyDescent="0.25">
      <c r="A55" s="362"/>
      <c r="B55" s="467" t="s">
        <v>0</v>
      </c>
      <c r="C55" s="355"/>
      <c r="D55" s="355"/>
      <c r="E55" s="355"/>
      <c r="F55" s="355"/>
      <c r="G55" s="355"/>
      <c r="H55" s="383"/>
      <c r="I55" s="371"/>
      <c r="J55" s="384">
        <v>114338961</v>
      </c>
      <c r="K55" s="387"/>
      <c r="L55" s="387"/>
      <c r="M55" s="292">
        <f>+N55/J55</f>
        <v>0.42510022922107893</v>
      </c>
      <c r="N55" s="331">
        <v>48605518.530000001</v>
      </c>
      <c r="O55" s="386" t="s">
        <v>214</v>
      </c>
    </row>
    <row r="56" spans="1:15" ht="14.25" customHeight="1" x14ac:dyDescent="0.25">
      <c r="A56" s="546" t="s">
        <v>211</v>
      </c>
      <c r="B56" s="547"/>
      <c r="C56" s="547"/>
      <c r="D56" s="547"/>
      <c r="E56" s="547"/>
      <c r="F56" s="547"/>
      <c r="G56" s="547"/>
      <c r="H56" s="548"/>
      <c r="I56" s="371"/>
      <c r="J56" s="388">
        <f>SUM(J48:J55)</f>
        <v>139248657.62</v>
      </c>
      <c r="K56" s="387"/>
      <c r="L56" s="387"/>
      <c r="M56" s="345"/>
      <c r="N56" s="388">
        <f>SUM(N48:N55)</f>
        <v>60884600.310000002</v>
      </c>
      <c r="O56" s="386"/>
    </row>
    <row r="57" spans="1:15" ht="15" customHeight="1" x14ac:dyDescent="0.25">
      <c r="A57" s="356"/>
      <c r="B57" s="389"/>
      <c r="C57" s="389"/>
      <c r="D57" s="389"/>
      <c r="E57" s="389"/>
      <c r="F57" s="389"/>
      <c r="G57" s="390"/>
      <c r="H57" s="260"/>
      <c r="I57" s="391"/>
      <c r="J57" s="392"/>
      <c r="K57" s="356"/>
      <c r="L57" s="393"/>
      <c r="M57" s="394"/>
      <c r="N57" s="395"/>
      <c r="O57" s="251"/>
    </row>
    <row r="58" spans="1:15" ht="15" customHeight="1" x14ac:dyDescent="0.25">
      <c r="A58" s="551" t="s">
        <v>209</v>
      </c>
      <c r="B58" s="552"/>
      <c r="C58" s="552"/>
      <c r="D58" s="552"/>
      <c r="E58" s="552"/>
      <c r="F58" s="552"/>
      <c r="G58" s="390"/>
      <c r="H58" s="260"/>
      <c r="I58" s="391"/>
      <c r="J58" s="392">
        <f>+J56+J44+J34</f>
        <v>294870000</v>
      </c>
      <c r="K58" s="356"/>
      <c r="L58" s="393"/>
      <c r="M58" s="292"/>
      <c r="N58" s="392">
        <f>+N56+N44+N34</f>
        <v>65272177.390000001</v>
      </c>
      <c r="O58" s="251"/>
    </row>
    <row r="59" spans="1:15" ht="15" customHeight="1" x14ac:dyDescent="0.25">
      <c r="A59" s="356"/>
      <c r="B59" s="389"/>
      <c r="C59" s="389"/>
      <c r="D59" s="389"/>
      <c r="E59" s="389"/>
      <c r="F59" s="389"/>
      <c r="G59" s="390"/>
      <c r="H59" s="260"/>
      <c r="I59" s="391"/>
      <c r="J59" s="392"/>
      <c r="K59" s="356"/>
      <c r="L59" s="393"/>
      <c r="M59" s="396"/>
      <c r="N59" s="395"/>
      <c r="O59" s="251"/>
    </row>
    <row r="60" spans="1:15" ht="15" customHeight="1" x14ac:dyDescent="0.25">
      <c r="A60" s="554" t="s">
        <v>208</v>
      </c>
      <c r="B60" s="555"/>
      <c r="C60" s="555"/>
      <c r="D60" s="555"/>
      <c r="E60" s="555"/>
      <c r="F60" s="389"/>
      <c r="G60" s="390"/>
      <c r="H60" s="260"/>
      <c r="I60" s="391"/>
      <c r="J60" s="392"/>
      <c r="K60" s="356"/>
      <c r="L60" s="393"/>
      <c r="M60" s="396"/>
      <c r="N60" s="395"/>
      <c r="O60" s="251"/>
    </row>
    <row r="61" spans="1:15" ht="15" customHeight="1" x14ac:dyDescent="0.25">
      <c r="A61" s="294" t="s">
        <v>173</v>
      </c>
      <c r="B61" s="355"/>
      <c r="C61" s="397"/>
      <c r="D61" s="397"/>
      <c r="E61" s="397"/>
      <c r="F61" s="398"/>
      <c r="G61" s="390"/>
      <c r="H61" s="260"/>
      <c r="I61" s="391"/>
      <c r="J61" s="392"/>
      <c r="K61" s="356"/>
      <c r="L61" s="393"/>
      <c r="M61" s="396"/>
      <c r="N61" s="395"/>
      <c r="O61" s="251"/>
    </row>
    <row r="62" spans="1:15" ht="15.75" customHeight="1" x14ac:dyDescent="0.25">
      <c r="A62" s="543" t="s">
        <v>258</v>
      </c>
      <c r="B62" s="544"/>
      <c r="C62" s="544"/>
      <c r="D62" s="544"/>
      <c r="E62" s="544"/>
      <c r="F62" s="545"/>
      <c r="G62" s="339"/>
      <c r="H62" s="340"/>
      <c r="I62" s="341" t="s">
        <v>201</v>
      </c>
      <c r="J62" s="283">
        <v>66304.34</v>
      </c>
      <c r="K62" s="342"/>
      <c r="L62" s="284"/>
      <c r="M62" s="292">
        <f t="shared" ref="M62:M68" si="2">+N62/J62</f>
        <v>0</v>
      </c>
      <c r="N62" s="343">
        <v>0</v>
      </c>
      <c r="O62" s="252"/>
    </row>
    <row r="63" spans="1:15" ht="15.75" customHeight="1" x14ac:dyDescent="0.25">
      <c r="A63" s="457" t="s">
        <v>259</v>
      </c>
      <c r="B63" s="338"/>
      <c r="C63" s="338"/>
      <c r="D63" s="338"/>
      <c r="E63" s="338"/>
      <c r="F63" s="338"/>
      <c r="G63" s="339"/>
      <c r="H63" s="340"/>
      <c r="I63" s="400" t="s">
        <v>90</v>
      </c>
      <c r="J63" s="283">
        <v>62666.01</v>
      </c>
      <c r="K63" s="342"/>
      <c r="L63" s="284"/>
      <c r="M63" s="292">
        <f t="shared" si="2"/>
        <v>0</v>
      </c>
      <c r="N63" s="343">
        <v>0</v>
      </c>
      <c r="O63" s="252"/>
    </row>
    <row r="64" spans="1:15" ht="15.75" customHeight="1" x14ac:dyDescent="0.25">
      <c r="A64" s="457" t="s">
        <v>260</v>
      </c>
      <c r="B64" s="338"/>
      <c r="C64" s="338"/>
      <c r="D64" s="338"/>
      <c r="E64" s="338"/>
      <c r="F64" s="338"/>
      <c r="G64" s="339"/>
      <c r="H64" s="340"/>
      <c r="I64" s="341" t="s">
        <v>36</v>
      </c>
      <c r="J64" s="283">
        <v>5000000</v>
      </c>
      <c r="K64" s="342"/>
      <c r="L64" s="284"/>
      <c r="M64" s="292">
        <f t="shared" si="2"/>
        <v>0</v>
      </c>
      <c r="N64" s="343">
        <v>0</v>
      </c>
      <c r="O64" s="399"/>
    </row>
    <row r="65" spans="1:15" ht="15.75" customHeight="1" x14ac:dyDescent="0.25">
      <c r="A65" s="457" t="s">
        <v>261</v>
      </c>
      <c r="B65" s="338"/>
      <c r="C65" s="338"/>
      <c r="D65" s="338"/>
      <c r="E65" s="338"/>
      <c r="F65" s="338"/>
      <c r="G65" s="339"/>
      <c r="H65" s="340"/>
      <c r="I65" s="341" t="s">
        <v>116</v>
      </c>
      <c r="J65" s="283">
        <v>1150000</v>
      </c>
      <c r="K65" s="342"/>
      <c r="L65" s="284"/>
      <c r="M65" s="292">
        <f t="shared" si="2"/>
        <v>0</v>
      </c>
      <c r="N65" s="343">
        <v>0</v>
      </c>
      <c r="O65" s="399"/>
    </row>
    <row r="66" spans="1:15" ht="15.75" customHeight="1" x14ac:dyDescent="0.25">
      <c r="A66" s="458" t="s">
        <v>228</v>
      </c>
      <c r="B66" s="288"/>
      <c r="C66" s="288"/>
      <c r="D66" s="288"/>
      <c r="E66" s="288"/>
      <c r="F66" s="288"/>
      <c r="G66" s="336"/>
      <c r="H66" s="337"/>
      <c r="I66" s="400" t="s">
        <v>164</v>
      </c>
      <c r="J66" s="290">
        <v>2000000</v>
      </c>
      <c r="K66" s="401"/>
      <c r="L66" s="291"/>
      <c r="M66" s="292">
        <f t="shared" si="2"/>
        <v>0</v>
      </c>
      <c r="N66" s="343">
        <v>0</v>
      </c>
      <c r="O66" s="252"/>
    </row>
    <row r="67" spans="1:15" ht="15.75" customHeight="1" x14ac:dyDescent="0.25">
      <c r="A67" s="457" t="s">
        <v>262</v>
      </c>
      <c r="B67" s="338"/>
      <c r="C67" s="338"/>
      <c r="D67" s="338"/>
      <c r="E67" s="338"/>
      <c r="F67" s="338"/>
      <c r="G67" s="339"/>
      <c r="H67" s="340"/>
      <c r="I67" s="402" t="s">
        <v>116</v>
      </c>
      <c r="J67" s="283">
        <v>2500000</v>
      </c>
      <c r="K67" s="342"/>
      <c r="L67" s="284"/>
      <c r="M67" s="292">
        <f t="shared" si="2"/>
        <v>0</v>
      </c>
      <c r="N67" s="343">
        <v>0</v>
      </c>
      <c r="O67" s="295"/>
    </row>
    <row r="68" spans="1:15" ht="15.75" customHeight="1" x14ac:dyDescent="0.25">
      <c r="A68" s="458" t="s">
        <v>263</v>
      </c>
      <c r="B68" s="288"/>
      <c r="C68" s="288"/>
      <c r="D68" s="288"/>
      <c r="E68" s="288"/>
      <c r="F68" s="288"/>
      <c r="G68" s="280"/>
      <c r="H68" s="281"/>
      <c r="I68" s="400" t="s">
        <v>90</v>
      </c>
      <c r="J68" s="290">
        <v>3000000</v>
      </c>
      <c r="K68" s="291"/>
      <c r="L68" s="291"/>
      <c r="M68" s="292">
        <f t="shared" si="2"/>
        <v>0</v>
      </c>
      <c r="N68" s="293">
        <v>0</v>
      </c>
      <c r="O68" s="252"/>
    </row>
    <row r="69" spans="1:15" ht="15.75" customHeight="1" x14ac:dyDescent="0.25">
      <c r="A69" s="458" t="s">
        <v>264</v>
      </c>
      <c r="B69" s="288"/>
      <c r="C69" s="288"/>
      <c r="D69" s="288"/>
      <c r="E69" s="288"/>
      <c r="F69" s="288"/>
      <c r="G69" s="280"/>
      <c r="H69" s="281"/>
      <c r="I69" s="289"/>
      <c r="J69" s="290">
        <v>1000000</v>
      </c>
      <c r="K69" s="291"/>
      <c r="L69" s="291"/>
      <c r="M69" s="292">
        <f t="shared" ref="M69:M74" si="3">+N69/J69</f>
        <v>0</v>
      </c>
      <c r="N69" s="293">
        <v>0</v>
      </c>
      <c r="O69" s="252"/>
    </row>
    <row r="70" spans="1:15" ht="15.75" customHeight="1" x14ac:dyDescent="0.25">
      <c r="A70" s="458" t="s">
        <v>265</v>
      </c>
      <c r="B70" s="288"/>
      <c r="C70" s="288"/>
      <c r="D70" s="288"/>
      <c r="E70" s="288"/>
      <c r="F70" s="288"/>
      <c r="G70" s="280"/>
      <c r="H70" s="281"/>
      <c r="I70" s="341" t="s">
        <v>201</v>
      </c>
      <c r="J70" s="290">
        <v>3000000</v>
      </c>
      <c r="K70" s="291"/>
      <c r="L70" s="291"/>
      <c r="M70" s="292">
        <f t="shared" si="3"/>
        <v>0</v>
      </c>
      <c r="N70" s="293">
        <v>0</v>
      </c>
      <c r="O70" s="252"/>
    </row>
    <row r="71" spans="1:15" ht="15.75" customHeight="1" x14ac:dyDescent="0.25">
      <c r="A71" s="458" t="s">
        <v>266</v>
      </c>
      <c r="B71" s="288"/>
      <c r="C71" s="288"/>
      <c r="D71" s="288"/>
      <c r="E71" s="288"/>
      <c r="F71" s="288"/>
      <c r="G71" s="280"/>
      <c r="H71" s="281"/>
      <c r="I71" s="400" t="s">
        <v>90</v>
      </c>
      <c r="J71" s="290">
        <v>2500000</v>
      </c>
      <c r="K71" s="291"/>
      <c r="L71" s="291"/>
      <c r="M71" s="292">
        <f t="shared" si="3"/>
        <v>0</v>
      </c>
      <c r="N71" s="293">
        <v>0</v>
      </c>
      <c r="O71" s="252"/>
    </row>
    <row r="72" spans="1:15" ht="15.75" customHeight="1" x14ac:dyDescent="0.25">
      <c r="A72" s="458" t="s">
        <v>267</v>
      </c>
      <c r="B72" s="288"/>
      <c r="C72" s="288"/>
      <c r="D72" s="288"/>
      <c r="E72" s="288"/>
      <c r="F72" s="288"/>
      <c r="G72" s="280"/>
      <c r="H72" s="281"/>
      <c r="I72" s="289" t="s">
        <v>53</v>
      </c>
      <c r="J72" s="290">
        <v>220000</v>
      </c>
      <c r="K72" s="291"/>
      <c r="L72" s="291"/>
      <c r="M72" s="292">
        <f t="shared" si="3"/>
        <v>0</v>
      </c>
      <c r="N72" s="293">
        <v>0</v>
      </c>
      <c r="O72" s="252"/>
    </row>
    <row r="73" spans="1:15" ht="15.75" customHeight="1" x14ac:dyDescent="0.25">
      <c r="A73" s="458" t="s">
        <v>268</v>
      </c>
      <c r="B73" s="288"/>
      <c r="C73" s="288"/>
      <c r="D73" s="288"/>
      <c r="E73" s="288"/>
      <c r="F73" s="288"/>
      <c r="G73" s="280"/>
      <c r="H73" s="281"/>
      <c r="I73" s="400" t="s">
        <v>90</v>
      </c>
      <c r="J73" s="290">
        <v>2833114.38</v>
      </c>
      <c r="K73" s="291"/>
      <c r="L73" s="291"/>
      <c r="M73" s="292">
        <f t="shared" si="3"/>
        <v>0</v>
      </c>
      <c r="N73" s="293">
        <v>0</v>
      </c>
      <c r="O73" s="252"/>
    </row>
    <row r="74" spans="1:15" ht="15.75" customHeight="1" x14ac:dyDescent="0.25">
      <c r="A74" s="458" t="s">
        <v>269</v>
      </c>
      <c r="B74" s="288"/>
      <c r="C74" s="288"/>
      <c r="D74" s="288"/>
      <c r="E74" s="288"/>
      <c r="F74" s="288"/>
      <c r="G74" s="280"/>
      <c r="H74" s="281"/>
      <c r="I74" s="400" t="s">
        <v>90</v>
      </c>
      <c r="J74" s="290">
        <v>1486992.37</v>
      </c>
      <c r="K74" s="291"/>
      <c r="L74" s="291"/>
      <c r="M74" s="292">
        <f t="shared" si="3"/>
        <v>0</v>
      </c>
      <c r="N74" s="293">
        <v>0</v>
      </c>
      <c r="O74" s="252"/>
    </row>
    <row r="75" spans="1:15" ht="15.75" customHeight="1" x14ac:dyDescent="0.25">
      <c r="A75" s="457" t="s">
        <v>270</v>
      </c>
      <c r="B75" s="338"/>
      <c r="C75" s="338"/>
      <c r="D75" s="338"/>
      <c r="E75" s="338"/>
      <c r="F75" s="338"/>
      <c r="G75" s="339"/>
      <c r="H75" s="340"/>
      <c r="I75" s="341" t="s">
        <v>139</v>
      </c>
      <c r="J75" s="283">
        <v>850000</v>
      </c>
      <c r="K75" s="342"/>
      <c r="L75" s="284"/>
      <c r="M75" s="292">
        <f t="shared" ref="M75:M82" si="4">+N75/J75</f>
        <v>0</v>
      </c>
      <c r="N75" s="293">
        <v>0</v>
      </c>
      <c r="O75" s="399"/>
    </row>
    <row r="76" spans="1:15" ht="15.75" customHeight="1" x14ac:dyDescent="0.25">
      <c r="A76" s="457" t="s">
        <v>271</v>
      </c>
      <c r="B76" s="338"/>
      <c r="C76" s="338"/>
      <c r="D76" s="338"/>
      <c r="E76" s="338"/>
      <c r="F76" s="338"/>
      <c r="G76" s="339"/>
      <c r="H76" s="340"/>
      <c r="I76" s="402" t="s">
        <v>36</v>
      </c>
      <c r="J76" s="283">
        <v>489400</v>
      </c>
      <c r="K76" s="342"/>
      <c r="L76" s="284"/>
      <c r="M76" s="292">
        <f t="shared" si="4"/>
        <v>0</v>
      </c>
      <c r="N76" s="293">
        <v>0</v>
      </c>
      <c r="O76" s="399"/>
    </row>
    <row r="77" spans="1:15" ht="15.75" customHeight="1" x14ac:dyDescent="0.25">
      <c r="A77" s="457" t="s">
        <v>272</v>
      </c>
      <c r="B77" s="338"/>
      <c r="C77" s="338"/>
      <c r="D77" s="338"/>
      <c r="E77" s="338"/>
      <c r="F77" s="338"/>
      <c r="G77" s="339"/>
      <c r="H77" s="340"/>
      <c r="I77" s="341" t="s">
        <v>200</v>
      </c>
      <c r="J77" s="283">
        <v>3000000</v>
      </c>
      <c r="K77" s="342"/>
      <c r="L77" s="284"/>
      <c r="M77" s="292">
        <f t="shared" si="4"/>
        <v>0</v>
      </c>
      <c r="N77" s="293">
        <v>0</v>
      </c>
      <c r="O77" s="403"/>
    </row>
    <row r="78" spans="1:15" ht="15.75" customHeight="1" x14ac:dyDescent="0.25">
      <c r="A78" s="541" t="s">
        <v>273</v>
      </c>
      <c r="B78" s="542"/>
      <c r="C78" s="542"/>
      <c r="D78" s="542"/>
      <c r="E78" s="542"/>
      <c r="F78" s="553"/>
      <c r="G78" s="404"/>
      <c r="H78" s="405"/>
      <c r="I78" s="400" t="s">
        <v>90</v>
      </c>
      <c r="J78" s="283">
        <v>3000000</v>
      </c>
      <c r="K78" s="291"/>
      <c r="L78" s="291"/>
      <c r="M78" s="292">
        <f t="shared" si="4"/>
        <v>0</v>
      </c>
      <c r="N78" s="293">
        <v>0</v>
      </c>
      <c r="O78" s="399"/>
    </row>
    <row r="79" spans="1:15" ht="15.75" customHeight="1" x14ac:dyDescent="0.25">
      <c r="A79" s="541" t="s">
        <v>274</v>
      </c>
      <c r="B79" s="542"/>
      <c r="C79" s="542"/>
      <c r="D79" s="542"/>
      <c r="E79" s="542"/>
      <c r="F79" s="553"/>
      <c r="G79" s="404"/>
      <c r="H79" s="405"/>
      <c r="I79" s="341" t="s">
        <v>201</v>
      </c>
      <c r="J79" s="290">
        <v>5000000</v>
      </c>
      <c r="K79" s="291"/>
      <c r="L79" s="291"/>
      <c r="M79" s="292">
        <f t="shared" si="4"/>
        <v>0</v>
      </c>
      <c r="N79" s="293">
        <v>0</v>
      </c>
      <c r="O79" s="252"/>
    </row>
    <row r="80" spans="1:15" ht="15.75" customHeight="1" x14ac:dyDescent="0.25">
      <c r="A80" s="459" t="s">
        <v>275</v>
      </c>
      <c r="B80" s="460"/>
      <c r="C80" s="460"/>
      <c r="D80" s="460"/>
      <c r="E80" s="460"/>
      <c r="F80" s="460"/>
      <c r="G80" s="280"/>
      <c r="H80" s="408"/>
      <c r="I80" s="341" t="s">
        <v>201</v>
      </c>
      <c r="J80" s="410">
        <v>3000000</v>
      </c>
      <c r="K80" s="411"/>
      <c r="L80" s="412"/>
      <c r="M80" s="292">
        <f t="shared" si="4"/>
        <v>0</v>
      </c>
      <c r="N80" s="293">
        <v>0</v>
      </c>
      <c r="O80" s="251"/>
    </row>
    <row r="81" spans="1:15" ht="15.75" customHeight="1" x14ac:dyDescent="0.25">
      <c r="A81" s="459" t="s">
        <v>276</v>
      </c>
      <c r="B81" s="460"/>
      <c r="C81" s="460"/>
      <c r="D81" s="460"/>
      <c r="E81" s="460"/>
      <c r="F81" s="460"/>
      <c r="G81" s="280"/>
      <c r="H81" s="408"/>
      <c r="I81" s="341" t="s">
        <v>92</v>
      </c>
      <c r="J81" s="410">
        <v>427500</v>
      </c>
      <c r="K81" s="411"/>
      <c r="L81" s="412"/>
      <c r="M81" s="292">
        <f t="shared" si="4"/>
        <v>0</v>
      </c>
      <c r="N81" s="293">
        <v>0</v>
      </c>
      <c r="O81" s="251"/>
    </row>
    <row r="82" spans="1:15" ht="15.75" customHeight="1" x14ac:dyDescent="0.25">
      <c r="A82" s="459" t="s">
        <v>277</v>
      </c>
      <c r="B82" s="460"/>
      <c r="C82" s="460"/>
      <c r="D82" s="460"/>
      <c r="E82" s="460"/>
      <c r="F82" s="460"/>
      <c r="G82" s="280"/>
      <c r="H82" s="408"/>
      <c r="I82" s="289" t="s">
        <v>201</v>
      </c>
      <c r="J82" s="410">
        <v>1500000</v>
      </c>
      <c r="K82" s="411"/>
      <c r="L82" s="412"/>
      <c r="M82" s="292">
        <f t="shared" si="4"/>
        <v>0</v>
      </c>
      <c r="N82" s="293">
        <v>0</v>
      </c>
      <c r="O82" s="251"/>
    </row>
    <row r="83" spans="1:15" ht="16.5" customHeight="1" x14ac:dyDescent="0.25">
      <c r="A83" s="406"/>
      <c r="B83" s="407"/>
      <c r="C83" s="407"/>
      <c r="D83" s="407"/>
      <c r="E83" s="407"/>
      <c r="F83" s="460"/>
      <c r="G83" s="280"/>
      <c r="H83" s="408"/>
      <c r="I83" s="409"/>
      <c r="J83" s="410"/>
      <c r="K83" s="411"/>
      <c r="L83" s="412"/>
      <c r="M83" s="292"/>
      <c r="N83" s="413"/>
      <c r="O83" s="251"/>
    </row>
    <row r="84" spans="1:15" ht="15" customHeight="1" x14ac:dyDescent="0.25">
      <c r="A84" s="382" t="s">
        <v>172</v>
      </c>
      <c r="B84" s="368"/>
      <c r="C84" s="355"/>
      <c r="D84" s="355"/>
      <c r="E84" s="359"/>
      <c r="F84" s="260"/>
      <c r="G84" s="363"/>
      <c r="H84" s="364"/>
      <c r="I84" s="302"/>
      <c r="J84" s="290"/>
      <c r="K84" s="367"/>
      <c r="L84" s="367"/>
      <c r="M84" s="292"/>
      <c r="N84" s="331"/>
      <c r="O84" s="252"/>
    </row>
    <row r="85" spans="1:15" ht="15" customHeight="1" x14ac:dyDescent="0.25">
      <c r="A85" s="362" t="s">
        <v>26</v>
      </c>
      <c r="B85" s="368"/>
      <c r="C85" s="355"/>
      <c r="D85" s="355"/>
      <c r="E85" s="355"/>
      <c r="F85" s="369"/>
      <c r="G85" s="260"/>
      <c r="H85" s="370"/>
      <c r="I85" s="371"/>
      <c r="J85" s="372"/>
      <c r="K85" s="373"/>
      <c r="L85" s="373"/>
      <c r="M85" s="374"/>
      <c r="N85" s="352"/>
      <c r="O85" s="375"/>
    </row>
    <row r="86" spans="1:15" ht="15" customHeight="1" x14ac:dyDescent="0.25">
      <c r="A86" s="368" t="s">
        <v>25</v>
      </c>
      <c r="B86" s="368"/>
      <c r="C86" s="355"/>
      <c r="D86" s="368"/>
      <c r="E86" s="355"/>
      <c r="F86" s="355"/>
      <c r="G86" s="355"/>
      <c r="H86" s="376"/>
      <c r="I86" s="371"/>
      <c r="J86" s="377"/>
      <c r="K86" s="378"/>
      <c r="L86" s="378"/>
      <c r="M86" s="379"/>
      <c r="N86" s="380"/>
      <c r="O86" s="381"/>
    </row>
    <row r="87" spans="1:15" ht="15" customHeight="1" x14ac:dyDescent="0.25">
      <c r="A87" s="382"/>
      <c r="B87" s="355" t="s">
        <v>6</v>
      </c>
      <c r="C87" s="355"/>
      <c r="D87" s="355"/>
      <c r="E87" s="355"/>
      <c r="F87" s="355"/>
      <c r="G87" s="355"/>
      <c r="H87" s="383"/>
      <c r="I87" s="371"/>
      <c r="J87" s="384">
        <v>3557622.9</v>
      </c>
      <c r="K87" s="385"/>
      <c r="L87" s="385"/>
      <c r="M87" s="292">
        <f>+N87/J87</f>
        <v>0</v>
      </c>
      <c r="N87" s="331">
        <v>0</v>
      </c>
      <c r="O87" s="386"/>
    </row>
    <row r="88" spans="1:15" ht="15" customHeight="1" x14ac:dyDescent="0.25">
      <c r="A88" s="551" t="s">
        <v>210</v>
      </c>
      <c r="B88" s="552"/>
      <c r="C88" s="552"/>
      <c r="D88" s="552"/>
      <c r="E88" s="552"/>
      <c r="F88" s="552"/>
      <c r="G88" s="280"/>
      <c r="H88" s="408"/>
      <c r="I88" s="409"/>
      <c r="J88" s="414">
        <f>SUM(J62:J87)</f>
        <v>45643600</v>
      </c>
      <c r="K88" s="411"/>
      <c r="L88" s="412"/>
      <c r="M88" s="292"/>
      <c r="N88" s="414">
        <f>SUM(N62:N87)</f>
        <v>0</v>
      </c>
      <c r="O88" s="251"/>
    </row>
    <row r="89" spans="1:15" ht="15" customHeight="1" x14ac:dyDescent="0.25">
      <c r="A89" s="356"/>
      <c r="B89" s="389"/>
      <c r="C89" s="389"/>
      <c r="D89" s="389"/>
      <c r="E89" s="389"/>
      <c r="F89" s="389"/>
      <c r="G89" s="390"/>
      <c r="H89" s="260"/>
      <c r="I89" s="393"/>
      <c r="J89" s="392"/>
      <c r="K89" s="356"/>
      <c r="L89" s="393"/>
      <c r="M89" s="396"/>
      <c r="N89" s="395"/>
      <c r="O89" s="251"/>
    </row>
    <row r="90" spans="1:15" ht="15" customHeight="1" x14ac:dyDescent="0.25">
      <c r="A90" s="546" t="s">
        <v>8</v>
      </c>
      <c r="B90" s="547"/>
      <c r="C90" s="547"/>
      <c r="D90" s="547"/>
      <c r="E90" s="547"/>
      <c r="F90" s="548"/>
      <c r="G90" s="417"/>
      <c r="H90" s="280"/>
      <c r="I90" s="393"/>
      <c r="J90" s="414">
        <f>+J88+J58</f>
        <v>340513600</v>
      </c>
      <c r="K90" s="356"/>
      <c r="L90" s="393"/>
      <c r="M90" s="418"/>
      <c r="N90" s="414">
        <f>+N88+N58</f>
        <v>65272177.390000001</v>
      </c>
      <c r="O90" s="251"/>
    </row>
    <row r="91" spans="1:15" ht="15" customHeight="1" x14ac:dyDescent="0.25">
      <c r="A91" s="419"/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72"/>
      <c r="O91" s="364"/>
    </row>
    <row r="92" spans="1:15" ht="15" customHeight="1" x14ac:dyDescent="0.25">
      <c r="A92" s="365" t="s">
        <v>194</v>
      </c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73" t="s">
        <v>204</v>
      </c>
      <c r="N92" s="272"/>
      <c r="O92" s="364"/>
    </row>
    <row r="93" spans="1:15" ht="15" customHeight="1" x14ac:dyDescent="0.25">
      <c r="A93" s="365"/>
      <c r="B93" s="366"/>
      <c r="C93" s="366"/>
      <c r="D93" s="366"/>
      <c r="E93" s="366"/>
      <c r="F93" s="260"/>
      <c r="G93" s="260"/>
      <c r="H93" s="260"/>
      <c r="I93" s="260"/>
      <c r="J93" s="273" t="s">
        <v>193</v>
      </c>
      <c r="K93" s="260"/>
      <c r="L93" s="260"/>
      <c r="M93" s="273" t="s">
        <v>193</v>
      </c>
      <c r="N93" s="273" t="s">
        <v>203</v>
      </c>
      <c r="O93" s="364"/>
    </row>
    <row r="94" spans="1:15" ht="15" customHeight="1" x14ac:dyDescent="0.25">
      <c r="A94" s="365"/>
      <c r="B94" s="366">
        <v>1918</v>
      </c>
      <c r="C94" s="366" t="s">
        <v>195</v>
      </c>
      <c r="D94" s="366"/>
      <c r="E94" s="366"/>
      <c r="F94" s="260"/>
      <c r="G94" s="260"/>
      <c r="H94" s="260"/>
      <c r="I94" s="260"/>
      <c r="J94" s="259">
        <f>SUM(J62:J82,J48,J49,J34)</f>
        <v>115285977.09999999</v>
      </c>
      <c r="K94" s="260"/>
      <c r="L94" s="260"/>
      <c r="M94" s="420">
        <f>+N94/J94</f>
        <v>0</v>
      </c>
      <c r="N94" s="259">
        <f>SUM(N62:N82,N48,N49,N34)</f>
        <v>0</v>
      </c>
      <c r="O94" s="421"/>
    </row>
    <row r="95" spans="1:15" ht="15" customHeight="1" x14ac:dyDescent="0.25">
      <c r="A95" s="365"/>
      <c r="B95" s="366">
        <v>8917</v>
      </c>
      <c r="C95" s="366" t="s">
        <v>196</v>
      </c>
      <c r="D95" s="366"/>
      <c r="E95" s="366"/>
      <c r="F95" s="260"/>
      <c r="G95" s="260"/>
      <c r="H95" s="260"/>
      <c r="I95" s="260"/>
      <c r="J95" s="259">
        <f>+J44</f>
        <v>89221342.380000025</v>
      </c>
      <c r="K95" s="259"/>
      <c r="L95" s="260"/>
      <c r="M95" s="420">
        <f>+N95/J95</f>
        <v>4.9176317716819358E-2</v>
      </c>
      <c r="N95" s="259">
        <f>+N44</f>
        <v>4387577.080000001</v>
      </c>
      <c r="O95" s="421"/>
    </row>
    <row r="96" spans="1:15" ht="15" customHeight="1" x14ac:dyDescent="0.25">
      <c r="A96" s="365"/>
      <c r="B96" s="366">
        <v>9911</v>
      </c>
      <c r="C96" s="366" t="s">
        <v>205</v>
      </c>
      <c r="D96" s="366"/>
      <c r="E96" s="366"/>
      <c r="F96" s="260"/>
      <c r="G96" s="260"/>
      <c r="H96" s="260"/>
      <c r="I96" s="260"/>
      <c r="J96" s="422">
        <f>+J55+J54+J87</f>
        <v>136006280.52000001</v>
      </c>
      <c r="K96" s="260"/>
      <c r="L96" s="260"/>
      <c r="M96" s="420">
        <f>+N96/J96</f>
        <v>0.44766021155211866</v>
      </c>
      <c r="N96" s="422">
        <f>+N55+N54+N87</f>
        <v>60884600.310000002</v>
      </c>
      <c r="O96" s="364"/>
    </row>
    <row r="97" spans="1:16" ht="15" customHeight="1" x14ac:dyDescent="0.25">
      <c r="A97" s="365"/>
      <c r="B97" s="366"/>
      <c r="C97" s="366" t="s">
        <v>8</v>
      </c>
      <c r="D97" s="366"/>
      <c r="E97" s="366"/>
      <c r="F97" s="260"/>
      <c r="G97" s="260"/>
      <c r="H97" s="260"/>
      <c r="I97" s="260"/>
      <c r="J97" s="264">
        <f>SUM(J94:J96)</f>
        <v>340513600</v>
      </c>
      <c r="K97" s="260"/>
      <c r="L97" s="260"/>
      <c r="M97" s="420">
        <f>+N97/J97</f>
        <v>0.19168743154458442</v>
      </c>
      <c r="N97" s="423">
        <f>SUM(N94:N96)</f>
        <v>65272177.390000001</v>
      </c>
      <c r="O97" s="364"/>
    </row>
    <row r="98" spans="1:16" ht="15" customHeight="1" x14ac:dyDescent="0.25">
      <c r="A98" s="365"/>
      <c r="D98" s="366"/>
      <c r="E98" s="366"/>
      <c r="F98" s="260"/>
      <c r="G98" s="260"/>
      <c r="H98" s="260"/>
      <c r="I98" s="260" t="s">
        <v>278</v>
      </c>
      <c r="J98" s="444">
        <v>340513600</v>
      </c>
      <c r="K98" s="260"/>
      <c r="L98" s="260"/>
      <c r="O98" s="364"/>
    </row>
    <row r="99" spans="1:16" ht="15" customHeight="1" x14ac:dyDescent="0.25">
      <c r="A99" s="415"/>
      <c r="B99" s="357"/>
      <c r="C99" s="357"/>
      <c r="D99" s="357"/>
      <c r="E99" s="357"/>
      <c r="F99" s="357"/>
      <c r="G99" s="357"/>
      <c r="H99" s="357"/>
      <c r="I99" s="357"/>
      <c r="J99" s="424">
        <f>+J97-J98</f>
        <v>0</v>
      </c>
      <c r="K99" s="424"/>
      <c r="L99" s="357"/>
      <c r="M99" s="357"/>
      <c r="N99" s="357"/>
      <c r="O99" s="425"/>
    </row>
    <row r="100" spans="1:16" ht="15" customHeight="1" x14ac:dyDescent="0.25">
      <c r="A100" s="426"/>
      <c r="B100" s="427"/>
      <c r="C100" s="427"/>
      <c r="D100" s="427"/>
      <c r="E100" s="427"/>
      <c r="F100" s="428"/>
      <c r="G100" s="428"/>
      <c r="H100" s="428"/>
      <c r="I100" s="428"/>
      <c r="J100" s="429"/>
      <c r="K100" s="428"/>
      <c r="L100" s="428"/>
      <c r="M100" s="430"/>
      <c r="N100" s="431">
        <v>65272177.390000001</v>
      </c>
      <c r="O100" s="432"/>
      <c r="P100" s="419"/>
    </row>
    <row r="101" spans="1:16" s="260" customFormat="1" x14ac:dyDescent="0.25">
      <c r="A101" s="419"/>
      <c r="N101" s="277">
        <f>+N90-N100</f>
        <v>0</v>
      </c>
      <c r="O101" s="364"/>
    </row>
    <row r="102" spans="1:16" s="260" customFormat="1" x14ac:dyDescent="0.25">
      <c r="A102" s="419"/>
      <c r="J102" s="275"/>
      <c r="N102" s="272"/>
      <c r="O102" s="364"/>
    </row>
    <row r="103" spans="1:16" s="260" customFormat="1" x14ac:dyDescent="0.25">
      <c r="A103" s="419"/>
      <c r="J103" s="259"/>
      <c r="N103" s="272"/>
      <c r="O103" s="364"/>
    </row>
    <row r="104" spans="1:16" s="260" customFormat="1" x14ac:dyDescent="0.25">
      <c r="A104" s="419"/>
      <c r="N104" s="272"/>
      <c r="O104" s="364"/>
    </row>
    <row r="105" spans="1:16" s="260" customFormat="1" x14ac:dyDescent="0.25">
      <c r="A105" s="419"/>
      <c r="E105" s="433" t="s">
        <v>75</v>
      </c>
      <c r="F105" s="433"/>
      <c r="G105" s="433"/>
      <c r="H105" s="433"/>
      <c r="I105" s="433"/>
      <c r="J105" s="433"/>
      <c r="K105" s="433"/>
      <c r="L105" s="433"/>
      <c r="M105" s="433"/>
      <c r="N105" s="433"/>
      <c r="O105" s="434"/>
    </row>
    <row r="106" spans="1:16" s="260" customFormat="1" x14ac:dyDescent="0.25">
      <c r="A106" s="419"/>
      <c r="C106" s="260" t="s">
        <v>74</v>
      </c>
      <c r="J106" s="259"/>
      <c r="N106" s="272"/>
      <c r="O106" s="364"/>
    </row>
    <row r="107" spans="1:16" s="260" customFormat="1" x14ac:dyDescent="0.25">
      <c r="A107" s="419"/>
      <c r="N107" s="272"/>
      <c r="O107" s="364"/>
    </row>
    <row r="108" spans="1:16" s="260" customFormat="1" x14ac:dyDescent="0.25">
      <c r="A108" s="419"/>
      <c r="D108" s="435"/>
      <c r="E108" s="435"/>
      <c r="F108" s="435"/>
      <c r="G108" s="435"/>
      <c r="H108" s="435"/>
      <c r="J108" s="275"/>
      <c r="L108" s="433"/>
      <c r="M108" s="435"/>
      <c r="N108" s="435"/>
      <c r="O108" s="436"/>
    </row>
    <row r="109" spans="1:16" s="260" customFormat="1" x14ac:dyDescent="0.25">
      <c r="A109" s="419"/>
      <c r="D109" s="433"/>
      <c r="E109" s="433"/>
      <c r="F109" s="433"/>
      <c r="G109" s="433"/>
      <c r="H109" s="433"/>
      <c r="J109" s="275"/>
      <c r="L109" s="433"/>
      <c r="M109" s="433"/>
      <c r="N109" s="433"/>
      <c r="O109" s="434"/>
    </row>
    <row r="110" spans="1:16" s="260" customFormat="1" x14ac:dyDescent="0.25">
      <c r="A110" s="263"/>
      <c r="B110" s="273"/>
      <c r="C110" s="273"/>
      <c r="D110" s="273"/>
      <c r="E110" s="273"/>
      <c r="F110" s="273"/>
      <c r="G110" s="273"/>
      <c r="H110" s="273"/>
      <c r="I110" s="273"/>
      <c r="J110" s="273"/>
      <c r="K110" s="437"/>
      <c r="L110" s="272"/>
      <c r="M110" s="273"/>
      <c r="N110" s="273"/>
      <c r="O110" s="438"/>
    </row>
    <row r="111" spans="1:16" x14ac:dyDescent="0.25">
      <c r="A111" s="263"/>
      <c r="B111" s="273"/>
      <c r="C111" s="273"/>
      <c r="D111" s="273"/>
      <c r="E111" s="273"/>
      <c r="F111" s="273"/>
      <c r="G111" s="273"/>
      <c r="H111" s="273"/>
      <c r="I111" s="273"/>
      <c r="J111" s="273"/>
      <c r="K111" s="437"/>
      <c r="L111" s="272"/>
      <c r="M111" s="273"/>
      <c r="N111" s="273"/>
      <c r="O111" s="438"/>
    </row>
    <row r="112" spans="1:16" x14ac:dyDescent="0.25">
      <c r="A112" s="419"/>
      <c r="B112" s="260"/>
      <c r="C112" s="260"/>
      <c r="D112" s="416"/>
      <c r="E112" s="416"/>
      <c r="F112" s="416"/>
      <c r="G112" s="260"/>
      <c r="H112" s="260"/>
      <c r="I112" s="260"/>
      <c r="J112" s="260"/>
      <c r="K112" s="260"/>
      <c r="L112" s="260"/>
      <c r="M112" s="260"/>
      <c r="N112" s="272"/>
      <c r="O112" s="364"/>
    </row>
    <row r="113" spans="1:15" x14ac:dyDescent="0.25">
      <c r="A113" s="263"/>
      <c r="B113" s="260"/>
      <c r="C113" s="260"/>
      <c r="D113" s="260"/>
      <c r="E113" s="260"/>
      <c r="F113" s="260"/>
      <c r="G113" s="260"/>
      <c r="H113" s="260"/>
      <c r="I113" s="260"/>
      <c r="J113" s="260"/>
      <c r="K113" s="437"/>
      <c r="L113" s="272"/>
      <c r="M113" s="273"/>
      <c r="N113" s="273"/>
      <c r="O113" s="438"/>
    </row>
    <row r="114" spans="1:15" x14ac:dyDescent="0.25">
      <c r="A114" s="419"/>
      <c r="B114" s="260"/>
      <c r="C114" s="416" t="s">
        <v>76</v>
      </c>
      <c r="E114" s="416"/>
      <c r="F114" s="416"/>
      <c r="G114" s="260"/>
      <c r="H114" s="260"/>
      <c r="I114" s="260"/>
      <c r="J114" s="540" t="s">
        <v>197</v>
      </c>
      <c r="K114" s="540"/>
      <c r="L114" s="260"/>
      <c r="N114" s="272" t="s">
        <v>220</v>
      </c>
      <c r="O114" s="364"/>
    </row>
    <row r="115" spans="1:15" x14ac:dyDescent="0.25">
      <c r="A115" s="263"/>
      <c r="B115" s="273"/>
      <c r="C115" s="273"/>
      <c r="D115" s="273"/>
      <c r="E115" s="273"/>
      <c r="F115" s="273"/>
      <c r="G115" s="273"/>
      <c r="H115" s="273"/>
      <c r="I115" s="273"/>
      <c r="J115" s="273"/>
      <c r="K115" s="437"/>
      <c r="L115" s="272"/>
      <c r="M115" s="273"/>
      <c r="N115" s="273"/>
      <c r="O115" s="438"/>
    </row>
    <row r="116" spans="1:15" x14ac:dyDescent="0.25">
      <c r="A116" s="263"/>
      <c r="B116" s="273"/>
      <c r="C116" s="273"/>
      <c r="D116" s="273"/>
      <c r="E116" s="273"/>
      <c r="F116" s="273"/>
      <c r="G116" s="273"/>
      <c r="H116" s="273"/>
      <c r="I116" s="273"/>
      <c r="J116" s="273"/>
      <c r="K116" s="437"/>
      <c r="L116" s="272"/>
      <c r="M116" s="273"/>
      <c r="N116" s="273"/>
      <c r="O116" s="438"/>
    </row>
    <row r="117" spans="1:15" x14ac:dyDescent="0.25">
      <c r="A117" s="263"/>
      <c r="B117" s="273"/>
      <c r="C117" s="273"/>
      <c r="D117" s="273"/>
      <c r="E117" s="273"/>
      <c r="F117" s="273"/>
      <c r="G117" s="273"/>
      <c r="H117" s="273"/>
      <c r="I117" s="273"/>
      <c r="J117" s="273"/>
      <c r="K117" s="437"/>
      <c r="L117" s="272"/>
      <c r="M117" s="273"/>
      <c r="N117" s="273"/>
      <c r="O117" s="438"/>
    </row>
    <row r="118" spans="1:15" x14ac:dyDescent="0.25">
      <c r="A118" s="263"/>
      <c r="B118" s="273"/>
      <c r="C118" s="273"/>
      <c r="D118" s="273"/>
      <c r="E118" s="273"/>
      <c r="F118" s="273"/>
      <c r="G118" s="273"/>
      <c r="H118" s="273"/>
      <c r="I118" s="273"/>
      <c r="J118" s="273"/>
      <c r="K118" s="437"/>
      <c r="L118" s="272"/>
      <c r="M118" s="273"/>
      <c r="N118" s="273"/>
      <c r="O118" s="438"/>
    </row>
    <row r="119" spans="1:15" x14ac:dyDescent="0.25">
      <c r="A119" s="263"/>
      <c r="B119" s="273"/>
      <c r="C119" s="539" t="s">
        <v>219</v>
      </c>
      <c r="D119" s="539"/>
      <c r="E119" s="539"/>
      <c r="G119" s="273"/>
      <c r="H119" s="273"/>
      <c r="I119" s="539" t="s">
        <v>283</v>
      </c>
      <c r="J119" s="539"/>
      <c r="K119" s="588" t="s">
        <v>215</v>
      </c>
      <c r="L119" s="588"/>
      <c r="M119" s="588"/>
      <c r="N119" s="586" t="s">
        <v>216</v>
      </c>
      <c r="O119" s="587"/>
    </row>
    <row r="120" spans="1:15" x14ac:dyDescent="0.25">
      <c r="A120" s="263"/>
      <c r="B120" s="273"/>
      <c r="C120" s="540" t="s">
        <v>7</v>
      </c>
      <c r="D120" s="540"/>
      <c r="E120" s="540"/>
      <c r="G120" s="272"/>
      <c r="H120" s="272"/>
      <c r="I120" s="540" t="s">
        <v>199</v>
      </c>
      <c r="J120" s="540"/>
      <c r="K120" s="585" t="s">
        <v>198</v>
      </c>
      <c r="L120" s="585"/>
      <c r="M120" s="585"/>
      <c r="N120" s="583" t="s">
        <v>217</v>
      </c>
      <c r="O120" s="584"/>
    </row>
    <row r="121" spans="1:15" x14ac:dyDescent="0.25">
      <c r="A121" s="263"/>
      <c r="B121" s="273"/>
      <c r="C121" s="273"/>
      <c r="D121" s="273"/>
      <c r="E121" s="273"/>
      <c r="F121" s="273"/>
      <c r="G121" s="273"/>
      <c r="H121" s="273"/>
      <c r="I121" s="273"/>
      <c r="J121" s="273"/>
      <c r="K121" s="437"/>
      <c r="L121" s="272"/>
      <c r="M121" s="273"/>
      <c r="N121" s="273"/>
      <c r="O121" s="438"/>
    </row>
    <row r="122" spans="1:15" x14ac:dyDescent="0.25">
      <c r="A122" s="263"/>
      <c r="B122" s="273"/>
      <c r="C122" s="273"/>
      <c r="D122" s="273"/>
      <c r="E122" s="273"/>
      <c r="F122" s="273"/>
      <c r="G122" s="273"/>
      <c r="H122" s="273"/>
      <c r="I122" s="273"/>
      <c r="J122" s="273"/>
      <c r="K122" s="439"/>
      <c r="L122" s="272"/>
      <c r="M122" s="273"/>
      <c r="N122" s="272"/>
      <c r="O122" s="438"/>
    </row>
    <row r="123" spans="1:15" x14ac:dyDescent="0.25">
      <c r="A123" s="263"/>
      <c r="B123" s="273"/>
      <c r="C123" s="273"/>
      <c r="D123" s="273"/>
      <c r="E123" s="273"/>
      <c r="F123" s="273"/>
      <c r="G123" s="273"/>
      <c r="H123" s="273"/>
      <c r="I123" s="273"/>
      <c r="J123" s="273"/>
      <c r="K123" s="439"/>
      <c r="L123" s="272"/>
      <c r="M123" s="273"/>
      <c r="N123" s="272"/>
      <c r="O123" s="438"/>
    </row>
    <row r="124" spans="1:15" x14ac:dyDescent="0.25">
      <c r="A124" s="263"/>
      <c r="B124" s="273"/>
      <c r="C124" s="273"/>
      <c r="D124" s="273"/>
      <c r="E124" s="273"/>
      <c r="F124" s="273"/>
      <c r="G124" s="273"/>
      <c r="H124" s="273"/>
      <c r="I124" s="273"/>
      <c r="J124" s="273"/>
      <c r="K124" s="439"/>
      <c r="L124" s="272"/>
      <c r="M124" s="273"/>
      <c r="N124" s="272"/>
      <c r="O124" s="438"/>
    </row>
    <row r="125" spans="1:15" x14ac:dyDescent="0.25">
      <c r="A125" s="263"/>
      <c r="B125" s="273"/>
      <c r="C125" s="273"/>
      <c r="D125" s="273"/>
      <c r="E125" s="273"/>
      <c r="F125" s="273"/>
      <c r="G125" s="273"/>
      <c r="H125" s="273"/>
      <c r="I125" s="273"/>
      <c r="J125" s="273"/>
      <c r="K125" s="439"/>
      <c r="L125" s="272"/>
      <c r="M125" s="273"/>
      <c r="N125" s="272"/>
      <c r="O125" s="438"/>
    </row>
    <row r="126" spans="1:15" x14ac:dyDescent="0.25">
      <c r="A126" s="263"/>
      <c r="B126" s="273"/>
      <c r="C126" s="273"/>
      <c r="D126" s="273"/>
      <c r="E126" s="273"/>
      <c r="F126" s="273"/>
      <c r="G126" s="273"/>
      <c r="H126" s="273"/>
      <c r="I126" s="273"/>
      <c r="J126" s="273"/>
      <c r="K126" s="439"/>
      <c r="L126" s="272"/>
      <c r="M126" s="273"/>
      <c r="N126" s="272"/>
      <c r="O126" s="438"/>
    </row>
    <row r="127" spans="1:15" x14ac:dyDescent="0.25">
      <c r="A127" s="263"/>
      <c r="B127" s="273"/>
      <c r="C127" s="273"/>
      <c r="D127" s="273"/>
      <c r="E127" s="273"/>
      <c r="F127" s="273"/>
      <c r="G127" s="273"/>
      <c r="H127" s="273"/>
      <c r="I127" s="273"/>
      <c r="J127" s="273"/>
      <c r="K127" s="439"/>
      <c r="L127" s="272"/>
      <c r="M127" s="273"/>
      <c r="N127" s="272"/>
      <c r="O127" s="438"/>
    </row>
    <row r="128" spans="1:15" x14ac:dyDescent="0.25">
      <c r="A128" s="263"/>
      <c r="B128" s="273"/>
      <c r="C128" s="273"/>
      <c r="D128" s="273"/>
      <c r="E128" s="273"/>
      <c r="F128" s="273"/>
      <c r="G128" s="273"/>
      <c r="H128" s="273"/>
      <c r="I128" s="273"/>
      <c r="J128" s="273"/>
      <c r="K128" s="439"/>
      <c r="L128" s="272"/>
      <c r="M128" s="273"/>
      <c r="N128" s="272"/>
      <c r="O128" s="438"/>
    </row>
    <row r="129" spans="1:15" x14ac:dyDescent="0.25">
      <c r="A129" s="263"/>
      <c r="B129" s="273"/>
      <c r="C129" s="273"/>
      <c r="D129" s="273"/>
      <c r="E129" s="273"/>
      <c r="F129" s="273"/>
      <c r="G129" s="273"/>
      <c r="H129" s="273"/>
      <c r="I129" s="273"/>
      <c r="J129" s="273"/>
      <c r="K129" s="439"/>
      <c r="L129" s="272"/>
      <c r="M129" s="273"/>
      <c r="N129" s="272"/>
      <c r="O129" s="438"/>
    </row>
    <row r="130" spans="1:15" x14ac:dyDescent="0.25">
      <c r="A130" s="263"/>
      <c r="B130" s="273"/>
      <c r="C130" s="273"/>
      <c r="D130" s="273"/>
      <c r="E130" s="273"/>
      <c r="F130" s="273"/>
      <c r="G130" s="273"/>
      <c r="H130" s="273"/>
      <c r="I130" s="273"/>
      <c r="J130" s="273"/>
      <c r="K130" s="439"/>
      <c r="L130" s="272"/>
      <c r="M130" s="273"/>
      <c r="N130" s="272"/>
      <c r="O130" s="438"/>
    </row>
    <row r="131" spans="1:15" x14ac:dyDescent="0.25">
      <c r="A131" s="263"/>
      <c r="B131" s="273"/>
      <c r="C131" s="273"/>
      <c r="D131" s="273"/>
      <c r="E131" s="273"/>
      <c r="F131" s="273"/>
      <c r="G131" s="273"/>
      <c r="H131" s="273"/>
      <c r="I131" s="273"/>
      <c r="J131" s="273"/>
      <c r="K131" s="439"/>
      <c r="L131" s="272"/>
      <c r="M131" s="273"/>
      <c r="N131" s="272"/>
      <c r="O131" s="438"/>
    </row>
    <row r="132" spans="1:15" x14ac:dyDescent="0.25">
      <c r="A132" s="263"/>
      <c r="B132" s="273"/>
      <c r="C132" s="273"/>
      <c r="D132" s="273"/>
      <c r="E132" s="273"/>
      <c r="F132" s="273"/>
      <c r="G132" s="273"/>
      <c r="H132" s="273"/>
      <c r="I132" s="273"/>
      <c r="J132" s="273"/>
      <c r="K132" s="439"/>
      <c r="L132" s="272"/>
      <c r="M132" s="273"/>
      <c r="N132" s="272"/>
      <c r="O132" s="438"/>
    </row>
    <row r="133" spans="1:15" x14ac:dyDescent="0.25">
      <c r="A133" s="263"/>
      <c r="B133" s="273"/>
      <c r="C133" s="273"/>
      <c r="D133" s="273"/>
      <c r="E133" s="273"/>
      <c r="F133" s="273"/>
      <c r="G133" s="273"/>
      <c r="H133" s="273"/>
      <c r="I133" s="273"/>
      <c r="J133" s="273"/>
      <c r="K133" s="439"/>
      <c r="L133" s="272"/>
      <c r="M133" s="273"/>
      <c r="N133" s="272"/>
      <c r="O133" s="438"/>
    </row>
    <row r="134" spans="1:15" x14ac:dyDescent="0.25">
      <c r="A134" s="266"/>
      <c r="B134" s="440"/>
      <c r="C134" s="440"/>
      <c r="D134" s="440"/>
      <c r="E134" s="440"/>
      <c r="F134" s="440"/>
      <c r="G134" s="440"/>
      <c r="H134" s="440"/>
      <c r="I134" s="440"/>
      <c r="J134" s="440"/>
      <c r="K134" s="441"/>
      <c r="L134" s="442"/>
      <c r="M134" s="440"/>
      <c r="N134" s="440"/>
      <c r="O134" s="443"/>
    </row>
    <row r="156" spans="10:10" x14ac:dyDescent="0.25">
      <c r="J156" s="444">
        <v>282039226.89999998</v>
      </c>
    </row>
    <row r="157" spans="10:10" x14ac:dyDescent="0.25">
      <c r="J157" s="445">
        <f>+J156-J97</f>
        <v>-58474373.100000024</v>
      </c>
    </row>
  </sheetData>
  <mergeCells count="51">
    <mergeCell ref="N120:O120"/>
    <mergeCell ref="K120:M120"/>
    <mergeCell ref="I120:J120"/>
    <mergeCell ref="N119:O119"/>
    <mergeCell ref="K119:M119"/>
    <mergeCell ref="I119:J119"/>
    <mergeCell ref="A6:H9"/>
    <mergeCell ref="I6:I9"/>
    <mergeCell ref="K6:K9"/>
    <mergeCell ref="M6:N6"/>
    <mergeCell ref="A37:B37"/>
    <mergeCell ref="A14:F14"/>
    <mergeCell ref="A15:F15"/>
    <mergeCell ref="A16:F16"/>
    <mergeCell ref="A18:F18"/>
    <mergeCell ref="J8:J9"/>
    <mergeCell ref="A10:E10"/>
    <mergeCell ref="A17:E17"/>
    <mergeCell ref="A20:F20"/>
    <mergeCell ref="A21:F21"/>
    <mergeCell ref="A22:F22"/>
    <mergeCell ref="A23:F23"/>
    <mergeCell ref="A1:O1"/>
    <mergeCell ref="A2:O2"/>
    <mergeCell ref="A3:O3"/>
    <mergeCell ref="A4:O4"/>
    <mergeCell ref="A5:O5"/>
    <mergeCell ref="J114:K114"/>
    <mergeCell ref="A62:F62"/>
    <mergeCell ref="A34:H34"/>
    <mergeCell ref="A31:F31"/>
    <mergeCell ref="A32:F32"/>
    <mergeCell ref="A33:F33"/>
    <mergeCell ref="A38:F38"/>
    <mergeCell ref="A44:H44"/>
    <mergeCell ref="A56:H56"/>
    <mergeCell ref="A90:F90"/>
    <mergeCell ref="A58:F58"/>
    <mergeCell ref="A88:F88"/>
    <mergeCell ref="A79:F79"/>
    <mergeCell ref="A78:F78"/>
    <mergeCell ref="A60:E60"/>
    <mergeCell ref="A25:F25"/>
    <mergeCell ref="A19:F19"/>
    <mergeCell ref="C119:E119"/>
    <mergeCell ref="C120:E120"/>
    <mergeCell ref="A26:F26"/>
    <mergeCell ref="A27:F27"/>
    <mergeCell ref="A28:F28"/>
    <mergeCell ref="A29:F29"/>
    <mergeCell ref="A30:F30"/>
  </mergeCells>
  <pageMargins left="0.3" right="0.3" top="0.25" bottom="0.5" header="0.3" footer="0.3"/>
  <pageSetup paperSize="10000" orientation="landscape" horizontalDpi="300" verticalDpi="300" r:id="rId1"/>
  <headerFooter>
    <oddFooter>&amp;C&amp;8Page &amp;P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59"/>
  <sheetViews>
    <sheetView tabSelected="1" zoomScaleNormal="100" workbookViewId="0">
      <pane xSplit="8" ySplit="9" topLeftCell="I25" activePane="bottomRight" state="frozen"/>
      <selection pane="topRight" activeCell="I1" sqref="I1"/>
      <selection pane="bottomLeft" activeCell="A10" sqref="A10"/>
      <selection pane="bottomRight" activeCell="O30" sqref="O30"/>
    </sheetView>
  </sheetViews>
  <sheetFormatPr defaultRowHeight="12.75" x14ac:dyDescent="0.25"/>
  <cols>
    <col min="1" max="4" width="9.140625" style="258"/>
    <col min="5" max="5" width="9.85546875" style="258" customWidth="1"/>
    <col min="6" max="6" width="3" style="258" hidden="1" customWidth="1"/>
    <col min="7" max="8" width="9.140625" style="258" hidden="1" customWidth="1"/>
    <col min="9" max="9" width="14" style="258" customWidth="1"/>
    <col min="10" max="10" width="12.140625" style="258" bestFit="1" customWidth="1"/>
    <col min="11" max="11" width="12.42578125" style="258" bestFit="1" customWidth="1"/>
    <col min="12" max="12" width="11" style="258" bestFit="1" customWidth="1"/>
    <col min="13" max="13" width="13.42578125" style="258" bestFit="1" customWidth="1"/>
    <col min="14" max="14" width="13.5703125" style="258" bestFit="1" customWidth="1"/>
    <col min="15" max="15" width="33.5703125" style="258" customWidth="1"/>
    <col min="16" max="16" width="11" style="258" bestFit="1" customWidth="1"/>
    <col min="17" max="17" width="15.5703125" style="258" customWidth="1"/>
    <col min="18" max="16384" width="9.140625" style="258"/>
  </cols>
  <sheetData>
    <row r="1" spans="1:18" s="254" customFormat="1" x14ac:dyDescent="0.2">
      <c r="A1" s="556" t="s">
        <v>3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8"/>
    </row>
    <row r="2" spans="1:18" s="254" customFormat="1" ht="15" customHeight="1" x14ac:dyDescent="0.2">
      <c r="A2" s="559" t="s">
        <v>307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1"/>
    </row>
    <row r="3" spans="1:18" s="254" customFormat="1" x14ac:dyDescent="0.2">
      <c r="A3" s="562" t="s">
        <v>5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4"/>
    </row>
    <row r="4" spans="1:18" s="254" customFormat="1" ht="15" customHeight="1" x14ac:dyDescent="0.2">
      <c r="A4" s="565" t="s">
        <v>314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7"/>
    </row>
    <row r="5" spans="1:18" s="254" customFormat="1" x14ac:dyDescent="0.2">
      <c r="A5" s="568" t="s">
        <v>291</v>
      </c>
      <c r="B5" s="569"/>
      <c r="C5" s="569"/>
      <c r="D5" s="569"/>
      <c r="E5" s="569"/>
      <c r="F5" s="569"/>
      <c r="G5" s="569"/>
      <c r="H5" s="569"/>
      <c r="I5" s="569"/>
      <c r="J5" s="560"/>
      <c r="K5" s="569"/>
      <c r="L5" s="569"/>
      <c r="M5" s="569"/>
      <c r="N5" s="569"/>
      <c r="O5" s="561"/>
    </row>
    <row r="6" spans="1:18" x14ac:dyDescent="0.25">
      <c r="A6" s="556" t="s">
        <v>10</v>
      </c>
      <c r="B6" s="557"/>
      <c r="C6" s="557"/>
      <c r="D6" s="557"/>
      <c r="E6" s="557"/>
      <c r="F6" s="557"/>
      <c r="G6" s="557"/>
      <c r="H6" s="558"/>
      <c r="I6" s="556" t="s">
        <v>11</v>
      </c>
      <c r="J6" s="255"/>
      <c r="K6" s="571" t="s">
        <v>13</v>
      </c>
      <c r="L6" s="256"/>
      <c r="M6" s="551" t="s">
        <v>31</v>
      </c>
      <c r="N6" s="552"/>
      <c r="O6" s="257"/>
      <c r="Q6" s="259"/>
      <c r="R6" s="260"/>
    </row>
    <row r="7" spans="1:18" x14ac:dyDescent="0.25">
      <c r="A7" s="559"/>
      <c r="B7" s="560"/>
      <c r="C7" s="560"/>
      <c r="D7" s="560"/>
      <c r="E7" s="560"/>
      <c r="F7" s="560"/>
      <c r="G7" s="560"/>
      <c r="H7" s="561"/>
      <c r="I7" s="559"/>
      <c r="J7" s="261" t="s">
        <v>12</v>
      </c>
      <c r="K7" s="572"/>
      <c r="L7" s="262" t="s">
        <v>14</v>
      </c>
      <c r="M7" s="262" t="s">
        <v>17</v>
      </c>
      <c r="N7" s="263" t="s">
        <v>34</v>
      </c>
      <c r="O7" s="262" t="s">
        <v>30</v>
      </c>
      <c r="Q7" s="259"/>
      <c r="R7" s="260"/>
    </row>
    <row r="8" spans="1:18" ht="12.75" customHeight="1" x14ac:dyDescent="0.25">
      <c r="A8" s="559"/>
      <c r="B8" s="560"/>
      <c r="C8" s="560"/>
      <c r="D8" s="560"/>
      <c r="E8" s="560"/>
      <c r="F8" s="560"/>
      <c r="G8" s="560"/>
      <c r="H8" s="561"/>
      <c r="I8" s="559"/>
      <c r="J8" s="577" t="s">
        <v>193</v>
      </c>
      <c r="K8" s="572"/>
      <c r="L8" s="262" t="s">
        <v>319</v>
      </c>
      <c r="M8" s="262" t="s">
        <v>32</v>
      </c>
      <c r="N8" s="263" t="s">
        <v>19</v>
      </c>
      <c r="O8" s="262" t="s">
        <v>35</v>
      </c>
      <c r="Q8" s="264"/>
      <c r="R8" s="260"/>
    </row>
    <row r="9" spans="1:18" ht="12.75" customHeight="1" x14ac:dyDescent="0.25">
      <c r="A9" s="568"/>
      <c r="B9" s="569"/>
      <c r="C9" s="569"/>
      <c r="D9" s="569"/>
      <c r="E9" s="569"/>
      <c r="F9" s="569"/>
      <c r="G9" s="569"/>
      <c r="H9" s="570"/>
      <c r="I9" s="568"/>
      <c r="J9" s="578"/>
      <c r="K9" s="573"/>
      <c r="L9" s="265" t="s">
        <v>16</v>
      </c>
      <c r="M9" s="265" t="s">
        <v>33</v>
      </c>
      <c r="N9" s="266" t="s">
        <v>20</v>
      </c>
      <c r="O9" s="265"/>
    </row>
    <row r="10" spans="1:18" s="254" customFormat="1" ht="15" customHeight="1" x14ac:dyDescent="0.2">
      <c r="A10" s="599" t="s">
        <v>207</v>
      </c>
      <c r="B10" s="600"/>
      <c r="C10" s="600"/>
      <c r="D10" s="600"/>
      <c r="E10" s="600"/>
      <c r="F10" s="267"/>
      <c r="G10" s="267"/>
      <c r="H10" s="267"/>
      <c r="I10" s="268"/>
      <c r="J10" s="268"/>
      <c r="K10" s="269"/>
      <c r="L10" s="255"/>
      <c r="M10" s="255"/>
      <c r="N10" s="267"/>
      <c r="O10" s="255"/>
    </row>
    <row r="11" spans="1:18" ht="14.25" customHeight="1" x14ac:dyDescent="0.25">
      <c r="A11" s="274" t="s">
        <v>28</v>
      </c>
      <c r="B11" s="260"/>
      <c r="C11" s="260"/>
      <c r="D11" s="260"/>
      <c r="E11" s="275"/>
      <c r="F11" s="260"/>
      <c r="G11" s="273"/>
      <c r="H11" s="273"/>
      <c r="I11" s="262"/>
      <c r="J11" s="260"/>
      <c r="K11" s="276"/>
      <c r="L11" s="277"/>
      <c r="M11" s="278"/>
      <c r="N11" s="279"/>
      <c r="O11" s="278"/>
    </row>
    <row r="12" spans="1:18" ht="15" customHeight="1" x14ac:dyDescent="0.25">
      <c r="A12" s="294" t="s">
        <v>173</v>
      </c>
      <c r="B12" s="288"/>
      <c r="C12" s="288"/>
      <c r="D12" s="288"/>
      <c r="E12" s="288"/>
      <c r="F12" s="288"/>
      <c r="G12" s="280"/>
      <c r="H12" s="281"/>
      <c r="I12" s="289"/>
      <c r="J12" s="290"/>
      <c r="K12" s="291"/>
      <c r="L12" s="291"/>
      <c r="M12" s="292"/>
      <c r="N12" s="293"/>
      <c r="O12" s="295"/>
    </row>
    <row r="13" spans="1:18" ht="16.5" customHeight="1" x14ac:dyDescent="0.25">
      <c r="A13" s="515" t="s">
        <v>242</v>
      </c>
      <c r="B13" s="305"/>
      <c r="C13" s="305"/>
      <c r="D13" s="305"/>
      <c r="E13" s="305"/>
      <c r="F13" s="305"/>
      <c r="G13" s="517"/>
      <c r="H13" s="518"/>
      <c r="I13" s="317" t="s">
        <v>116</v>
      </c>
      <c r="J13" s="290">
        <v>2000000</v>
      </c>
      <c r="K13" s="330"/>
      <c r="L13" s="330"/>
      <c r="M13" s="292">
        <f t="shared" ref="M13:M33" si="0">+N13/J13</f>
        <v>0.56688052499999997</v>
      </c>
      <c r="N13" s="331">
        <v>1133761.05</v>
      </c>
      <c r="O13" s="251" t="s">
        <v>321</v>
      </c>
    </row>
    <row r="14" spans="1:18" ht="16.5" customHeight="1" x14ac:dyDescent="0.25">
      <c r="A14" s="515" t="s">
        <v>243</v>
      </c>
      <c r="B14" s="305"/>
      <c r="C14" s="305"/>
      <c r="D14" s="305"/>
      <c r="E14" s="305"/>
      <c r="F14" s="305"/>
      <c r="G14" s="332"/>
      <c r="H14" s="332"/>
      <c r="I14" s="317" t="s">
        <v>116</v>
      </c>
      <c r="J14" s="303">
        <v>1000000</v>
      </c>
      <c r="K14" s="330"/>
      <c r="L14" s="524"/>
      <c r="M14" s="292">
        <f t="shared" si="0"/>
        <v>0.56026949999999998</v>
      </c>
      <c r="N14" s="299">
        <v>560269.5</v>
      </c>
      <c r="O14" s="251" t="s">
        <v>321</v>
      </c>
    </row>
    <row r="15" spans="1:18" ht="16.5" customHeight="1" x14ac:dyDescent="0.25">
      <c r="A15" s="515" t="s">
        <v>223</v>
      </c>
      <c r="B15" s="305"/>
      <c r="C15" s="305"/>
      <c r="D15" s="305"/>
      <c r="E15" s="305"/>
      <c r="F15" s="305"/>
      <c r="G15" s="273"/>
      <c r="H15" s="273"/>
      <c r="I15" s="289" t="s">
        <v>78</v>
      </c>
      <c r="J15" s="259">
        <v>3000000</v>
      </c>
      <c r="K15" s="276"/>
      <c r="L15" s="277"/>
      <c r="M15" s="292">
        <f t="shared" si="0"/>
        <v>0.14398081666666668</v>
      </c>
      <c r="N15" s="277">
        <v>431942.45</v>
      </c>
      <c r="O15" s="251" t="s">
        <v>321</v>
      </c>
    </row>
    <row r="16" spans="1:18" s="304" customFormat="1" ht="16.5" customHeight="1" x14ac:dyDescent="0.25">
      <c r="A16" s="515" t="s">
        <v>311</v>
      </c>
      <c r="B16" s="305"/>
      <c r="C16" s="305"/>
      <c r="D16" s="305"/>
      <c r="E16" s="305"/>
      <c r="F16" s="516"/>
      <c r="G16" s="502"/>
      <c r="H16" s="502"/>
      <c r="I16" s="302" t="s">
        <v>164</v>
      </c>
      <c r="J16" s="303">
        <v>3000000</v>
      </c>
      <c r="K16" s="296"/>
      <c r="L16" s="300"/>
      <c r="M16" s="292">
        <f t="shared" si="0"/>
        <v>0</v>
      </c>
      <c r="N16" s="300">
        <v>0</v>
      </c>
      <c r="O16" s="399" t="s">
        <v>224</v>
      </c>
    </row>
    <row r="17" spans="1:15" s="310" customFormat="1" ht="25.5" x14ac:dyDescent="0.25">
      <c r="A17" s="515" t="s">
        <v>245</v>
      </c>
      <c r="B17" s="305"/>
      <c r="C17" s="305"/>
      <c r="D17" s="305"/>
      <c r="E17" s="305"/>
      <c r="F17" s="305"/>
      <c r="G17" s="332"/>
      <c r="H17" s="332"/>
      <c r="I17" s="289" t="s">
        <v>200</v>
      </c>
      <c r="J17" s="303">
        <v>3000000</v>
      </c>
      <c r="K17" s="330"/>
      <c r="L17" s="524"/>
      <c r="M17" s="292">
        <f t="shared" si="0"/>
        <v>0</v>
      </c>
      <c r="N17" s="299">
        <v>0</v>
      </c>
      <c r="O17" s="399" t="s">
        <v>290</v>
      </c>
    </row>
    <row r="18" spans="1:15" ht="16.5" customHeight="1" x14ac:dyDescent="0.25">
      <c r="A18" s="515" t="s">
        <v>227</v>
      </c>
      <c r="B18" s="305"/>
      <c r="C18" s="305"/>
      <c r="D18" s="305"/>
      <c r="E18" s="305"/>
      <c r="F18" s="305"/>
      <c r="G18" s="306"/>
      <c r="H18" s="306"/>
      <c r="I18" s="289" t="s">
        <v>90</v>
      </c>
      <c r="J18" s="307">
        <v>850000</v>
      </c>
      <c r="K18" s="308"/>
      <c r="L18" s="309"/>
      <c r="M18" s="292">
        <f t="shared" si="0"/>
        <v>0.46763752941176473</v>
      </c>
      <c r="N18" s="309">
        <v>397491.9</v>
      </c>
      <c r="O18" s="251" t="s">
        <v>321</v>
      </c>
    </row>
    <row r="19" spans="1:15" ht="25.5" x14ac:dyDescent="0.25">
      <c r="A19" s="515" t="s">
        <v>247</v>
      </c>
      <c r="B19" s="305"/>
      <c r="C19" s="305"/>
      <c r="D19" s="305"/>
      <c r="E19" s="305"/>
      <c r="F19" s="305"/>
      <c r="G19" s="503"/>
      <c r="H19" s="281"/>
      <c r="I19" s="289" t="s">
        <v>139</v>
      </c>
      <c r="J19" s="312">
        <v>850000</v>
      </c>
      <c r="K19" s="522"/>
      <c r="L19" s="526"/>
      <c r="M19" s="315">
        <f t="shared" si="0"/>
        <v>0</v>
      </c>
      <c r="N19" s="316">
        <v>0</v>
      </c>
      <c r="O19" s="287" t="s">
        <v>290</v>
      </c>
    </row>
    <row r="20" spans="1:15" x14ac:dyDescent="0.25">
      <c r="A20" s="515" t="s">
        <v>240</v>
      </c>
      <c r="B20" s="305"/>
      <c r="C20" s="305"/>
      <c r="D20" s="305"/>
      <c r="E20" s="305"/>
      <c r="F20" s="305"/>
      <c r="G20" s="303"/>
      <c r="H20" s="303"/>
      <c r="I20" s="317" t="s">
        <v>116</v>
      </c>
      <c r="J20" s="303">
        <v>4000000</v>
      </c>
      <c r="K20" s="521"/>
      <c r="L20" s="525"/>
      <c r="M20" s="292">
        <f t="shared" si="0"/>
        <v>0</v>
      </c>
      <c r="N20" s="299">
        <v>0</v>
      </c>
      <c r="O20" s="252" t="s">
        <v>318</v>
      </c>
    </row>
    <row r="21" spans="1:15" ht="15.75" customHeight="1" x14ac:dyDescent="0.25">
      <c r="A21" s="515" t="s">
        <v>232</v>
      </c>
      <c r="B21" s="305"/>
      <c r="C21" s="305"/>
      <c r="D21" s="305"/>
      <c r="E21" s="305"/>
      <c r="F21" s="305"/>
      <c r="G21" s="259"/>
      <c r="H21" s="259"/>
      <c r="I21" s="317" t="s">
        <v>201</v>
      </c>
      <c r="J21" s="259">
        <v>5000000</v>
      </c>
      <c r="K21" s="312"/>
      <c r="L21" s="259"/>
      <c r="M21" s="315">
        <f t="shared" si="0"/>
        <v>0</v>
      </c>
      <c r="N21" s="318">
        <v>0</v>
      </c>
      <c r="O21" s="252" t="s">
        <v>322</v>
      </c>
    </row>
    <row r="22" spans="1:15" ht="24.75" customHeight="1" x14ac:dyDescent="0.25">
      <c r="A22" s="515" t="s">
        <v>222</v>
      </c>
      <c r="B22" s="305"/>
      <c r="C22" s="305"/>
      <c r="D22" s="305"/>
      <c r="E22" s="305"/>
      <c r="F22" s="305"/>
      <c r="G22" s="502"/>
      <c r="H22" s="502"/>
      <c r="I22" s="289" t="s">
        <v>78</v>
      </c>
      <c r="J22" s="331">
        <v>3000000</v>
      </c>
      <c r="K22" s="296"/>
      <c r="L22" s="300"/>
      <c r="M22" s="292">
        <f t="shared" si="0"/>
        <v>0</v>
      </c>
      <c r="N22" s="300">
        <v>0</v>
      </c>
      <c r="O22" s="532" t="s">
        <v>323</v>
      </c>
    </row>
    <row r="23" spans="1:15" ht="15.75" customHeight="1" x14ac:dyDescent="0.25">
      <c r="A23" s="515" t="s">
        <v>221</v>
      </c>
      <c r="B23" s="305"/>
      <c r="C23" s="305"/>
      <c r="D23" s="305"/>
      <c r="E23" s="305"/>
      <c r="F23" s="506"/>
      <c r="G23" s="504"/>
      <c r="H23" s="337"/>
      <c r="I23" s="289" t="s">
        <v>78</v>
      </c>
      <c r="J23" s="283">
        <v>3000000</v>
      </c>
      <c r="K23" s="284"/>
      <c r="L23" s="284"/>
      <c r="M23" s="285">
        <f t="shared" si="0"/>
        <v>0</v>
      </c>
      <c r="N23" s="533">
        <v>0</v>
      </c>
      <c r="O23" s="297" t="s">
        <v>324</v>
      </c>
    </row>
    <row r="24" spans="1:15" ht="24.75" customHeight="1" x14ac:dyDescent="0.25">
      <c r="A24" s="515" t="s">
        <v>237</v>
      </c>
      <c r="B24" s="305"/>
      <c r="C24" s="305"/>
      <c r="D24" s="305"/>
      <c r="E24" s="305"/>
      <c r="F24" s="323"/>
      <c r="G24" s="259"/>
      <c r="H24" s="259"/>
      <c r="I24" s="317" t="s">
        <v>116</v>
      </c>
      <c r="J24" s="324">
        <v>3500000</v>
      </c>
      <c r="K24" s="324"/>
      <c r="L24" s="324"/>
      <c r="M24" s="326">
        <f t="shared" si="0"/>
        <v>0</v>
      </c>
      <c r="N24" s="327">
        <v>0</v>
      </c>
      <c r="O24" s="328" t="s">
        <v>316</v>
      </c>
    </row>
    <row r="25" spans="1:15" ht="15.75" customHeight="1" x14ac:dyDescent="0.25">
      <c r="A25" s="515" t="s">
        <v>239</v>
      </c>
      <c r="B25" s="305"/>
      <c r="C25" s="305"/>
      <c r="D25" s="305"/>
      <c r="E25" s="305"/>
      <c r="F25" s="516"/>
      <c r="G25" s="290"/>
      <c r="H25" s="290"/>
      <c r="I25" s="317" t="s">
        <v>116</v>
      </c>
      <c r="J25" s="290">
        <v>3500000</v>
      </c>
      <c r="K25" s="521"/>
      <c r="L25" s="521"/>
      <c r="M25" s="292">
        <f t="shared" si="0"/>
        <v>0</v>
      </c>
      <c r="N25" s="331">
        <v>0</v>
      </c>
      <c r="O25" s="534" t="s">
        <v>317</v>
      </c>
    </row>
    <row r="26" spans="1:15" ht="15.75" customHeight="1" x14ac:dyDescent="0.25">
      <c r="A26" s="515" t="s">
        <v>235</v>
      </c>
      <c r="B26" s="305"/>
      <c r="C26" s="305"/>
      <c r="D26" s="305"/>
      <c r="E26" s="305"/>
      <c r="F26" s="305"/>
      <c r="G26" s="303"/>
      <c r="H26" s="319"/>
      <c r="I26" s="317" t="s">
        <v>201</v>
      </c>
      <c r="J26" s="290">
        <v>3000000</v>
      </c>
      <c r="K26" s="290"/>
      <c r="L26" s="290"/>
      <c r="M26" s="292">
        <f t="shared" si="0"/>
        <v>0</v>
      </c>
      <c r="N26" s="331">
        <v>0</v>
      </c>
      <c r="O26" s="251" t="s">
        <v>325</v>
      </c>
    </row>
    <row r="27" spans="1:15" ht="15.75" customHeight="1" x14ac:dyDescent="0.25">
      <c r="A27" s="515" t="s">
        <v>246</v>
      </c>
      <c r="B27" s="305"/>
      <c r="C27" s="305"/>
      <c r="D27" s="305"/>
      <c r="E27" s="305"/>
      <c r="F27" s="305"/>
      <c r="G27" s="504"/>
      <c r="H27" s="337"/>
      <c r="I27" s="317" t="s">
        <v>116</v>
      </c>
      <c r="J27" s="290">
        <v>5000000</v>
      </c>
      <c r="K27" s="330"/>
      <c r="L27" s="291"/>
      <c r="M27" s="292">
        <f t="shared" si="0"/>
        <v>0</v>
      </c>
      <c r="N27" s="335">
        <v>0</v>
      </c>
      <c r="O27" s="535" t="s">
        <v>190</v>
      </c>
    </row>
    <row r="28" spans="1:15" ht="15.75" customHeight="1" x14ac:dyDescent="0.25">
      <c r="A28" s="515" t="s">
        <v>225</v>
      </c>
      <c r="B28" s="305"/>
      <c r="C28" s="305"/>
      <c r="D28" s="305"/>
      <c r="E28" s="305"/>
      <c r="F28" s="305"/>
      <c r="G28" s="301"/>
      <c r="H28" s="519"/>
      <c r="I28" s="302" t="s">
        <v>92</v>
      </c>
      <c r="J28" s="290">
        <v>1200000</v>
      </c>
      <c r="K28" s="296"/>
      <c r="L28" s="296"/>
      <c r="M28" s="292">
        <f t="shared" si="0"/>
        <v>0</v>
      </c>
      <c r="N28" s="296">
        <v>0</v>
      </c>
      <c r="O28" s="251" t="s">
        <v>326</v>
      </c>
    </row>
    <row r="29" spans="1:15" ht="15.75" customHeight="1" x14ac:dyDescent="0.25">
      <c r="A29" s="515" t="s">
        <v>248</v>
      </c>
      <c r="B29" s="305"/>
      <c r="C29" s="305"/>
      <c r="D29" s="305"/>
      <c r="E29" s="305"/>
      <c r="F29" s="305"/>
      <c r="G29" s="517"/>
      <c r="H29" s="518"/>
      <c r="I29" s="289" t="s">
        <v>139</v>
      </c>
      <c r="J29" s="290">
        <v>2000000</v>
      </c>
      <c r="K29" s="330"/>
      <c r="L29" s="330"/>
      <c r="M29" s="292">
        <f t="shared" si="0"/>
        <v>0</v>
      </c>
      <c r="N29" s="331">
        <v>0</v>
      </c>
      <c r="O29" s="287" t="s">
        <v>286</v>
      </c>
    </row>
    <row r="30" spans="1:15" ht="15.75" customHeight="1" x14ac:dyDescent="0.25">
      <c r="A30" s="515" t="s">
        <v>250</v>
      </c>
      <c r="B30" s="305"/>
      <c r="C30" s="305"/>
      <c r="D30" s="305"/>
      <c r="E30" s="305"/>
      <c r="F30" s="305"/>
      <c r="G30" s="504"/>
      <c r="H30" s="337"/>
      <c r="I30" s="289"/>
      <c r="J30" s="290">
        <v>12000000</v>
      </c>
      <c r="K30" s="291"/>
      <c r="L30" s="291"/>
      <c r="M30" s="292">
        <f t="shared" si="0"/>
        <v>0</v>
      </c>
      <c r="N30" s="293">
        <v>0</v>
      </c>
      <c r="O30" s="287" t="s">
        <v>286</v>
      </c>
    </row>
    <row r="31" spans="1:15" ht="15.75" customHeight="1" x14ac:dyDescent="0.25">
      <c r="A31" s="515" t="s">
        <v>249</v>
      </c>
      <c r="B31" s="305"/>
      <c r="C31" s="305"/>
      <c r="D31" s="305"/>
      <c r="E31" s="305"/>
      <c r="F31" s="305"/>
      <c r="G31" s="504"/>
      <c r="H31" s="337"/>
      <c r="I31" s="289"/>
      <c r="J31" s="290">
        <v>3000000</v>
      </c>
      <c r="K31" s="291"/>
      <c r="L31" s="291"/>
      <c r="M31" s="292">
        <f t="shared" si="0"/>
        <v>0</v>
      </c>
      <c r="N31" s="335">
        <v>0</v>
      </c>
      <c r="O31" s="287" t="s">
        <v>286</v>
      </c>
    </row>
    <row r="32" spans="1:15" ht="15.75" customHeight="1" x14ac:dyDescent="0.25">
      <c r="A32" s="515" t="s">
        <v>230</v>
      </c>
      <c r="B32" s="305"/>
      <c r="C32" s="305"/>
      <c r="D32" s="305"/>
      <c r="E32" s="305"/>
      <c r="F32" s="305"/>
      <c r="G32" s="502"/>
      <c r="H32" s="520"/>
      <c r="I32" s="289" t="s">
        <v>53</v>
      </c>
      <c r="J32" s="290">
        <v>1500000</v>
      </c>
      <c r="K32" s="523"/>
      <c r="L32" s="523"/>
      <c r="M32" s="292">
        <f t="shared" si="0"/>
        <v>0</v>
      </c>
      <c r="N32" s="335">
        <v>0</v>
      </c>
      <c r="O32" s="295" t="s">
        <v>315</v>
      </c>
    </row>
    <row r="33" spans="1:15" ht="15.75" customHeight="1" x14ac:dyDescent="0.25">
      <c r="A33" s="515" t="s">
        <v>244</v>
      </c>
      <c r="B33" s="305"/>
      <c r="C33" s="305"/>
      <c r="D33" s="305"/>
      <c r="E33" s="305"/>
      <c r="F33" s="305"/>
      <c r="G33" s="517"/>
      <c r="H33" s="518"/>
      <c r="I33" s="302" t="s">
        <v>92</v>
      </c>
      <c r="J33" s="290">
        <v>3000000</v>
      </c>
      <c r="K33" s="330"/>
      <c r="L33" s="334"/>
      <c r="M33" s="292">
        <f t="shared" si="0"/>
        <v>0</v>
      </c>
      <c r="N33" s="331">
        <v>0</v>
      </c>
      <c r="O33" s="535" t="s">
        <v>190</v>
      </c>
    </row>
    <row r="34" spans="1:15" s="260" customFormat="1" ht="16.5" customHeight="1" x14ac:dyDescent="0.25">
      <c r="A34" s="589" t="s">
        <v>251</v>
      </c>
      <c r="B34" s="590"/>
      <c r="C34" s="590"/>
      <c r="D34" s="590"/>
      <c r="E34" s="590"/>
      <c r="F34" s="590"/>
      <c r="G34" s="590"/>
      <c r="H34" s="591"/>
      <c r="I34" s="472"/>
      <c r="J34" s="473">
        <f>SUM(J12:J33)</f>
        <v>66400000</v>
      </c>
      <c r="K34" s="474"/>
      <c r="L34" s="474"/>
      <c r="M34" s="475"/>
      <c r="N34" s="473">
        <f>SUM(N12:N33)</f>
        <v>2523464.9</v>
      </c>
      <c r="O34" s="476"/>
    </row>
    <row r="35" spans="1:15" ht="12.75" customHeight="1" x14ac:dyDescent="0.25">
      <c r="A35" s="469"/>
      <c r="B35" s="470"/>
      <c r="C35" s="347"/>
      <c r="D35" s="298"/>
      <c r="E35" s="298"/>
      <c r="F35" s="348"/>
      <c r="G35" s="348"/>
      <c r="H35" s="349"/>
      <c r="I35" s="350"/>
      <c r="J35" s="349"/>
      <c r="K35" s="351"/>
      <c r="L35" s="352"/>
      <c r="M35" s="349"/>
      <c r="N35" s="349"/>
      <c r="O35" s="353"/>
    </row>
    <row r="36" spans="1:15" ht="12.75" customHeight="1" x14ac:dyDescent="0.25">
      <c r="A36" s="354" t="s">
        <v>22</v>
      </c>
      <c r="B36" s="336"/>
      <c r="C36" s="347"/>
      <c r="D36" s="298"/>
      <c r="E36" s="298"/>
      <c r="F36" s="348"/>
      <c r="G36" s="348"/>
      <c r="H36" s="349"/>
      <c r="I36" s="350"/>
      <c r="J36" s="349"/>
      <c r="K36" s="351"/>
      <c r="L36" s="352"/>
      <c r="M36" s="349"/>
      <c r="N36" s="349"/>
      <c r="O36" s="353"/>
    </row>
    <row r="37" spans="1:15" ht="14.25" customHeight="1" x14ac:dyDescent="0.25">
      <c r="A37" s="574" t="s">
        <v>175</v>
      </c>
      <c r="B37" s="575"/>
      <c r="C37" s="270"/>
      <c r="D37" s="270"/>
      <c r="E37" s="270"/>
      <c r="F37" s="270"/>
      <c r="G37" s="270"/>
      <c r="H37" s="270"/>
      <c r="I37" s="261"/>
      <c r="J37" s="270"/>
      <c r="K37" s="271"/>
      <c r="L37" s="272"/>
      <c r="M37" s="262"/>
      <c r="N37" s="273"/>
      <c r="O37" s="262"/>
    </row>
    <row r="38" spans="1:15" ht="16.5" customHeight="1" x14ac:dyDescent="0.25">
      <c r="A38" s="601" t="s">
        <v>202</v>
      </c>
      <c r="B38" s="602"/>
      <c r="C38" s="602"/>
      <c r="D38" s="602"/>
      <c r="E38" s="602"/>
      <c r="F38" s="602"/>
      <c r="G38" s="280"/>
      <c r="H38" s="281"/>
      <c r="I38" s="282"/>
      <c r="J38" s="283">
        <v>26719272.380000018</v>
      </c>
      <c r="K38" s="284"/>
      <c r="L38" s="284"/>
      <c r="M38" s="285">
        <f t="shared" ref="M38" si="1">+N38/J38</f>
        <v>0</v>
      </c>
      <c r="N38" s="286">
        <v>0</v>
      </c>
      <c r="O38" s="287" t="s">
        <v>286</v>
      </c>
    </row>
    <row r="39" spans="1:15" ht="12.75" customHeight="1" x14ac:dyDescent="0.25">
      <c r="A39" s="294"/>
      <c r="B39" s="336"/>
      <c r="C39" s="347"/>
      <c r="D39" s="298"/>
      <c r="E39" s="298"/>
      <c r="F39" s="348"/>
      <c r="G39" s="348"/>
      <c r="H39" s="349"/>
      <c r="I39" s="350"/>
      <c r="J39" s="349"/>
      <c r="K39" s="351"/>
      <c r="L39" s="352"/>
      <c r="M39" s="349"/>
      <c r="N39" s="349"/>
      <c r="O39" s="353"/>
    </row>
    <row r="40" spans="1:15" ht="12.75" customHeight="1" x14ac:dyDescent="0.25">
      <c r="A40" s="294" t="s">
        <v>206</v>
      </c>
      <c r="B40" s="336"/>
      <c r="C40" s="347"/>
      <c r="D40" s="298"/>
      <c r="E40" s="298"/>
      <c r="F40" s="348"/>
      <c r="G40" s="348"/>
      <c r="H40" s="349"/>
      <c r="I40" s="350"/>
      <c r="J40" s="349"/>
      <c r="K40" s="351"/>
      <c r="L40" s="352"/>
      <c r="M40" s="349"/>
      <c r="N40" s="349"/>
      <c r="O40" s="353"/>
    </row>
    <row r="41" spans="1:15" ht="17.25" customHeight="1" x14ac:dyDescent="0.25">
      <c r="A41" s="356" t="s">
        <v>279</v>
      </c>
      <c r="B41" s="357"/>
      <c r="C41" s="357"/>
      <c r="D41" s="357"/>
      <c r="E41" s="357"/>
      <c r="F41" s="357"/>
      <c r="G41" s="358"/>
      <c r="H41" s="359"/>
      <c r="I41" s="302" t="s">
        <v>29</v>
      </c>
      <c r="J41" s="290">
        <v>28917741</v>
      </c>
      <c r="K41" s="360"/>
      <c r="L41" s="360"/>
      <c r="M41" s="292">
        <f>+N41/J41</f>
        <v>0.30498526216138394</v>
      </c>
      <c r="N41" s="361">
        <v>8819484.8200000003</v>
      </c>
      <c r="O41" s="287" t="s">
        <v>287</v>
      </c>
    </row>
    <row r="42" spans="1:15" ht="17.25" customHeight="1" x14ac:dyDescent="0.25">
      <c r="A42" s="356" t="s">
        <v>280</v>
      </c>
      <c r="B42" s="355"/>
      <c r="C42" s="355"/>
      <c r="D42" s="355"/>
      <c r="E42" s="355"/>
      <c r="F42" s="355"/>
      <c r="G42" s="358"/>
      <c r="H42" s="359"/>
      <c r="I42" s="302" t="s">
        <v>29</v>
      </c>
      <c r="J42" s="290">
        <v>28584329</v>
      </c>
      <c r="K42" s="360"/>
      <c r="L42" s="360"/>
      <c r="M42" s="292">
        <f>+N42/J42</f>
        <v>0.4438661792620705</v>
      </c>
      <c r="N42" s="331">
        <v>12687616.9</v>
      </c>
      <c r="O42" s="287" t="s">
        <v>287</v>
      </c>
    </row>
    <row r="43" spans="1:15" ht="17.25" customHeight="1" x14ac:dyDescent="0.25">
      <c r="A43" s="362" t="s">
        <v>253</v>
      </c>
      <c r="B43" s="355"/>
      <c r="C43" s="355"/>
      <c r="D43" s="355"/>
      <c r="E43" s="355"/>
      <c r="F43" s="359"/>
      <c r="G43" s="363"/>
      <c r="H43" s="364"/>
      <c r="I43" s="302" t="s">
        <v>29</v>
      </c>
      <c r="J43" s="290">
        <v>5000000</v>
      </c>
      <c r="K43" s="360"/>
      <c r="L43" s="360"/>
      <c r="M43" s="292">
        <f>+N43/J43</f>
        <v>0</v>
      </c>
      <c r="N43" s="331">
        <v>0</v>
      </c>
      <c r="O43" s="287" t="s">
        <v>286</v>
      </c>
    </row>
    <row r="44" spans="1:15" ht="15" customHeight="1" x14ac:dyDescent="0.25">
      <c r="A44" s="589" t="s">
        <v>252</v>
      </c>
      <c r="B44" s="590"/>
      <c r="C44" s="590"/>
      <c r="D44" s="590"/>
      <c r="E44" s="590"/>
      <c r="F44" s="590"/>
      <c r="G44" s="590"/>
      <c r="H44" s="591"/>
      <c r="I44" s="477"/>
      <c r="J44" s="473">
        <f>SUM(J38:J43)</f>
        <v>89221342.380000025</v>
      </c>
      <c r="K44" s="478"/>
      <c r="L44" s="478"/>
      <c r="M44" s="475"/>
      <c r="N44" s="473">
        <f>SUM(N38:N43)</f>
        <v>21507101.719999999</v>
      </c>
      <c r="O44" s="479"/>
    </row>
    <row r="45" spans="1:15" ht="15" customHeight="1" x14ac:dyDescent="0.25">
      <c r="A45" s="446"/>
      <c r="B45" s="447"/>
      <c r="C45" s="447"/>
      <c r="D45" s="447"/>
      <c r="E45" s="447"/>
      <c r="F45" s="447"/>
      <c r="G45" s="447"/>
      <c r="H45" s="448"/>
      <c r="I45" s="302"/>
      <c r="J45" s="344"/>
      <c r="K45" s="360"/>
      <c r="L45" s="360"/>
      <c r="M45" s="345"/>
      <c r="N45" s="344"/>
      <c r="O45" s="251"/>
    </row>
    <row r="46" spans="1:15" ht="15" customHeight="1" x14ac:dyDescent="0.25">
      <c r="A46" s="463" t="s">
        <v>254</v>
      </c>
      <c r="B46" s="454"/>
      <c r="C46" s="454"/>
      <c r="D46" s="454"/>
      <c r="E46" s="455"/>
      <c r="F46" s="447"/>
      <c r="G46" s="447"/>
      <c r="H46" s="448"/>
      <c r="I46" s="302"/>
      <c r="J46" s="344"/>
      <c r="K46" s="360"/>
      <c r="L46" s="360"/>
      <c r="M46" s="345"/>
      <c r="N46" s="344"/>
      <c r="O46" s="251"/>
    </row>
    <row r="47" spans="1:15" ht="15" customHeight="1" x14ac:dyDescent="0.25">
      <c r="A47" s="453" t="s">
        <v>255</v>
      </c>
      <c r="B47" s="454"/>
      <c r="C47" s="454"/>
      <c r="D47" s="454"/>
      <c r="E47" s="455"/>
      <c r="F47" s="447"/>
      <c r="G47" s="447"/>
      <c r="H47" s="448"/>
      <c r="I47" s="302"/>
      <c r="J47" s="344"/>
      <c r="K47" s="360"/>
      <c r="L47" s="360"/>
      <c r="M47" s="345"/>
      <c r="N47" s="344"/>
      <c r="O47" s="251"/>
    </row>
    <row r="48" spans="1:15" ht="17.25" customHeight="1" x14ac:dyDescent="0.25">
      <c r="A48" s="456" t="s">
        <v>256</v>
      </c>
      <c r="B48" s="454"/>
      <c r="C48" s="454"/>
      <c r="D48" s="454"/>
      <c r="E48" s="455"/>
      <c r="F48" s="447"/>
      <c r="G48" s="447"/>
      <c r="H48" s="448"/>
      <c r="I48" s="302" t="s">
        <v>29</v>
      </c>
      <c r="J48" s="290">
        <v>1800000</v>
      </c>
      <c r="K48" s="360"/>
      <c r="L48" s="360"/>
      <c r="M48" s="292">
        <f>+N48/J48</f>
        <v>0</v>
      </c>
      <c r="N48" s="344">
        <v>0</v>
      </c>
      <c r="O48" s="287" t="s">
        <v>286</v>
      </c>
    </row>
    <row r="49" spans="1:15" ht="17.25" customHeight="1" x14ac:dyDescent="0.25">
      <c r="A49" s="456" t="s">
        <v>257</v>
      </c>
      <c r="B49" s="451"/>
      <c r="C49" s="451"/>
      <c r="D49" s="451"/>
      <c r="E49" s="452"/>
      <c r="F49" s="449"/>
      <c r="G49" s="449"/>
      <c r="H49" s="450"/>
      <c r="I49" s="302"/>
      <c r="J49" s="290">
        <v>5000000</v>
      </c>
      <c r="K49" s="360"/>
      <c r="L49" s="360"/>
      <c r="M49" s="292">
        <f>+N49/J49</f>
        <v>0</v>
      </c>
      <c r="N49" s="290">
        <v>0</v>
      </c>
      <c r="O49" s="287" t="s">
        <v>286</v>
      </c>
    </row>
    <row r="50" spans="1:15" ht="15" customHeight="1" x14ac:dyDescent="0.25">
      <c r="A50" s="446"/>
      <c r="B50" s="447"/>
      <c r="C50" s="447"/>
      <c r="D50" s="447"/>
      <c r="E50" s="447"/>
      <c r="F50" s="447"/>
      <c r="G50" s="447"/>
      <c r="H50" s="448"/>
      <c r="I50" s="302"/>
      <c r="J50" s="344"/>
      <c r="K50" s="360"/>
      <c r="L50" s="360"/>
      <c r="M50" s="345"/>
      <c r="N50" s="344"/>
      <c r="O50" s="251"/>
    </row>
    <row r="51" spans="1:15" ht="15" customHeight="1" x14ac:dyDescent="0.25">
      <c r="A51" s="382" t="s">
        <v>172</v>
      </c>
      <c r="B51" s="368"/>
      <c r="C51" s="355"/>
      <c r="D51" s="355"/>
      <c r="E51" s="359"/>
      <c r="F51" s="260"/>
      <c r="G51" s="363"/>
      <c r="H51" s="364"/>
      <c r="I51" s="302"/>
      <c r="J51" s="290"/>
      <c r="K51" s="367"/>
      <c r="L51" s="367"/>
      <c r="M51" s="292"/>
      <c r="N51" s="331"/>
      <c r="O51" s="252"/>
    </row>
    <row r="52" spans="1:15" ht="15" customHeight="1" x14ac:dyDescent="0.25">
      <c r="A52" s="362" t="s">
        <v>26</v>
      </c>
      <c r="B52" s="368"/>
      <c r="C52" s="355"/>
      <c r="D52" s="355"/>
      <c r="E52" s="355"/>
      <c r="F52" s="369"/>
      <c r="G52" s="260"/>
      <c r="H52" s="370"/>
      <c r="I52" s="371"/>
      <c r="J52" s="372"/>
      <c r="K52" s="373"/>
      <c r="L52" s="373"/>
      <c r="M52" s="374"/>
      <c r="N52" s="352"/>
      <c r="O52" s="375"/>
    </row>
    <row r="53" spans="1:15" ht="15" customHeight="1" x14ac:dyDescent="0.25">
      <c r="A53" s="382" t="s">
        <v>25</v>
      </c>
      <c r="B53" s="368"/>
      <c r="C53" s="355"/>
      <c r="D53" s="368"/>
      <c r="E53" s="355"/>
      <c r="F53" s="355"/>
      <c r="G53" s="355"/>
      <c r="H53" s="376"/>
      <c r="I53" s="371"/>
      <c r="J53" s="377"/>
      <c r="K53" s="378"/>
      <c r="L53" s="378"/>
      <c r="M53" s="379"/>
      <c r="N53" s="380"/>
      <c r="O53" s="381"/>
    </row>
    <row r="54" spans="1:15" ht="15" customHeight="1" x14ac:dyDescent="0.25">
      <c r="A54" s="382"/>
      <c r="B54" s="355" t="s">
        <v>6</v>
      </c>
      <c r="C54" s="355"/>
      <c r="D54" s="355"/>
      <c r="E54" s="355"/>
      <c r="F54" s="355"/>
      <c r="G54" s="355"/>
      <c r="H54" s="383"/>
      <c r="I54" s="371"/>
      <c r="J54" s="384">
        <v>18109696.620000001</v>
      </c>
      <c r="K54" s="385"/>
      <c r="L54" s="385"/>
      <c r="M54" s="292">
        <f>+N54/J54</f>
        <v>1</v>
      </c>
      <c r="N54" s="331">
        <v>18109696.620000001</v>
      </c>
      <c r="O54" s="386" t="s">
        <v>214</v>
      </c>
    </row>
    <row r="55" spans="1:15" ht="15" customHeight="1" x14ac:dyDescent="0.25">
      <c r="A55" s="362"/>
      <c r="B55" s="355" t="s">
        <v>0</v>
      </c>
      <c r="C55" s="355"/>
      <c r="D55" s="355"/>
      <c r="E55" s="355"/>
      <c r="F55" s="355"/>
      <c r="G55" s="355"/>
      <c r="H55" s="383"/>
      <c r="I55" s="371"/>
      <c r="J55" s="384">
        <v>114338961</v>
      </c>
      <c r="K55" s="387"/>
      <c r="L55" s="387"/>
      <c r="M55" s="292">
        <f>+N55/J55</f>
        <v>0.99999999291580055</v>
      </c>
      <c r="N55" s="331">
        <v>114338960.19</v>
      </c>
      <c r="O55" s="386" t="s">
        <v>214</v>
      </c>
    </row>
    <row r="56" spans="1:15" ht="14.25" customHeight="1" x14ac:dyDescent="0.25">
      <c r="A56" s="589" t="s">
        <v>320</v>
      </c>
      <c r="B56" s="590"/>
      <c r="C56" s="590"/>
      <c r="D56" s="590"/>
      <c r="E56" s="590"/>
      <c r="F56" s="590"/>
      <c r="G56" s="590"/>
      <c r="H56" s="591"/>
      <c r="I56" s="480"/>
      <c r="J56" s="481">
        <f>SUM(J48:J55)</f>
        <v>139248657.62</v>
      </c>
      <c r="K56" s="482"/>
      <c r="L56" s="482"/>
      <c r="M56" s="475"/>
      <c r="N56" s="481">
        <f>SUM(N48:N55)</f>
        <v>132448656.81</v>
      </c>
      <c r="O56" s="483"/>
    </row>
    <row r="57" spans="1:15" ht="15" customHeight="1" x14ac:dyDescent="0.25">
      <c r="A57" s="356"/>
      <c r="B57" s="389"/>
      <c r="C57" s="389"/>
      <c r="D57" s="389"/>
      <c r="E57" s="389"/>
      <c r="F57" s="389"/>
      <c r="G57" s="390"/>
      <c r="H57" s="260"/>
      <c r="I57" s="391"/>
      <c r="J57" s="392"/>
      <c r="K57" s="356"/>
      <c r="L57" s="393"/>
      <c r="M57" s="394"/>
      <c r="N57" s="395"/>
      <c r="O57" s="251"/>
    </row>
    <row r="58" spans="1:15" ht="15" customHeight="1" x14ac:dyDescent="0.25">
      <c r="A58" s="592" t="s">
        <v>209</v>
      </c>
      <c r="B58" s="593"/>
      <c r="C58" s="593"/>
      <c r="D58" s="593"/>
      <c r="E58" s="593"/>
      <c r="F58" s="593"/>
      <c r="G58" s="484"/>
      <c r="H58" s="485"/>
      <c r="I58" s="486"/>
      <c r="J58" s="487">
        <f>+J56+J44+J34</f>
        <v>294870000</v>
      </c>
      <c r="K58" s="488"/>
      <c r="L58" s="489"/>
      <c r="M58" s="490"/>
      <c r="N58" s="487">
        <f>+N56+N44+N34</f>
        <v>156479223.43000001</v>
      </c>
      <c r="O58" s="479"/>
    </row>
    <row r="59" spans="1:15" ht="15" customHeight="1" x14ac:dyDescent="0.25">
      <c r="A59" s="356"/>
      <c r="B59" s="389"/>
      <c r="C59" s="389"/>
      <c r="D59" s="389"/>
      <c r="E59" s="389"/>
      <c r="F59" s="389"/>
      <c r="G59" s="390"/>
      <c r="H59" s="260"/>
      <c r="I59" s="391"/>
      <c r="J59" s="392"/>
      <c r="K59" s="356"/>
      <c r="L59" s="393"/>
      <c r="M59" s="396"/>
      <c r="N59" s="395"/>
      <c r="O59" s="251"/>
    </row>
    <row r="60" spans="1:15" ht="15" customHeight="1" x14ac:dyDescent="0.25">
      <c r="A60" s="594" t="s">
        <v>208</v>
      </c>
      <c r="B60" s="595"/>
      <c r="C60" s="595"/>
      <c r="D60" s="595"/>
      <c r="E60" s="595"/>
      <c r="F60" s="389"/>
      <c r="G60" s="390"/>
      <c r="H60" s="260"/>
      <c r="I60" s="391"/>
      <c r="J60" s="392"/>
      <c r="K60" s="356"/>
      <c r="L60" s="393"/>
      <c r="M60" s="396"/>
      <c r="N60" s="395"/>
      <c r="O60" s="251"/>
    </row>
    <row r="61" spans="1:15" ht="15" customHeight="1" x14ac:dyDescent="0.25">
      <c r="A61" s="294" t="s">
        <v>173</v>
      </c>
      <c r="B61" s="355"/>
      <c r="C61" s="397"/>
      <c r="D61" s="397"/>
      <c r="E61" s="397"/>
      <c r="F61" s="398"/>
      <c r="G61" s="390"/>
      <c r="H61" s="260"/>
      <c r="I61" s="391"/>
      <c r="J61" s="392"/>
      <c r="K61" s="356"/>
      <c r="L61" s="393"/>
      <c r="M61" s="396"/>
      <c r="N61" s="395"/>
      <c r="O61" s="251"/>
    </row>
    <row r="62" spans="1:15" ht="23.25" customHeight="1" x14ac:dyDescent="0.25">
      <c r="A62" s="515" t="s">
        <v>258</v>
      </c>
      <c r="B62" s="527"/>
      <c r="C62" s="527"/>
      <c r="D62" s="527"/>
      <c r="E62" s="527"/>
      <c r="F62" s="528"/>
      <c r="G62" s="339"/>
      <c r="H62" s="340"/>
      <c r="I62" s="341" t="s">
        <v>201</v>
      </c>
      <c r="J62" s="283">
        <v>66304.34</v>
      </c>
      <c r="K62" s="342"/>
      <c r="L62" s="284"/>
      <c r="M62" s="292">
        <f t="shared" ref="M62:M82" si="2">+N62/J62</f>
        <v>0</v>
      </c>
      <c r="N62" s="343">
        <v>0</v>
      </c>
      <c r="O62" s="287" t="s">
        <v>289</v>
      </c>
    </row>
    <row r="63" spans="1:15" ht="15.75" customHeight="1" x14ac:dyDescent="0.25">
      <c r="A63" s="508" t="s">
        <v>262</v>
      </c>
      <c r="B63" s="509"/>
      <c r="C63" s="509"/>
      <c r="D63" s="509"/>
      <c r="E63" s="509"/>
      <c r="F63" s="509"/>
      <c r="G63" s="339"/>
      <c r="H63" s="340"/>
      <c r="I63" s="501" t="s">
        <v>116</v>
      </c>
      <c r="J63" s="283">
        <v>2500000</v>
      </c>
      <c r="K63" s="342"/>
      <c r="L63" s="284"/>
      <c r="M63" s="292">
        <f t="shared" si="2"/>
        <v>0</v>
      </c>
      <c r="N63" s="343">
        <v>0</v>
      </c>
      <c r="O63" s="664" t="s">
        <v>327</v>
      </c>
    </row>
    <row r="64" spans="1:15" ht="15.75" customHeight="1" x14ac:dyDescent="0.25">
      <c r="A64" s="508" t="s">
        <v>293</v>
      </c>
      <c r="B64" s="509"/>
      <c r="C64" s="509"/>
      <c r="D64" s="509"/>
      <c r="E64" s="509"/>
      <c r="F64" s="509"/>
      <c r="G64" s="339"/>
      <c r="H64" s="340"/>
      <c r="I64" s="341" t="s">
        <v>90</v>
      </c>
      <c r="J64" s="283">
        <v>1486992.37</v>
      </c>
      <c r="K64" s="342"/>
      <c r="L64" s="284"/>
      <c r="M64" s="292">
        <f t="shared" si="2"/>
        <v>0</v>
      </c>
      <c r="N64" s="343">
        <v>0</v>
      </c>
      <c r="O64" s="399" t="s">
        <v>328</v>
      </c>
    </row>
    <row r="65" spans="1:15" ht="15.75" customHeight="1" x14ac:dyDescent="0.25">
      <c r="A65" s="508" t="s">
        <v>294</v>
      </c>
      <c r="B65" s="509"/>
      <c r="C65" s="509"/>
      <c r="D65" s="509"/>
      <c r="E65" s="509"/>
      <c r="F65" s="509"/>
      <c r="G65" s="339"/>
      <c r="H65" s="340"/>
      <c r="I65" s="341" t="s">
        <v>90</v>
      </c>
      <c r="J65" s="283">
        <v>2833114.38</v>
      </c>
      <c r="K65" s="342"/>
      <c r="L65" s="284"/>
      <c r="M65" s="292">
        <f t="shared" si="2"/>
        <v>0</v>
      </c>
      <c r="N65" s="343">
        <v>0</v>
      </c>
      <c r="O65" s="399" t="s">
        <v>288</v>
      </c>
    </row>
    <row r="66" spans="1:15" ht="15.75" customHeight="1" x14ac:dyDescent="0.25">
      <c r="A66" s="505" t="s">
        <v>295</v>
      </c>
      <c r="B66" s="506"/>
      <c r="C66" s="506"/>
      <c r="D66" s="506"/>
      <c r="E66" s="506"/>
      <c r="F66" s="506"/>
      <c r="G66" s="504"/>
      <c r="H66" s="337"/>
      <c r="I66" s="400" t="s">
        <v>139</v>
      </c>
      <c r="J66" s="290">
        <v>850000</v>
      </c>
      <c r="K66" s="401"/>
      <c r="L66" s="291"/>
      <c r="M66" s="292">
        <f t="shared" si="2"/>
        <v>0</v>
      </c>
      <c r="N66" s="343">
        <v>0</v>
      </c>
      <c r="O66" s="251" t="s">
        <v>224</v>
      </c>
    </row>
    <row r="67" spans="1:15" ht="15.75" customHeight="1" x14ac:dyDescent="0.25">
      <c r="A67" s="505" t="s">
        <v>296</v>
      </c>
      <c r="B67" s="506"/>
      <c r="C67" s="506"/>
      <c r="D67" s="506"/>
      <c r="E67" s="506"/>
      <c r="F67" s="506"/>
      <c r="G67" s="511"/>
      <c r="H67" s="337"/>
      <c r="I67" s="400" t="s">
        <v>53</v>
      </c>
      <c r="J67" s="290">
        <v>220000</v>
      </c>
      <c r="K67" s="401"/>
      <c r="L67" s="291"/>
      <c r="M67" s="292">
        <f t="shared" si="2"/>
        <v>0</v>
      </c>
      <c r="N67" s="343">
        <v>0</v>
      </c>
      <c r="O67" s="252" t="s">
        <v>224</v>
      </c>
    </row>
    <row r="68" spans="1:15" ht="15.75" customHeight="1" x14ac:dyDescent="0.25">
      <c r="A68" s="406" t="s">
        <v>297</v>
      </c>
      <c r="B68" s="407"/>
      <c r="C68" s="407"/>
      <c r="D68" s="407"/>
      <c r="E68" s="407"/>
      <c r="F68" s="407"/>
      <c r="G68" s="512"/>
      <c r="H68" s="281"/>
      <c r="I68" s="499" t="s">
        <v>116</v>
      </c>
      <c r="J68" s="410">
        <v>1150000</v>
      </c>
      <c r="K68" s="412"/>
      <c r="L68" s="412"/>
      <c r="M68" s="500">
        <f t="shared" si="2"/>
        <v>0</v>
      </c>
      <c r="N68" s="413">
        <v>0</v>
      </c>
      <c r="O68" s="252" t="s">
        <v>224</v>
      </c>
    </row>
    <row r="69" spans="1:15" ht="15.75" customHeight="1" x14ac:dyDescent="0.25">
      <c r="A69" s="505" t="s">
        <v>298</v>
      </c>
      <c r="B69" s="506"/>
      <c r="C69" s="506"/>
      <c r="D69" s="506"/>
      <c r="E69" s="506"/>
      <c r="F69" s="506"/>
      <c r="G69" s="512"/>
      <c r="H69" s="281"/>
      <c r="I69" s="289" t="s">
        <v>201</v>
      </c>
      <c r="J69" s="290">
        <v>3000000</v>
      </c>
      <c r="K69" s="291"/>
      <c r="L69" s="291"/>
      <c r="M69" s="292">
        <f t="shared" si="2"/>
        <v>0</v>
      </c>
      <c r="N69" s="293">
        <v>0</v>
      </c>
      <c r="O69" s="252" t="s">
        <v>317</v>
      </c>
    </row>
    <row r="70" spans="1:15" ht="15.75" customHeight="1" x14ac:dyDescent="0.25">
      <c r="A70" s="505" t="s">
        <v>299</v>
      </c>
      <c r="B70" s="506"/>
      <c r="C70" s="506"/>
      <c r="D70" s="506"/>
      <c r="E70" s="506"/>
      <c r="F70" s="506"/>
      <c r="G70" s="512"/>
      <c r="H70" s="281"/>
      <c r="I70" s="341" t="s">
        <v>201</v>
      </c>
      <c r="J70" s="290">
        <v>1500000</v>
      </c>
      <c r="K70" s="291"/>
      <c r="L70" s="291"/>
      <c r="M70" s="292">
        <f t="shared" si="2"/>
        <v>0</v>
      </c>
      <c r="N70" s="293">
        <v>0</v>
      </c>
      <c r="O70" s="399" t="s">
        <v>224</v>
      </c>
    </row>
    <row r="71" spans="1:15" ht="15.75" customHeight="1" x14ac:dyDescent="0.25">
      <c r="A71" s="505" t="s">
        <v>300</v>
      </c>
      <c r="B71" s="506"/>
      <c r="C71" s="506"/>
      <c r="D71" s="506"/>
      <c r="E71" s="506"/>
      <c r="F71" s="506"/>
      <c r="G71" s="512"/>
      <c r="H71" s="281"/>
      <c r="I71" s="400"/>
      <c r="J71" s="290">
        <v>1000000</v>
      </c>
      <c r="K71" s="291"/>
      <c r="L71" s="291"/>
      <c r="M71" s="292">
        <f t="shared" si="2"/>
        <v>0</v>
      </c>
      <c r="N71" s="293">
        <v>0</v>
      </c>
      <c r="O71" s="251" t="s">
        <v>224</v>
      </c>
    </row>
    <row r="72" spans="1:15" ht="15.75" customHeight="1" x14ac:dyDescent="0.25">
      <c r="A72" s="505" t="s">
        <v>301</v>
      </c>
      <c r="B72" s="506"/>
      <c r="C72" s="506"/>
      <c r="D72" s="506"/>
      <c r="E72" s="506"/>
      <c r="F72" s="506"/>
      <c r="G72" s="512"/>
      <c r="H72" s="281"/>
      <c r="I72" s="289" t="s">
        <v>90</v>
      </c>
      <c r="J72" s="290">
        <v>62666.01</v>
      </c>
      <c r="K72" s="291"/>
      <c r="L72" s="291"/>
      <c r="M72" s="292">
        <f t="shared" si="2"/>
        <v>0.40543302501627276</v>
      </c>
      <c r="N72" s="293">
        <v>25406.87</v>
      </c>
      <c r="O72" s="252" t="s">
        <v>313</v>
      </c>
    </row>
    <row r="73" spans="1:15" ht="15.75" customHeight="1" x14ac:dyDescent="0.25">
      <c r="A73" s="505" t="s">
        <v>302</v>
      </c>
      <c r="B73" s="506"/>
      <c r="C73" s="506"/>
      <c r="D73" s="506"/>
      <c r="E73" s="506"/>
      <c r="F73" s="506"/>
      <c r="G73" s="512"/>
      <c r="H73" s="281"/>
      <c r="I73" s="400" t="s">
        <v>90</v>
      </c>
      <c r="J73" s="290">
        <v>2500000</v>
      </c>
      <c r="K73" s="291"/>
      <c r="L73" s="291"/>
      <c r="M73" s="292">
        <f t="shared" si="2"/>
        <v>0</v>
      </c>
      <c r="N73" s="293">
        <v>0</v>
      </c>
      <c r="O73" s="251" t="s">
        <v>224</v>
      </c>
    </row>
    <row r="74" spans="1:15" ht="15.75" customHeight="1" x14ac:dyDescent="0.25">
      <c r="A74" s="515" t="s">
        <v>308</v>
      </c>
      <c r="B74" s="305"/>
      <c r="C74" s="305"/>
      <c r="D74" s="305"/>
      <c r="E74" s="305"/>
      <c r="F74" s="305"/>
      <c r="G74" s="512"/>
      <c r="H74" s="281"/>
      <c r="I74" s="400" t="s">
        <v>201</v>
      </c>
      <c r="J74" s="290">
        <v>5000000</v>
      </c>
      <c r="K74" s="291"/>
      <c r="L74" s="291"/>
      <c r="M74" s="292">
        <f t="shared" si="2"/>
        <v>0</v>
      </c>
      <c r="N74" s="293">
        <v>0</v>
      </c>
      <c r="O74" s="252" t="s">
        <v>288</v>
      </c>
    </row>
    <row r="75" spans="1:15" ht="15.75" customHeight="1" x14ac:dyDescent="0.25">
      <c r="A75" s="513" t="s">
        <v>309</v>
      </c>
      <c r="B75" s="514"/>
      <c r="C75" s="514"/>
      <c r="D75" s="514"/>
      <c r="E75" s="514"/>
      <c r="F75" s="514"/>
      <c r="G75" s="339"/>
      <c r="H75" s="340"/>
      <c r="I75" s="341" t="s">
        <v>201</v>
      </c>
      <c r="J75" s="283">
        <v>3000000</v>
      </c>
      <c r="K75" s="342"/>
      <c r="L75" s="284"/>
      <c r="M75" s="292">
        <f t="shared" si="2"/>
        <v>0</v>
      </c>
      <c r="N75" s="293">
        <v>0</v>
      </c>
      <c r="O75" s="251" t="s">
        <v>325</v>
      </c>
    </row>
    <row r="76" spans="1:15" ht="15.75" customHeight="1" x14ac:dyDescent="0.25">
      <c r="A76" s="529" t="s">
        <v>310</v>
      </c>
      <c r="B76" s="322"/>
      <c r="C76" s="322"/>
      <c r="D76" s="322"/>
      <c r="E76" s="322"/>
      <c r="F76" s="322"/>
      <c r="G76" s="339"/>
      <c r="H76" s="340"/>
      <c r="I76" s="341" t="s">
        <v>90</v>
      </c>
      <c r="J76" s="283">
        <v>3000000</v>
      </c>
      <c r="K76" s="342"/>
      <c r="L76" s="284"/>
      <c r="M76" s="292">
        <f t="shared" si="2"/>
        <v>0</v>
      </c>
      <c r="N76" s="293">
        <v>0</v>
      </c>
      <c r="O76" s="399" t="s">
        <v>329</v>
      </c>
    </row>
    <row r="77" spans="1:15" ht="15.75" customHeight="1" x14ac:dyDescent="0.25">
      <c r="A77" s="513" t="s">
        <v>311</v>
      </c>
      <c r="B77" s="514"/>
      <c r="C77" s="514"/>
      <c r="D77" s="514"/>
      <c r="E77" s="514"/>
      <c r="F77" s="514"/>
      <c r="G77" s="339"/>
      <c r="H77" s="340"/>
      <c r="I77" s="341" t="s">
        <v>164</v>
      </c>
      <c r="J77" s="283">
        <v>2000000</v>
      </c>
      <c r="K77" s="342"/>
      <c r="L77" s="284"/>
      <c r="M77" s="292">
        <f t="shared" si="2"/>
        <v>0</v>
      </c>
      <c r="N77" s="293">
        <v>0</v>
      </c>
      <c r="O77" s="399" t="s">
        <v>224</v>
      </c>
    </row>
    <row r="78" spans="1:15" ht="15.75" customHeight="1" x14ac:dyDescent="0.25">
      <c r="A78" s="505" t="s">
        <v>312</v>
      </c>
      <c r="B78" s="506"/>
      <c r="C78" s="506"/>
      <c r="D78" s="506"/>
      <c r="E78" s="506"/>
      <c r="F78" s="507"/>
      <c r="G78" s="404"/>
      <c r="H78" s="405"/>
      <c r="I78" s="400" t="s">
        <v>200</v>
      </c>
      <c r="J78" s="283">
        <v>3000000</v>
      </c>
      <c r="K78" s="291"/>
      <c r="L78" s="291"/>
      <c r="M78" s="292">
        <f t="shared" si="2"/>
        <v>0</v>
      </c>
      <c r="N78" s="293">
        <v>0</v>
      </c>
      <c r="O78" s="403" t="s">
        <v>330</v>
      </c>
    </row>
    <row r="79" spans="1:15" ht="15.75" customHeight="1" x14ac:dyDescent="0.25">
      <c r="A79" s="505" t="s">
        <v>303</v>
      </c>
      <c r="B79" s="506"/>
      <c r="C79" s="506"/>
      <c r="D79" s="506"/>
      <c r="E79" s="506"/>
      <c r="F79" s="507"/>
      <c r="G79" s="404"/>
      <c r="H79" s="405"/>
      <c r="I79" s="341" t="s">
        <v>36</v>
      </c>
      <c r="J79" s="290">
        <v>5000000</v>
      </c>
      <c r="K79" s="291"/>
      <c r="L79" s="291"/>
      <c r="M79" s="292">
        <f t="shared" si="2"/>
        <v>0</v>
      </c>
      <c r="N79" s="293">
        <v>0</v>
      </c>
      <c r="O79" s="535" t="s">
        <v>190</v>
      </c>
    </row>
    <row r="80" spans="1:15" ht="25.5" customHeight="1" x14ac:dyDescent="0.25">
      <c r="A80" s="597" t="s">
        <v>306</v>
      </c>
      <c r="B80" s="598"/>
      <c r="C80" s="598"/>
      <c r="D80" s="598"/>
      <c r="E80" s="598"/>
      <c r="F80" s="407"/>
      <c r="G80" s="512"/>
      <c r="H80" s="408"/>
      <c r="I80" s="341" t="s">
        <v>90</v>
      </c>
      <c r="J80" s="410">
        <v>3000000</v>
      </c>
      <c r="K80" s="411"/>
      <c r="L80" s="412"/>
      <c r="M80" s="292">
        <f t="shared" si="2"/>
        <v>0</v>
      </c>
      <c r="N80" s="293">
        <v>0</v>
      </c>
      <c r="O80" s="252" t="s">
        <v>331</v>
      </c>
    </row>
    <row r="81" spans="1:17" ht="24" customHeight="1" x14ac:dyDescent="0.25">
      <c r="A81" s="406" t="s">
        <v>304</v>
      </c>
      <c r="B81" s="407"/>
      <c r="C81" s="407"/>
      <c r="D81" s="407"/>
      <c r="E81" s="407"/>
      <c r="F81" s="407"/>
      <c r="G81" s="512"/>
      <c r="H81" s="408"/>
      <c r="I81" s="402" t="s">
        <v>36</v>
      </c>
      <c r="J81" s="410">
        <v>489400</v>
      </c>
      <c r="K81" s="411"/>
      <c r="L81" s="412"/>
      <c r="M81" s="292">
        <f t="shared" si="2"/>
        <v>0</v>
      </c>
      <c r="N81" s="293">
        <v>0</v>
      </c>
      <c r="O81" s="399" t="s">
        <v>332</v>
      </c>
    </row>
    <row r="82" spans="1:17" ht="15.75" customHeight="1" x14ac:dyDescent="0.25">
      <c r="A82" s="406" t="s">
        <v>305</v>
      </c>
      <c r="B82" s="407"/>
      <c r="C82" s="407"/>
      <c r="D82" s="407"/>
      <c r="E82" s="407"/>
      <c r="F82" s="407"/>
      <c r="G82" s="512"/>
      <c r="H82" s="408"/>
      <c r="I82" s="289" t="s">
        <v>92</v>
      </c>
      <c r="J82" s="410">
        <v>427500</v>
      </c>
      <c r="K82" s="411"/>
      <c r="L82" s="412"/>
      <c r="M82" s="292">
        <f t="shared" si="2"/>
        <v>0</v>
      </c>
      <c r="N82" s="293">
        <v>0</v>
      </c>
      <c r="O82" s="251" t="s">
        <v>224</v>
      </c>
    </row>
    <row r="83" spans="1:17" ht="16.5" customHeight="1" x14ac:dyDescent="0.25">
      <c r="A83" s="406"/>
      <c r="B83" s="407"/>
      <c r="C83" s="407"/>
      <c r="D83" s="407"/>
      <c r="E83" s="407"/>
      <c r="F83" s="407"/>
      <c r="G83" s="512"/>
      <c r="H83" s="408"/>
      <c r="I83" s="409"/>
      <c r="J83" s="410"/>
      <c r="K83" s="411"/>
      <c r="L83" s="412"/>
      <c r="M83" s="292"/>
      <c r="N83" s="413"/>
      <c r="O83" s="251"/>
    </row>
    <row r="84" spans="1:17" ht="15" customHeight="1" x14ac:dyDescent="0.25">
      <c r="A84" s="382" t="s">
        <v>172</v>
      </c>
      <c r="B84" s="368"/>
      <c r="C84" s="355"/>
      <c r="D84" s="355"/>
      <c r="E84" s="359"/>
      <c r="F84" s="260"/>
      <c r="G84" s="363"/>
      <c r="H84" s="364"/>
      <c r="I84" s="302"/>
      <c r="J84" s="290"/>
      <c r="K84" s="367"/>
      <c r="L84" s="367"/>
      <c r="M84" s="292"/>
      <c r="N84" s="331"/>
      <c r="O84" s="252"/>
    </row>
    <row r="85" spans="1:17" ht="15" customHeight="1" x14ac:dyDescent="0.25">
      <c r="A85" s="362" t="s">
        <v>26</v>
      </c>
      <c r="B85" s="368"/>
      <c r="C85" s="355"/>
      <c r="D85" s="355"/>
      <c r="E85" s="355"/>
      <c r="F85" s="369"/>
      <c r="G85" s="260"/>
      <c r="H85" s="370"/>
      <c r="I85" s="371"/>
      <c r="J85" s="372"/>
      <c r="K85" s="373"/>
      <c r="L85" s="373"/>
      <c r="M85" s="374"/>
      <c r="N85" s="352"/>
      <c r="O85" s="375"/>
    </row>
    <row r="86" spans="1:17" ht="15" customHeight="1" x14ac:dyDescent="0.25">
      <c r="A86" s="382" t="s">
        <v>25</v>
      </c>
      <c r="B86" s="368"/>
      <c r="C86" s="355"/>
      <c r="D86" s="368"/>
      <c r="E86" s="355"/>
      <c r="F86" s="355"/>
      <c r="G86" s="355"/>
      <c r="H86" s="376"/>
      <c r="I86" s="371"/>
      <c r="J86" s="377"/>
      <c r="K86" s="378"/>
      <c r="L86" s="378"/>
      <c r="M86" s="379"/>
      <c r="N86" s="380"/>
      <c r="O86" s="381"/>
    </row>
    <row r="87" spans="1:17" ht="15" customHeight="1" x14ac:dyDescent="0.25">
      <c r="A87" s="382"/>
      <c r="B87" s="355" t="s">
        <v>6</v>
      </c>
      <c r="C87" s="355"/>
      <c r="D87" s="355"/>
      <c r="E87" s="355"/>
      <c r="F87" s="355"/>
      <c r="G87" s="355"/>
      <c r="H87" s="383"/>
      <c r="I87" s="371"/>
      <c r="J87" s="384">
        <v>3557622.9</v>
      </c>
      <c r="K87" s="385"/>
      <c r="L87" s="385"/>
      <c r="M87" s="292">
        <f>+N87/J87</f>
        <v>0.21840188289770679</v>
      </c>
      <c r="N87" s="331">
        <v>776991.54</v>
      </c>
      <c r="O87" s="386"/>
    </row>
    <row r="88" spans="1:17" ht="15" customHeight="1" x14ac:dyDescent="0.25">
      <c r="A88" s="592" t="s">
        <v>210</v>
      </c>
      <c r="B88" s="593"/>
      <c r="C88" s="593"/>
      <c r="D88" s="593"/>
      <c r="E88" s="593"/>
      <c r="F88" s="593"/>
      <c r="G88" s="491"/>
      <c r="H88" s="492"/>
      <c r="I88" s="493"/>
      <c r="J88" s="494">
        <f>SUM(J62:J87)</f>
        <v>45643600</v>
      </c>
      <c r="K88" s="495"/>
      <c r="L88" s="496"/>
      <c r="M88" s="490"/>
      <c r="N88" s="494">
        <f>SUM(N62:N87)</f>
        <v>802398.41</v>
      </c>
      <c r="O88" s="479"/>
    </row>
    <row r="89" spans="1:17" ht="15" customHeight="1" x14ac:dyDescent="0.25">
      <c r="A89" s="356"/>
      <c r="B89" s="389"/>
      <c r="C89" s="389"/>
      <c r="D89" s="389"/>
      <c r="E89" s="389"/>
      <c r="F89" s="389"/>
      <c r="G89" s="390"/>
      <c r="H89" s="260"/>
      <c r="I89" s="393"/>
      <c r="J89" s="392"/>
      <c r="K89" s="356"/>
      <c r="L89" s="393"/>
      <c r="M89" s="396"/>
      <c r="N89" s="395"/>
      <c r="O89" s="251"/>
    </row>
    <row r="90" spans="1:17" ht="15" customHeight="1" x14ac:dyDescent="0.25">
      <c r="A90" s="589" t="s">
        <v>8</v>
      </c>
      <c r="B90" s="590"/>
      <c r="C90" s="590"/>
      <c r="D90" s="590"/>
      <c r="E90" s="590"/>
      <c r="F90" s="591"/>
      <c r="G90" s="497"/>
      <c r="H90" s="491"/>
      <c r="I90" s="489"/>
      <c r="J90" s="494">
        <f>+J88+J58</f>
        <v>340513600</v>
      </c>
      <c r="K90" s="488"/>
      <c r="L90" s="489"/>
      <c r="M90" s="498"/>
      <c r="N90" s="494">
        <f>+N88+N58</f>
        <v>157281621.84</v>
      </c>
      <c r="O90" s="479"/>
    </row>
    <row r="91" spans="1:17" ht="15" customHeight="1" x14ac:dyDescent="0.25">
      <c r="A91" s="365" t="s">
        <v>194</v>
      </c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73" t="s">
        <v>204</v>
      </c>
      <c r="N91" s="510"/>
      <c r="O91" s="364"/>
    </row>
    <row r="92" spans="1:17" ht="15" customHeight="1" x14ac:dyDescent="0.25">
      <c r="A92" s="365"/>
      <c r="B92" s="366"/>
      <c r="C92" s="366"/>
      <c r="D92" s="366"/>
      <c r="E92" s="366"/>
      <c r="F92" s="260"/>
      <c r="G92" s="260"/>
      <c r="H92" s="260"/>
      <c r="I92" s="260"/>
      <c r="J92" s="273" t="s">
        <v>193</v>
      </c>
      <c r="K92" s="260"/>
      <c r="L92" s="260"/>
      <c r="M92" s="273" t="s">
        <v>193</v>
      </c>
      <c r="N92" s="273" t="s">
        <v>203</v>
      </c>
      <c r="O92" s="364"/>
    </row>
    <row r="93" spans="1:17" ht="15" customHeight="1" x14ac:dyDescent="0.25">
      <c r="A93" s="365"/>
      <c r="B93" s="366">
        <v>1918</v>
      </c>
      <c r="C93" s="366" t="s">
        <v>284</v>
      </c>
      <c r="D93" s="366"/>
      <c r="E93" s="366"/>
      <c r="F93" s="260"/>
      <c r="G93" s="260"/>
      <c r="H93" s="260"/>
      <c r="I93" s="260"/>
      <c r="J93" s="277">
        <f>++J48+J49</f>
        <v>6800000</v>
      </c>
      <c r="K93" s="260"/>
      <c r="L93" s="260"/>
      <c r="M93" s="420">
        <f>+N93/J93</f>
        <v>0</v>
      </c>
      <c r="N93" s="423">
        <v>0</v>
      </c>
      <c r="O93" s="364"/>
    </row>
    <row r="94" spans="1:17" ht="15" customHeight="1" x14ac:dyDescent="0.25">
      <c r="A94" s="365"/>
      <c r="B94" s="366">
        <v>1918</v>
      </c>
      <c r="C94" s="366" t="s">
        <v>195</v>
      </c>
      <c r="D94" s="366"/>
      <c r="E94" s="366"/>
      <c r="F94" s="260"/>
      <c r="G94" s="260"/>
      <c r="H94" s="260"/>
      <c r="I94" s="260"/>
      <c r="J94" s="259">
        <f>SUM(J62:J82,J34)</f>
        <v>108485977.09999999</v>
      </c>
      <c r="K94" s="260"/>
      <c r="L94" s="260"/>
      <c r="M94" s="420">
        <f>+N94/J94</f>
        <v>2.3494942278581368E-2</v>
      </c>
      <c r="N94" s="259">
        <f>SUM(N62:N82,N48,N49,N34)</f>
        <v>2548871.77</v>
      </c>
      <c r="O94" s="421"/>
    </row>
    <row r="95" spans="1:17" ht="15" customHeight="1" x14ac:dyDescent="0.25">
      <c r="A95" s="365"/>
      <c r="B95" s="366">
        <v>8917</v>
      </c>
      <c r="C95" s="366" t="s">
        <v>196</v>
      </c>
      <c r="D95" s="366"/>
      <c r="E95" s="366"/>
      <c r="F95" s="260"/>
      <c r="G95" s="260"/>
      <c r="H95" s="260"/>
      <c r="I95" s="260"/>
      <c r="J95" s="259">
        <f>+J44</f>
        <v>89221342.380000025</v>
      </c>
      <c r="K95" s="259"/>
      <c r="L95" s="260"/>
      <c r="M95" s="420">
        <f>+N95/J95</f>
        <v>0.24105333036124615</v>
      </c>
      <c r="N95" s="259">
        <f>+N44</f>
        <v>21507101.719999999</v>
      </c>
      <c r="O95" s="421"/>
      <c r="P95" s="444" t="s">
        <v>292</v>
      </c>
    </row>
    <row r="96" spans="1:17" ht="15" customHeight="1" x14ac:dyDescent="0.25">
      <c r="A96" s="365"/>
      <c r="B96" s="366">
        <v>9911</v>
      </c>
      <c r="C96" s="366" t="s">
        <v>205</v>
      </c>
      <c r="D96" s="366"/>
      <c r="E96" s="366"/>
      <c r="F96" s="260"/>
      <c r="G96" s="260"/>
      <c r="H96" s="260"/>
      <c r="I96" s="260"/>
      <c r="J96" s="422">
        <f>+J55+J54+J87</f>
        <v>136006280.52000001</v>
      </c>
      <c r="K96" s="260"/>
      <c r="L96" s="260"/>
      <c r="M96" s="420">
        <f>+N96/J96</f>
        <v>0.97955511937118889</v>
      </c>
      <c r="N96" s="422">
        <f>+N55+N54+N87</f>
        <v>133225648.35000001</v>
      </c>
      <c r="O96" s="364"/>
      <c r="P96" s="444">
        <v>340513600</v>
      </c>
      <c r="Q96" s="444">
        <v>157281621.84</v>
      </c>
    </row>
    <row r="97" spans="1:17" ht="15" customHeight="1" x14ac:dyDescent="0.25">
      <c r="A97" s="415"/>
      <c r="B97" s="471"/>
      <c r="C97" s="471" t="s">
        <v>8</v>
      </c>
      <c r="D97" s="471"/>
      <c r="E97" s="471"/>
      <c r="F97" s="357"/>
      <c r="G97" s="357"/>
      <c r="H97" s="357"/>
      <c r="I97" s="357"/>
      <c r="J97" s="530">
        <f>SUM(J93:J96)</f>
        <v>340513600</v>
      </c>
      <c r="K97" s="357"/>
      <c r="L97" s="357"/>
      <c r="M97" s="531">
        <f>+N97/J97</f>
        <v>0.46189527184817286</v>
      </c>
      <c r="N97" s="530">
        <f>SUM(N93:N96)</f>
        <v>157281621.84</v>
      </c>
      <c r="O97" s="425"/>
      <c r="P97" s="445">
        <f>+J97-P96</f>
        <v>0</v>
      </c>
      <c r="Q97" s="445">
        <f>+N97-Q96</f>
        <v>0</v>
      </c>
    </row>
    <row r="98" spans="1:17" ht="15" customHeight="1" x14ac:dyDescent="0.25">
      <c r="A98" s="426"/>
      <c r="B98" s="427"/>
      <c r="C98" s="427"/>
      <c r="D98" s="427"/>
      <c r="E98" s="427"/>
      <c r="F98" s="428"/>
      <c r="G98" s="428"/>
      <c r="H98" s="428"/>
      <c r="I98" s="428"/>
      <c r="J98" s="429"/>
      <c r="K98" s="428"/>
      <c r="L98" s="428"/>
      <c r="M98" s="430"/>
      <c r="N98" s="431"/>
      <c r="O98" s="432"/>
      <c r="P98" s="419"/>
    </row>
    <row r="99" spans="1:17" s="260" customFormat="1" x14ac:dyDescent="0.25">
      <c r="A99" s="419"/>
      <c r="N99" s="277"/>
      <c r="O99" s="364"/>
    </row>
    <row r="100" spans="1:17" s="260" customFormat="1" x14ac:dyDescent="0.25">
      <c r="A100" s="419"/>
      <c r="J100" s="275"/>
      <c r="N100" s="272"/>
      <c r="O100" s="364"/>
    </row>
    <row r="101" spans="1:17" s="260" customFormat="1" x14ac:dyDescent="0.25">
      <c r="A101" s="419"/>
      <c r="J101" s="259"/>
      <c r="N101" s="272"/>
      <c r="O101" s="364"/>
    </row>
    <row r="102" spans="1:17" s="260" customFormat="1" x14ac:dyDescent="0.25">
      <c r="A102" s="419"/>
      <c r="N102" s="272"/>
      <c r="O102" s="364"/>
    </row>
    <row r="103" spans="1:17" s="260" customFormat="1" x14ac:dyDescent="0.25">
      <c r="A103" s="419"/>
      <c r="B103" s="433" t="s">
        <v>285</v>
      </c>
      <c r="F103" s="433"/>
      <c r="G103" s="433"/>
      <c r="H103" s="433"/>
      <c r="I103" s="433"/>
      <c r="J103" s="433"/>
      <c r="K103" s="433"/>
      <c r="L103" s="433"/>
      <c r="M103" s="433"/>
      <c r="N103" s="433"/>
      <c r="O103" s="434"/>
    </row>
    <row r="104" spans="1:17" s="260" customFormat="1" x14ac:dyDescent="0.25">
      <c r="A104" s="419"/>
      <c r="J104" s="259"/>
      <c r="N104" s="272"/>
      <c r="O104" s="364"/>
    </row>
    <row r="105" spans="1:17" s="260" customFormat="1" x14ac:dyDescent="0.25">
      <c r="A105" s="419"/>
      <c r="N105" s="272"/>
      <c r="O105" s="364"/>
    </row>
    <row r="106" spans="1:17" s="260" customFormat="1" x14ac:dyDescent="0.25">
      <c r="A106" s="419"/>
      <c r="D106" s="435"/>
      <c r="E106" s="435"/>
      <c r="F106" s="435"/>
      <c r="G106" s="435"/>
      <c r="H106" s="435"/>
      <c r="J106" s="275"/>
      <c r="L106" s="433"/>
      <c r="M106" s="435"/>
      <c r="N106" s="435"/>
      <c r="O106" s="436"/>
    </row>
    <row r="107" spans="1:17" s="260" customFormat="1" x14ac:dyDescent="0.25">
      <c r="A107" s="419"/>
      <c r="D107" s="433"/>
      <c r="E107" s="433"/>
      <c r="F107" s="433"/>
      <c r="G107" s="433"/>
      <c r="H107" s="433"/>
      <c r="J107" s="275"/>
      <c r="L107" s="433"/>
      <c r="M107" s="433"/>
      <c r="N107" s="433"/>
      <c r="O107" s="434"/>
    </row>
    <row r="108" spans="1:17" s="260" customFormat="1" x14ac:dyDescent="0.25">
      <c r="A108" s="263"/>
      <c r="B108" s="273"/>
      <c r="C108" s="273"/>
      <c r="D108" s="273"/>
      <c r="E108" s="273"/>
      <c r="F108" s="273"/>
      <c r="G108" s="273"/>
      <c r="H108" s="273"/>
      <c r="I108" s="273"/>
      <c r="J108" s="273"/>
      <c r="K108" s="437"/>
      <c r="L108" s="272"/>
      <c r="M108" s="273"/>
      <c r="N108" s="273"/>
      <c r="O108" s="438"/>
    </row>
    <row r="109" spans="1:17" x14ac:dyDescent="0.25">
      <c r="A109" s="263"/>
      <c r="B109" s="273"/>
      <c r="C109" s="273"/>
      <c r="D109" s="273"/>
      <c r="E109" s="273"/>
      <c r="F109" s="273"/>
      <c r="G109" s="273"/>
      <c r="H109" s="273"/>
      <c r="I109" s="273"/>
      <c r="J109" s="273"/>
      <c r="K109" s="437"/>
      <c r="L109" s="272"/>
      <c r="M109" s="273"/>
      <c r="N109" s="273"/>
      <c r="O109" s="438"/>
    </row>
    <row r="110" spans="1:17" x14ac:dyDescent="0.25">
      <c r="A110" s="419"/>
      <c r="B110" s="260"/>
      <c r="C110" s="260"/>
      <c r="D110" s="416"/>
      <c r="E110" s="416"/>
      <c r="F110" s="416"/>
      <c r="G110" s="260"/>
      <c r="H110" s="260"/>
      <c r="I110" s="260"/>
      <c r="J110" s="260"/>
      <c r="K110" s="260"/>
      <c r="L110" s="260"/>
      <c r="M110" s="260"/>
      <c r="N110" s="272"/>
      <c r="O110" s="364"/>
    </row>
    <row r="111" spans="1:17" x14ac:dyDescent="0.25">
      <c r="A111" s="263"/>
      <c r="B111" s="260"/>
      <c r="C111" s="260"/>
      <c r="D111" s="260"/>
      <c r="E111" s="260"/>
      <c r="F111" s="260"/>
      <c r="G111" s="260"/>
      <c r="H111" s="260"/>
      <c r="I111" s="260"/>
      <c r="J111" s="260"/>
      <c r="K111" s="437"/>
      <c r="L111" s="272"/>
      <c r="M111" s="273"/>
      <c r="N111" s="273"/>
      <c r="O111" s="438"/>
    </row>
    <row r="112" spans="1:17" x14ac:dyDescent="0.25">
      <c r="A112" s="419"/>
      <c r="B112" s="416" t="s">
        <v>76</v>
      </c>
      <c r="E112" s="416"/>
      <c r="F112" s="416"/>
      <c r="G112" s="260"/>
      <c r="H112" s="260"/>
      <c r="I112" s="596" t="s">
        <v>197</v>
      </c>
      <c r="J112" s="596"/>
      <c r="L112" s="260"/>
      <c r="N112" s="272" t="s">
        <v>220</v>
      </c>
      <c r="O112" s="364"/>
    </row>
    <row r="113" spans="1:15" x14ac:dyDescent="0.25">
      <c r="A113" s="263"/>
      <c r="B113" s="273"/>
      <c r="C113" s="273"/>
      <c r="D113" s="273"/>
      <c r="E113" s="273"/>
      <c r="F113" s="273"/>
      <c r="G113" s="273"/>
      <c r="H113" s="273"/>
      <c r="I113" s="273"/>
      <c r="J113" s="273"/>
      <c r="K113" s="437"/>
      <c r="L113" s="272"/>
      <c r="M113" s="273"/>
      <c r="N113" s="273"/>
      <c r="O113" s="438"/>
    </row>
    <row r="114" spans="1:15" x14ac:dyDescent="0.25">
      <c r="A114" s="263"/>
      <c r="B114" s="273"/>
      <c r="C114" s="273"/>
      <c r="D114" s="273"/>
      <c r="E114" s="273"/>
      <c r="F114" s="273"/>
      <c r="G114" s="273"/>
      <c r="H114" s="273"/>
      <c r="I114" s="273"/>
      <c r="J114" s="273"/>
      <c r="K114" s="437"/>
      <c r="L114" s="272"/>
      <c r="M114" s="273"/>
      <c r="N114" s="273"/>
      <c r="O114" s="438"/>
    </row>
    <row r="115" spans="1:15" x14ac:dyDescent="0.25">
      <c r="A115" s="263"/>
      <c r="B115" s="273"/>
      <c r="C115" s="273"/>
      <c r="D115" s="273"/>
      <c r="E115" s="273"/>
      <c r="F115" s="273"/>
      <c r="G115" s="273"/>
      <c r="H115" s="273"/>
      <c r="I115" s="273"/>
      <c r="J115" s="273"/>
      <c r="K115" s="437"/>
      <c r="L115" s="272"/>
      <c r="M115" s="273"/>
      <c r="N115" s="273"/>
      <c r="O115" s="438"/>
    </row>
    <row r="116" spans="1:15" x14ac:dyDescent="0.25">
      <c r="A116" s="263"/>
      <c r="B116" s="273"/>
      <c r="C116" s="273"/>
      <c r="D116" s="273"/>
      <c r="E116" s="273"/>
      <c r="F116" s="273"/>
      <c r="G116" s="273"/>
      <c r="H116" s="273"/>
      <c r="I116" s="273"/>
      <c r="J116" s="273"/>
      <c r="K116" s="437"/>
      <c r="L116" s="272"/>
      <c r="M116" s="273"/>
      <c r="N116" s="273"/>
      <c r="O116" s="438"/>
    </row>
    <row r="117" spans="1:15" x14ac:dyDescent="0.25">
      <c r="A117" s="263"/>
      <c r="B117" s="539" t="s">
        <v>219</v>
      </c>
      <c r="C117" s="539"/>
      <c r="D117" s="539"/>
      <c r="G117" s="273"/>
      <c r="H117" s="273"/>
      <c r="I117" s="539" t="s">
        <v>283</v>
      </c>
      <c r="J117" s="539"/>
      <c r="K117" s="588" t="s">
        <v>215</v>
      </c>
      <c r="L117" s="588"/>
      <c r="M117" s="588"/>
      <c r="N117" s="586" t="s">
        <v>216</v>
      </c>
      <c r="O117" s="587"/>
    </row>
    <row r="118" spans="1:15" x14ac:dyDescent="0.25">
      <c r="A118" s="263"/>
      <c r="B118" s="540" t="s">
        <v>7</v>
      </c>
      <c r="C118" s="540"/>
      <c r="D118" s="540"/>
      <c r="G118" s="272"/>
      <c r="H118" s="272"/>
      <c r="I118" s="540" t="s">
        <v>199</v>
      </c>
      <c r="J118" s="540"/>
      <c r="K118" s="585" t="s">
        <v>198</v>
      </c>
      <c r="L118" s="585"/>
      <c r="M118" s="585"/>
      <c r="N118" s="583" t="s">
        <v>217</v>
      </c>
      <c r="O118" s="584"/>
    </row>
    <row r="119" spans="1:15" x14ac:dyDescent="0.25">
      <c r="A119" s="263"/>
      <c r="B119" s="273"/>
      <c r="C119" s="273"/>
      <c r="D119" s="273"/>
      <c r="E119" s="273"/>
      <c r="F119" s="273"/>
      <c r="G119" s="273"/>
      <c r="H119" s="273"/>
      <c r="I119" s="273"/>
      <c r="J119" s="273"/>
      <c r="K119" s="437"/>
      <c r="L119" s="272"/>
      <c r="M119" s="273"/>
      <c r="N119" s="273"/>
      <c r="O119" s="438"/>
    </row>
    <row r="120" spans="1:15" x14ac:dyDescent="0.25">
      <c r="A120" s="263"/>
      <c r="B120" s="273"/>
      <c r="C120" s="273"/>
      <c r="D120" s="273"/>
      <c r="E120" s="273"/>
      <c r="F120" s="273"/>
      <c r="G120" s="273"/>
      <c r="H120" s="273"/>
      <c r="I120" s="273"/>
      <c r="J120" s="273"/>
      <c r="K120" s="439"/>
      <c r="L120" s="272"/>
      <c r="M120" s="273"/>
      <c r="N120" s="272"/>
      <c r="O120" s="438"/>
    </row>
    <row r="121" spans="1:15" x14ac:dyDescent="0.25">
      <c r="A121" s="263"/>
      <c r="B121" s="273"/>
      <c r="C121" s="273"/>
      <c r="D121" s="273"/>
      <c r="E121" s="273"/>
      <c r="F121" s="273"/>
      <c r="G121" s="273"/>
      <c r="H121" s="273"/>
      <c r="I121" s="273"/>
      <c r="J121" s="273"/>
      <c r="K121" s="439"/>
      <c r="L121" s="272"/>
      <c r="M121" s="273"/>
      <c r="N121" s="272"/>
      <c r="O121" s="438"/>
    </row>
    <row r="122" spans="1:15" x14ac:dyDescent="0.25">
      <c r="A122" s="263"/>
      <c r="B122" s="273"/>
      <c r="C122" s="273"/>
      <c r="D122" s="273"/>
      <c r="E122" s="273"/>
      <c r="F122" s="273"/>
      <c r="G122" s="273"/>
      <c r="H122" s="273"/>
      <c r="I122" s="273"/>
      <c r="J122" s="273"/>
      <c r="K122" s="439"/>
      <c r="L122" s="272"/>
      <c r="M122" s="273"/>
      <c r="N122" s="272"/>
      <c r="O122" s="438"/>
    </row>
    <row r="123" spans="1:15" x14ac:dyDescent="0.25">
      <c r="A123" s="263"/>
      <c r="B123" s="273"/>
      <c r="C123" s="273"/>
      <c r="D123" s="273"/>
      <c r="E123" s="273"/>
      <c r="F123" s="273"/>
      <c r="G123" s="273"/>
      <c r="H123" s="273"/>
      <c r="I123" s="273"/>
      <c r="J123" s="273"/>
      <c r="K123" s="439"/>
      <c r="L123" s="272"/>
      <c r="M123" s="273"/>
      <c r="N123" s="272"/>
      <c r="O123" s="438"/>
    </row>
    <row r="124" spans="1:15" x14ac:dyDescent="0.25">
      <c r="A124" s="263"/>
      <c r="B124" s="273"/>
      <c r="C124" s="273"/>
      <c r="D124" s="273"/>
      <c r="E124" s="273"/>
      <c r="F124" s="273"/>
      <c r="G124" s="273"/>
      <c r="H124" s="273"/>
      <c r="I124" s="273"/>
      <c r="J124" s="273"/>
      <c r="K124" s="439"/>
      <c r="L124" s="272"/>
      <c r="M124" s="273"/>
      <c r="N124" s="272"/>
      <c r="O124" s="438"/>
    </row>
    <row r="125" spans="1:15" x14ac:dyDescent="0.25">
      <c r="A125" s="263"/>
      <c r="B125" s="273"/>
      <c r="C125" s="273"/>
      <c r="D125" s="273"/>
      <c r="E125" s="273"/>
      <c r="F125" s="273"/>
      <c r="G125" s="273"/>
      <c r="H125" s="273"/>
      <c r="I125" s="273"/>
      <c r="J125" s="273"/>
      <c r="K125" s="439"/>
      <c r="L125" s="272"/>
      <c r="M125" s="273"/>
      <c r="N125" s="272"/>
      <c r="O125" s="438"/>
    </row>
    <row r="126" spans="1:15" x14ac:dyDescent="0.25">
      <c r="A126" s="263"/>
      <c r="B126" s="273"/>
      <c r="C126" s="273"/>
      <c r="D126" s="273"/>
      <c r="E126" s="273"/>
      <c r="F126" s="273"/>
      <c r="G126" s="273"/>
      <c r="H126" s="273"/>
      <c r="I126" s="273"/>
      <c r="J126" s="273"/>
      <c r="K126" s="439"/>
      <c r="L126" s="272"/>
      <c r="M126" s="273"/>
      <c r="N126" s="272"/>
      <c r="O126" s="438"/>
    </row>
    <row r="127" spans="1:15" x14ac:dyDescent="0.25">
      <c r="A127" s="263"/>
      <c r="B127" s="273"/>
      <c r="C127" s="273"/>
      <c r="D127" s="273"/>
      <c r="E127" s="273"/>
      <c r="F127" s="273"/>
      <c r="G127" s="273"/>
      <c r="H127" s="273"/>
      <c r="I127" s="273"/>
      <c r="J127" s="273"/>
      <c r="K127" s="439"/>
      <c r="L127" s="272"/>
      <c r="M127" s="273"/>
      <c r="N127" s="272"/>
      <c r="O127" s="438"/>
    </row>
    <row r="128" spans="1:15" x14ac:dyDescent="0.25">
      <c r="A128" s="263"/>
      <c r="B128" s="273"/>
      <c r="C128" s="273"/>
      <c r="D128" s="273"/>
      <c r="E128" s="273"/>
      <c r="F128" s="273"/>
      <c r="G128" s="273"/>
      <c r="H128" s="273"/>
      <c r="I128" s="273"/>
      <c r="J128" s="273"/>
      <c r="K128" s="439"/>
      <c r="L128" s="272"/>
      <c r="M128" s="273"/>
      <c r="N128" s="272"/>
      <c r="O128" s="438"/>
    </row>
    <row r="129" spans="1:15" x14ac:dyDescent="0.25">
      <c r="A129" s="263"/>
      <c r="B129" s="273"/>
      <c r="C129" s="273"/>
      <c r="D129" s="273"/>
      <c r="E129" s="273"/>
      <c r="F129" s="273"/>
      <c r="G129" s="273"/>
      <c r="H129" s="273"/>
      <c r="I129" s="273"/>
      <c r="J129" s="273"/>
      <c r="K129" s="439"/>
      <c r="L129" s="272"/>
      <c r="M129" s="273"/>
      <c r="N129" s="272"/>
      <c r="O129" s="438"/>
    </row>
    <row r="130" spans="1:15" x14ac:dyDescent="0.25">
      <c r="A130" s="263"/>
      <c r="B130" s="273"/>
      <c r="C130" s="273"/>
      <c r="D130" s="273"/>
      <c r="E130" s="273"/>
      <c r="F130" s="273"/>
      <c r="G130" s="273"/>
      <c r="H130" s="273"/>
      <c r="I130" s="273"/>
      <c r="J130" s="273"/>
      <c r="K130" s="439"/>
      <c r="L130" s="272"/>
      <c r="M130" s="273"/>
      <c r="N130" s="272"/>
      <c r="O130" s="438"/>
    </row>
    <row r="131" spans="1:15" x14ac:dyDescent="0.25">
      <c r="A131" s="263"/>
      <c r="B131" s="273"/>
      <c r="C131" s="273"/>
      <c r="D131" s="273"/>
      <c r="E131" s="273"/>
      <c r="F131" s="273"/>
      <c r="G131" s="273"/>
      <c r="H131" s="273"/>
      <c r="I131" s="273"/>
      <c r="J131" s="273"/>
      <c r="K131" s="439"/>
      <c r="L131" s="272"/>
      <c r="M131" s="273"/>
      <c r="N131" s="272"/>
      <c r="O131" s="438"/>
    </row>
    <row r="132" spans="1:15" x14ac:dyDescent="0.25">
      <c r="A132" s="263"/>
      <c r="B132" s="273"/>
      <c r="C132" s="273"/>
      <c r="D132" s="273"/>
      <c r="E132" s="273"/>
      <c r="F132" s="273"/>
      <c r="G132" s="273"/>
      <c r="H132" s="273"/>
      <c r="I132" s="273"/>
      <c r="J132" s="273"/>
      <c r="K132" s="439"/>
      <c r="L132" s="272"/>
      <c r="M132" s="273"/>
      <c r="N132" s="272"/>
      <c r="O132" s="438"/>
    </row>
    <row r="133" spans="1:15" x14ac:dyDescent="0.25">
      <c r="A133" s="263"/>
      <c r="B133" s="273"/>
      <c r="C133" s="273"/>
      <c r="D133" s="273"/>
      <c r="E133" s="273"/>
      <c r="F133" s="273"/>
      <c r="G133" s="273"/>
      <c r="H133" s="273"/>
      <c r="I133" s="273"/>
      <c r="J133" s="273"/>
      <c r="K133" s="439"/>
      <c r="L133" s="272"/>
      <c r="M133" s="273"/>
      <c r="N133" s="272"/>
      <c r="O133" s="438"/>
    </row>
    <row r="134" spans="1:15" x14ac:dyDescent="0.25">
      <c r="A134" s="263"/>
      <c r="B134" s="273"/>
      <c r="C134" s="273"/>
      <c r="D134" s="273"/>
      <c r="E134" s="273"/>
      <c r="F134" s="273"/>
      <c r="G134" s="273"/>
      <c r="H134" s="273"/>
      <c r="I134" s="273"/>
      <c r="J134" s="273"/>
      <c r="K134" s="439"/>
      <c r="L134" s="272"/>
      <c r="M134" s="273"/>
      <c r="N134" s="272"/>
      <c r="O134" s="438"/>
    </row>
    <row r="135" spans="1:15" x14ac:dyDescent="0.25">
      <c r="A135" s="263"/>
      <c r="B135" s="273"/>
      <c r="C135" s="273"/>
      <c r="D135" s="273"/>
      <c r="E135" s="273"/>
      <c r="F135" s="273"/>
      <c r="G135" s="273"/>
      <c r="H135" s="273"/>
      <c r="I135" s="273"/>
      <c r="J135" s="273"/>
      <c r="K135" s="439"/>
      <c r="L135" s="272"/>
      <c r="M135" s="273"/>
      <c r="N135" s="272"/>
      <c r="O135" s="438"/>
    </row>
    <row r="136" spans="1:15" x14ac:dyDescent="0.25">
      <c r="A136" s="266"/>
      <c r="B136" s="440"/>
      <c r="C136" s="440"/>
      <c r="D136" s="440"/>
      <c r="E136" s="440"/>
      <c r="F136" s="440"/>
      <c r="G136" s="440"/>
      <c r="H136" s="440"/>
      <c r="I136" s="440"/>
      <c r="J136" s="440"/>
      <c r="K136" s="441"/>
      <c r="L136" s="442"/>
      <c r="M136" s="440"/>
      <c r="N136" s="440"/>
      <c r="O136" s="443"/>
    </row>
    <row r="158" spans="10:10" x14ac:dyDescent="0.25">
      <c r="J158" s="444">
        <v>282039226.89999998</v>
      </c>
    </row>
    <row r="159" spans="10:10" x14ac:dyDescent="0.25">
      <c r="J159" s="445">
        <f>+J158-J97</f>
        <v>-58474373.100000024</v>
      </c>
    </row>
  </sheetData>
  <sortState ref="A62:O82">
    <sortCondition ref="A62:A82"/>
  </sortState>
  <mergeCells count="30">
    <mergeCell ref="A10:E10"/>
    <mergeCell ref="A34:H34"/>
    <mergeCell ref="A37:B37"/>
    <mergeCell ref="A38:F38"/>
    <mergeCell ref="A44:H44"/>
    <mergeCell ref="A6:H9"/>
    <mergeCell ref="I6:I9"/>
    <mergeCell ref="K6:K9"/>
    <mergeCell ref="M6:N6"/>
    <mergeCell ref="J8:J9"/>
    <mergeCell ref="A1:O1"/>
    <mergeCell ref="A2:O2"/>
    <mergeCell ref="A3:O3"/>
    <mergeCell ref="A4:O4"/>
    <mergeCell ref="A5:O5"/>
    <mergeCell ref="A56:H56"/>
    <mergeCell ref="A58:F58"/>
    <mergeCell ref="A60:E60"/>
    <mergeCell ref="I112:J112"/>
    <mergeCell ref="A88:F88"/>
    <mergeCell ref="A90:F90"/>
    <mergeCell ref="A80:E80"/>
    <mergeCell ref="I117:J117"/>
    <mergeCell ref="K117:M117"/>
    <mergeCell ref="B117:D117"/>
    <mergeCell ref="B118:D118"/>
    <mergeCell ref="N117:O117"/>
    <mergeCell ref="I118:J118"/>
    <mergeCell ref="K118:M118"/>
    <mergeCell ref="N118:O118"/>
  </mergeCells>
  <pageMargins left="0.3" right="0.3" top="0.25" bottom="0.5" header="0.3" footer="0.3"/>
  <pageSetup paperSize="10000" orientation="landscape" horizontalDpi="300" verticalDpi="300" r:id="rId1"/>
  <headerFooter>
    <oddFooter>&amp;C&amp;8Page &amp;P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1"/>
  <sheetViews>
    <sheetView workbookViewId="0">
      <selection activeCell="K36" sqref="K36"/>
    </sheetView>
  </sheetViews>
  <sheetFormatPr defaultRowHeight="12.75" x14ac:dyDescent="0.2"/>
  <cols>
    <col min="1" max="1" width="14" style="249" bestFit="1" customWidth="1"/>
    <col min="2" max="2" width="2.7109375" style="250" customWidth="1"/>
    <col min="3" max="3" width="14" style="249" bestFit="1" customWidth="1"/>
  </cols>
  <sheetData>
    <row r="1" spans="1:3" x14ac:dyDescent="0.2">
      <c r="A1" s="249" t="s">
        <v>212</v>
      </c>
      <c r="C1" s="249" t="s">
        <v>213</v>
      </c>
    </row>
    <row r="2" spans="1:3" x14ac:dyDescent="0.2">
      <c r="A2" s="249">
        <v>1406312.94</v>
      </c>
      <c r="B2" s="250">
        <v>1</v>
      </c>
      <c r="C2" s="249">
        <v>450666.82</v>
      </c>
    </row>
    <row r="3" spans="1:3" x14ac:dyDescent="0.2">
      <c r="A3" s="249">
        <v>346641.07</v>
      </c>
      <c r="B3" s="250">
        <v>2</v>
      </c>
      <c r="C3" s="249">
        <v>3691173.19</v>
      </c>
    </row>
    <row r="4" spans="1:3" x14ac:dyDescent="0.2">
      <c r="A4" s="249">
        <v>329338.25</v>
      </c>
      <c r="B4" s="250">
        <v>3</v>
      </c>
      <c r="C4" s="249">
        <v>1187823.25</v>
      </c>
    </row>
    <row r="5" spans="1:3" x14ac:dyDescent="0.2">
      <c r="A5" s="249">
        <v>860736.66</v>
      </c>
      <c r="B5" s="250">
        <v>4</v>
      </c>
      <c r="C5" s="249">
        <v>302357.89</v>
      </c>
    </row>
    <row r="6" spans="1:3" x14ac:dyDescent="0.2">
      <c r="A6" s="249">
        <v>754121.02</v>
      </c>
      <c r="B6" s="250">
        <v>5</v>
      </c>
      <c r="C6" s="249">
        <v>443858.29</v>
      </c>
    </row>
    <row r="7" spans="1:3" x14ac:dyDescent="0.2">
      <c r="A7" s="249">
        <v>665957.25</v>
      </c>
      <c r="B7" s="250">
        <v>6</v>
      </c>
      <c r="C7" s="249">
        <v>374428.06</v>
      </c>
    </row>
    <row r="8" spans="1:3" x14ac:dyDescent="0.2">
      <c r="A8" s="249">
        <v>544873.39</v>
      </c>
      <c r="B8" s="250">
        <v>7</v>
      </c>
      <c r="C8" s="249">
        <v>639808.52</v>
      </c>
    </row>
    <row r="9" spans="1:3" x14ac:dyDescent="0.2">
      <c r="A9" s="249">
        <v>1353782.24</v>
      </c>
      <c r="B9" s="250">
        <v>8</v>
      </c>
      <c r="C9" s="249">
        <v>1222449.7</v>
      </c>
    </row>
    <row r="10" spans="1:3" x14ac:dyDescent="0.2">
      <c r="A10" s="249">
        <v>1587558.73</v>
      </c>
      <c r="B10" s="250">
        <v>9</v>
      </c>
      <c r="C10" s="249">
        <v>961270.42</v>
      </c>
    </row>
    <row r="11" spans="1:3" x14ac:dyDescent="0.2">
      <c r="A11" s="249">
        <v>1551379.51</v>
      </c>
      <c r="B11" s="250">
        <v>10</v>
      </c>
      <c r="C11" s="249">
        <v>502575.03</v>
      </c>
    </row>
    <row r="12" spans="1:3" x14ac:dyDescent="0.2">
      <c r="A12" s="249">
        <v>1069370.6000000001</v>
      </c>
      <c r="B12" s="250">
        <v>11</v>
      </c>
      <c r="C12" s="249">
        <v>358411.19</v>
      </c>
    </row>
    <row r="13" spans="1:3" x14ac:dyDescent="0.2">
      <c r="A13" s="249">
        <v>607875.22</v>
      </c>
      <c r="B13" s="250">
        <v>12</v>
      </c>
      <c r="C13" s="249">
        <v>375094.6</v>
      </c>
    </row>
    <row r="14" spans="1:3" x14ac:dyDescent="0.2">
      <c r="A14" s="249">
        <v>721191.34</v>
      </c>
      <c r="B14" s="250">
        <v>13</v>
      </c>
      <c r="C14" s="249">
        <v>146437.95000000001</v>
      </c>
    </row>
    <row r="15" spans="1:3" x14ac:dyDescent="0.2">
      <c r="A15" s="249">
        <v>963298.57</v>
      </c>
      <c r="B15" s="250">
        <v>14</v>
      </c>
      <c r="C15" s="249">
        <v>236740.16</v>
      </c>
    </row>
    <row r="16" spans="1:3" x14ac:dyDescent="0.2">
      <c r="A16" s="249">
        <v>2760936.08</v>
      </c>
      <c r="B16" s="250">
        <v>15</v>
      </c>
      <c r="C16" s="249">
        <v>291795.83</v>
      </c>
    </row>
    <row r="17" spans="1:3" x14ac:dyDescent="0.2">
      <c r="A17" s="249">
        <v>1286500.07</v>
      </c>
      <c r="B17" s="250">
        <v>16</v>
      </c>
      <c r="C17" s="249">
        <v>1874149.59</v>
      </c>
    </row>
    <row r="18" spans="1:3" x14ac:dyDescent="0.2">
      <c r="A18" s="249">
        <v>870815.18</v>
      </c>
      <c r="B18" s="250">
        <v>17</v>
      </c>
      <c r="C18" s="249">
        <v>596713.11</v>
      </c>
    </row>
    <row r="19" spans="1:3" x14ac:dyDescent="0.2">
      <c r="A19" s="249">
        <v>418001.17</v>
      </c>
      <c r="B19" s="250">
        <v>18</v>
      </c>
      <c r="C19" s="249">
        <v>375020.62</v>
      </c>
    </row>
    <row r="20" spans="1:3" x14ac:dyDescent="0.2">
      <c r="A20" s="249">
        <v>1505817.84</v>
      </c>
      <c r="B20" s="250">
        <v>19</v>
      </c>
      <c r="C20" s="249">
        <v>394342.91</v>
      </c>
    </row>
    <row r="21" spans="1:3" x14ac:dyDescent="0.2">
      <c r="A21" s="249">
        <v>1238228.44</v>
      </c>
      <c r="B21" s="250">
        <v>20</v>
      </c>
      <c r="C21" s="249">
        <v>601211.94999999995</v>
      </c>
    </row>
    <row r="22" spans="1:3" x14ac:dyDescent="0.2">
      <c r="A22" s="249">
        <v>359101.69</v>
      </c>
      <c r="B22" s="250">
        <v>21</v>
      </c>
      <c r="C22" s="249">
        <v>370613.91</v>
      </c>
    </row>
    <row r="23" spans="1:3" x14ac:dyDescent="0.2">
      <c r="A23" s="249">
        <v>256470.21</v>
      </c>
      <c r="B23" s="250">
        <v>22</v>
      </c>
      <c r="C23" s="249">
        <v>450447.22</v>
      </c>
    </row>
    <row r="24" spans="1:3" x14ac:dyDescent="0.2">
      <c r="A24" s="249">
        <v>1002796.15</v>
      </c>
      <c r="B24" s="250">
        <v>23</v>
      </c>
      <c r="C24" s="249">
        <v>33831.18</v>
      </c>
    </row>
    <row r="25" spans="1:3" x14ac:dyDescent="0.2">
      <c r="A25" s="249">
        <v>738974.46</v>
      </c>
      <c r="B25" s="250">
        <v>24</v>
      </c>
      <c r="C25" s="249">
        <v>560682.9</v>
      </c>
    </row>
    <row r="26" spans="1:3" x14ac:dyDescent="0.2">
      <c r="A26" s="249">
        <v>1238663.92</v>
      </c>
      <c r="B26" s="250">
        <v>25</v>
      </c>
      <c r="C26" s="249">
        <v>287876.96000000002</v>
      </c>
    </row>
    <row r="27" spans="1:3" x14ac:dyDescent="0.2">
      <c r="A27" s="249">
        <v>245287.26</v>
      </c>
      <c r="B27" s="250">
        <v>26</v>
      </c>
      <c r="C27" s="249">
        <v>190649.67</v>
      </c>
    </row>
    <row r="28" spans="1:3" x14ac:dyDescent="0.2">
      <c r="A28" s="249">
        <v>287922.45</v>
      </c>
      <c r="B28" s="250">
        <v>27</v>
      </c>
      <c r="C28" s="249">
        <v>374932.65</v>
      </c>
    </row>
    <row r="29" spans="1:3" x14ac:dyDescent="0.2">
      <c r="A29" s="249">
        <v>649684.56999999995</v>
      </c>
      <c r="B29" s="250">
        <v>28</v>
      </c>
      <c r="C29" s="249">
        <v>300551.75</v>
      </c>
    </row>
    <row r="30" spans="1:3" x14ac:dyDescent="0.2">
      <c r="A30" s="249">
        <v>576306.14</v>
      </c>
      <c r="B30" s="250">
        <v>29</v>
      </c>
      <c r="C30" s="249">
        <v>252591.74</v>
      </c>
    </row>
    <row r="31" spans="1:3" x14ac:dyDescent="0.2">
      <c r="A31" s="249">
        <v>454766.29</v>
      </c>
      <c r="B31" s="250">
        <v>30</v>
      </c>
      <c r="C31" s="249">
        <v>245486.18</v>
      </c>
    </row>
    <row r="32" spans="1:3" x14ac:dyDescent="0.2">
      <c r="A32" s="249">
        <v>291166.53999999998</v>
      </c>
      <c r="B32" s="250">
        <v>31</v>
      </c>
      <c r="C32" s="249">
        <v>174550.8</v>
      </c>
    </row>
    <row r="33" spans="1:3" x14ac:dyDescent="0.2">
      <c r="A33" s="249">
        <v>656730.56000000006</v>
      </c>
      <c r="B33" s="250">
        <v>32</v>
      </c>
      <c r="C33" s="249">
        <v>495228.2</v>
      </c>
    </row>
    <row r="34" spans="1:3" x14ac:dyDescent="0.2">
      <c r="A34" s="249">
        <v>262775.76</v>
      </c>
      <c r="B34" s="250">
        <v>33</v>
      </c>
      <c r="C34" s="249">
        <v>117163.28</v>
      </c>
    </row>
    <row r="35" spans="1:3" x14ac:dyDescent="0.2">
      <c r="B35" s="250">
        <v>34</v>
      </c>
      <c r="C35" s="249">
        <v>299344.62</v>
      </c>
    </row>
    <row r="36" spans="1:3" x14ac:dyDescent="0.2">
      <c r="A36" s="249">
        <f>SUM(A2:A34)</f>
        <v>27863381.57</v>
      </c>
      <c r="B36" s="250">
        <v>35</v>
      </c>
      <c r="C36" s="249">
        <v>374976.44</v>
      </c>
    </row>
    <row r="37" spans="1:3" x14ac:dyDescent="0.2">
      <c r="B37" s="250">
        <v>36</v>
      </c>
      <c r="C37" s="249">
        <v>104511.58</v>
      </c>
    </row>
    <row r="38" spans="1:3" x14ac:dyDescent="0.2">
      <c r="B38" s="250">
        <v>37</v>
      </c>
      <c r="C38" s="249">
        <v>375108.65</v>
      </c>
    </row>
    <row r="39" spans="1:3" x14ac:dyDescent="0.2">
      <c r="B39" s="250">
        <v>38</v>
      </c>
      <c r="C39" s="249">
        <v>1493740.5</v>
      </c>
    </row>
    <row r="40" spans="1:3" x14ac:dyDescent="0.2">
      <c r="B40" s="250">
        <v>39</v>
      </c>
      <c r="C40" s="249">
        <v>97714.15</v>
      </c>
    </row>
    <row r="41" spans="1:3" x14ac:dyDescent="0.2">
      <c r="B41" s="250">
        <v>40</v>
      </c>
      <c r="C41" s="249">
        <v>296397.92</v>
      </c>
    </row>
    <row r="42" spans="1:3" x14ac:dyDescent="0.2">
      <c r="B42" s="250">
        <v>41</v>
      </c>
      <c r="C42" s="249">
        <v>1109651.47</v>
      </c>
    </row>
    <row r="43" spans="1:3" x14ac:dyDescent="0.2">
      <c r="B43" s="250">
        <v>42</v>
      </c>
      <c r="C43" s="249">
        <v>370132.58</v>
      </c>
    </row>
    <row r="44" spans="1:3" x14ac:dyDescent="0.2">
      <c r="B44" s="250">
        <v>43</v>
      </c>
      <c r="C44" s="249">
        <v>600755.37</v>
      </c>
    </row>
    <row r="45" spans="1:3" x14ac:dyDescent="0.2">
      <c r="B45" s="250">
        <v>44</v>
      </c>
      <c r="C45" s="249">
        <v>798288.05</v>
      </c>
    </row>
    <row r="46" spans="1:3" x14ac:dyDescent="0.2">
      <c r="B46" s="250">
        <v>45</v>
      </c>
      <c r="C46" s="249">
        <v>1130549.8999999999</v>
      </c>
    </row>
    <row r="47" spans="1:3" x14ac:dyDescent="0.2">
      <c r="B47" s="250">
        <v>46</v>
      </c>
      <c r="C47" s="249">
        <v>427997.11</v>
      </c>
    </row>
    <row r="48" spans="1:3" x14ac:dyDescent="0.2">
      <c r="B48" s="250">
        <v>47</v>
      </c>
      <c r="C48" s="249">
        <v>900692.95</v>
      </c>
    </row>
    <row r="49" spans="2:3" x14ac:dyDescent="0.2">
      <c r="B49" s="250">
        <v>48</v>
      </c>
      <c r="C49" s="249">
        <v>749249.09</v>
      </c>
    </row>
    <row r="51" spans="2:3" x14ac:dyDescent="0.2">
      <c r="C51" s="249">
        <f>SUM(C2:C49)</f>
        <v>28010045.899999991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74"/>
  <sheetViews>
    <sheetView workbookViewId="0">
      <selection activeCell="E109" sqref="E109"/>
    </sheetView>
  </sheetViews>
  <sheetFormatPr defaultRowHeight="12.75" x14ac:dyDescent="0.2"/>
  <cols>
    <col min="1" max="1" width="6.5703125" style="1" customWidth="1"/>
    <col min="2" max="2" width="13" style="1" customWidth="1"/>
    <col min="3" max="4" width="9.140625" style="1"/>
    <col min="5" max="5" width="10.42578125" style="1" customWidth="1"/>
    <col min="6" max="6" width="18" style="1" customWidth="1"/>
    <col min="7" max="7" width="7.42578125" style="1" hidden="1" customWidth="1"/>
    <col min="8" max="8" width="0.140625" style="1" hidden="1" customWidth="1"/>
    <col min="9" max="9" width="29.5703125" style="1" customWidth="1"/>
    <col min="10" max="10" width="15" style="1" customWidth="1"/>
    <col min="11" max="11" width="13" style="1" customWidth="1"/>
    <col min="12" max="12" width="9.7109375" style="1" customWidth="1"/>
    <col min="13" max="13" width="12" style="1" customWidth="1"/>
    <col min="14" max="14" width="15.42578125" style="145" customWidth="1"/>
    <col min="15" max="15" width="32.140625" style="1" customWidth="1"/>
    <col min="16" max="16384" width="9.140625" style="1"/>
  </cols>
  <sheetData>
    <row r="1" spans="1:15" s="13" customFormat="1" ht="18.75" x14ac:dyDescent="0.2">
      <c r="A1" s="624" t="s">
        <v>3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6"/>
    </row>
    <row r="2" spans="1:15" s="13" customFormat="1" ht="15" customHeight="1" x14ac:dyDescent="0.2">
      <c r="A2" s="627" t="s">
        <v>4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9"/>
    </row>
    <row r="3" spans="1:15" s="13" customFormat="1" x14ac:dyDescent="0.2">
      <c r="A3" s="630" t="s">
        <v>5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2"/>
    </row>
    <row r="4" spans="1:15" s="13" customFormat="1" ht="15" customHeight="1" x14ac:dyDescent="0.2">
      <c r="A4" s="633" t="s">
        <v>9</v>
      </c>
      <c r="B4" s="634"/>
      <c r="C4" s="634"/>
      <c r="D4" s="634"/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5"/>
    </row>
    <row r="5" spans="1:15" s="13" customFormat="1" ht="15.75" x14ac:dyDescent="0.2">
      <c r="A5" s="636" t="s">
        <v>170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8"/>
    </row>
    <row r="6" spans="1:15" x14ac:dyDescent="0.2">
      <c r="A6" s="645" t="s">
        <v>10</v>
      </c>
      <c r="B6" s="646"/>
      <c r="C6" s="646"/>
      <c r="D6" s="646"/>
      <c r="E6" s="646"/>
      <c r="F6" s="646"/>
      <c r="G6" s="646"/>
      <c r="H6" s="647"/>
      <c r="I6" s="642" t="s">
        <v>11</v>
      </c>
      <c r="J6" s="639" t="s">
        <v>12</v>
      </c>
      <c r="K6" s="655" t="s">
        <v>13</v>
      </c>
      <c r="L6" s="244"/>
      <c r="M6" s="622" t="s">
        <v>31</v>
      </c>
      <c r="N6" s="654"/>
      <c r="O6" s="3"/>
    </row>
    <row r="7" spans="1:15" x14ac:dyDescent="0.2">
      <c r="A7" s="648"/>
      <c r="B7" s="649"/>
      <c r="C7" s="649"/>
      <c r="D7" s="649"/>
      <c r="E7" s="649"/>
      <c r="F7" s="649"/>
      <c r="G7" s="649"/>
      <c r="H7" s="650"/>
      <c r="I7" s="643"/>
      <c r="J7" s="640"/>
      <c r="K7" s="656"/>
      <c r="L7" s="245" t="s">
        <v>14</v>
      </c>
      <c r="M7" s="90" t="s">
        <v>17</v>
      </c>
      <c r="N7" s="91" t="s">
        <v>34</v>
      </c>
      <c r="O7" s="2" t="s">
        <v>30</v>
      </c>
    </row>
    <row r="8" spans="1:15" ht="12.75" customHeight="1" x14ac:dyDescent="0.2">
      <c r="A8" s="648"/>
      <c r="B8" s="649"/>
      <c r="C8" s="649"/>
      <c r="D8" s="649"/>
      <c r="E8" s="649"/>
      <c r="F8" s="649"/>
      <c r="G8" s="649"/>
      <c r="H8" s="650"/>
      <c r="I8" s="643"/>
      <c r="J8" s="640"/>
      <c r="K8" s="656"/>
      <c r="L8" s="245" t="s">
        <v>15</v>
      </c>
      <c r="M8" s="90" t="s">
        <v>32</v>
      </c>
      <c r="N8" s="91" t="s">
        <v>19</v>
      </c>
      <c r="O8" s="2" t="s">
        <v>35</v>
      </c>
    </row>
    <row r="9" spans="1:15" ht="12.75" customHeight="1" x14ac:dyDescent="0.2">
      <c r="A9" s="651"/>
      <c r="B9" s="652"/>
      <c r="C9" s="652"/>
      <c r="D9" s="652"/>
      <c r="E9" s="652"/>
      <c r="F9" s="652"/>
      <c r="G9" s="652"/>
      <c r="H9" s="653"/>
      <c r="I9" s="644"/>
      <c r="J9" s="641"/>
      <c r="K9" s="657"/>
      <c r="L9" s="246" t="s">
        <v>16</v>
      </c>
      <c r="M9" s="92" t="s">
        <v>33</v>
      </c>
      <c r="N9" s="93" t="s">
        <v>20</v>
      </c>
      <c r="O9" s="4"/>
    </row>
    <row r="10" spans="1:15" ht="12.75" customHeight="1" x14ac:dyDescent="0.2">
      <c r="A10" s="605" t="s">
        <v>175</v>
      </c>
      <c r="B10" s="606"/>
      <c r="C10" s="221"/>
      <c r="D10" s="221"/>
      <c r="E10" s="221"/>
      <c r="F10" s="221"/>
      <c r="G10" s="221"/>
      <c r="H10" s="221"/>
      <c r="I10" s="220"/>
      <c r="J10" s="229"/>
      <c r="K10" s="222"/>
      <c r="L10" s="230"/>
      <c r="M10" s="90"/>
      <c r="N10" s="123"/>
      <c r="O10" s="2"/>
    </row>
    <row r="11" spans="1:15" s="6" customFormat="1" ht="15" customHeight="1" x14ac:dyDescent="0.25">
      <c r="A11" s="14" t="s">
        <v>28</v>
      </c>
      <c r="B11" s="7"/>
      <c r="C11" s="7"/>
      <c r="D11" s="7"/>
      <c r="E11" s="8"/>
      <c r="F11" s="7"/>
      <c r="G11" s="9"/>
      <c r="H11" s="9"/>
      <c r="I11" s="10"/>
      <c r="J11" s="7"/>
      <c r="K11" s="194"/>
      <c r="L11" s="195"/>
      <c r="M11" s="11"/>
      <c r="N11" s="5"/>
      <c r="O11" s="11"/>
    </row>
    <row r="12" spans="1:15" s="22" customFormat="1" ht="15" customHeight="1" x14ac:dyDescent="0.25">
      <c r="A12" s="616" t="s">
        <v>65</v>
      </c>
      <c r="B12" s="617"/>
      <c r="C12" s="617"/>
      <c r="D12" s="617"/>
      <c r="E12" s="617"/>
      <c r="F12" s="617"/>
      <c r="G12" s="16"/>
      <c r="H12" s="16"/>
      <c r="I12" s="17" t="s">
        <v>29</v>
      </c>
      <c r="J12" s="18">
        <v>5000000</v>
      </c>
      <c r="K12" s="196"/>
      <c r="L12" s="21"/>
      <c r="M12" s="20">
        <f t="shared" ref="M12:M81" si="0">+N12/J12</f>
        <v>0</v>
      </c>
      <c r="N12" s="21"/>
      <c r="O12" s="131" t="s">
        <v>191</v>
      </c>
    </row>
    <row r="13" spans="1:15" s="22" customFormat="1" ht="15" customHeight="1" x14ac:dyDescent="0.25">
      <c r="A13" s="616" t="s">
        <v>66</v>
      </c>
      <c r="B13" s="617"/>
      <c r="C13" s="617"/>
      <c r="D13" s="617"/>
      <c r="E13" s="617"/>
      <c r="F13" s="617"/>
      <c r="G13" s="23"/>
      <c r="H13" s="23"/>
      <c r="I13" s="24" t="s">
        <v>29</v>
      </c>
      <c r="J13" s="25">
        <v>10000000</v>
      </c>
      <c r="K13" s="197"/>
      <c r="L13" s="198"/>
      <c r="M13" s="20">
        <f t="shared" si="0"/>
        <v>0</v>
      </c>
      <c r="N13" s="88"/>
      <c r="O13" s="131" t="s">
        <v>191</v>
      </c>
    </row>
    <row r="14" spans="1:15" s="129" customFormat="1" ht="15" customHeight="1" x14ac:dyDescent="0.25">
      <c r="A14" s="616" t="s">
        <v>67</v>
      </c>
      <c r="B14" s="617"/>
      <c r="C14" s="617"/>
      <c r="D14" s="617"/>
      <c r="E14" s="617"/>
      <c r="F14" s="621"/>
      <c r="G14" s="232"/>
      <c r="H14" s="232"/>
      <c r="I14" s="223" t="s">
        <v>29</v>
      </c>
      <c r="J14" s="18">
        <v>4000000</v>
      </c>
      <c r="K14" s="196"/>
      <c r="L14" s="21"/>
      <c r="M14" s="26">
        <f t="shared" si="0"/>
        <v>0</v>
      </c>
      <c r="N14" s="19"/>
      <c r="O14" s="131" t="s">
        <v>191</v>
      </c>
    </row>
    <row r="15" spans="1:15" s="242" customFormat="1" ht="15" customHeight="1" x14ac:dyDescent="0.25">
      <c r="A15" s="233"/>
      <c r="B15" s="231" t="s">
        <v>57</v>
      </c>
      <c r="C15" s="234"/>
      <c r="D15" s="234"/>
      <c r="E15" s="234"/>
      <c r="F15" s="234"/>
      <c r="G15" s="235"/>
      <c r="H15" s="235"/>
      <c r="I15" s="236"/>
      <c r="J15" s="237"/>
      <c r="K15" s="238"/>
      <c r="L15" s="239"/>
      <c r="M15" s="240"/>
      <c r="N15" s="239"/>
      <c r="O15" s="241"/>
    </row>
    <row r="16" spans="1:15" s="242" customFormat="1" ht="15" customHeight="1" x14ac:dyDescent="0.25">
      <c r="A16" s="233"/>
      <c r="B16" s="231" t="s">
        <v>58</v>
      </c>
      <c r="C16" s="234"/>
      <c r="D16" s="234"/>
      <c r="E16" s="234"/>
      <c r="F16" s="234"/>
      <c r="G16" s="235"/>
      <c r="H16" s="235"/>
      <c r="I16" s="236"/>
      <c r="J16" s="237"/>
      <c r="K16" s="238"/>
      <c r="L16" s="239"/>
      <c r="M16" s="240"/>
      <c r="N16" s="239"/>
      <c r="O16" s="241"/>
    </row>
    <row r="17" spans="1:15" s="22" customFormat="1" ht="15" customHeight="1" x14ac:dyDescent="0.25">
      <c r="A17" s="616" t="s">
        <v>68</v>
      </c>
      <c r="B17" s="617"/>
      <c r="C17" s="617"/>
      <c r="D17" s="617"/>
      <c r="E17" s="617"/>
      <c r="F17" s="617"/>
      <c r="G17" s="16"/>
      <c r="H17" s="16"/>
      <c r="I17" s="17" t="s">
        <v>29</v>
      </c>
      <c r="J17" s="18">
        <v>1000000</v>
      </c>
      <c r="K17" s="196"/>
      <c r="L17" s="21"/>
      <c r="M17" s="20">
        <f t="shared" si="0"/>
        <v>0</v>
      </c>
      <c r="N17" s="21"/>
      <c r="O17" s="131" t="s">
        <v>187</v>
      </c>
    </row>
    <row r="18" spans="1:15" s="22" customFormat="1" ht="15" customHeight="1" x14ac:dyDescent="0.25">
      <c r="A18" s="616" t="s">
        <v>59</v>
      </c>
      <c r="B18" s="617"/>
      <c r="C18" s="617"/>
      <c r="D18" s="617"/>
      <c r="E18" s="617"/>
      <c r="F18" s="617"/>
      <c r="G18" s="23"/>
      <c r="H18" s="27"/>
      <c r="I18" s="28" t="s">
        <v>36</v>
      </c>
      <c r="J18" s="29">
        <v>500000</v>
      </c>
      <c r="K18" s="30"/>
      <c r="L18" s="31"/>
      <c r="M18" s="26">
        <f t="shared" si="0"/>
        <v>0</v>
      </c>
      <c r="N18" s="32"/>
      <c r="O18" s="131" t="s">
        <v>190</v>
      </c>
    </row>
    <row r="19" spans="1:15" s="22" customFormat="1" ht="15" customHeight="1" x14ac:dyDescent="0.25">
      <c r="A19" s="616" t="s">
        <v>60</v>
      </c>
      <c r="B19" s="617"/>
      <c r="C19" s="617"/>
      <c r="D19" s="617"/>
      <c r="E19" s="617"/>
      <c r="F19" s="617"/>
      <c r="G19" s="18"/>
      <c r="H19" s="18"/>
      <c r="I19" s="28" t="s">
        <v>36</v>
      </c>
      <c r="J19" s="18">
        <v>500000</v>
      </c>
      <c r="K19" s="34"/>
      <c r="L19" s="18"/>
      <c r="M19" s="20">
        <f t="shared" si="0"/>
        <v>0</v>
      </c>
      <c r="N19" s="136"/>
      <c r="O19" s="131" t="s">
        <v>190</v>
      </c>
    </row>
    <row r="20" spans="1:15" s="22" customFormat="1" ht="15" customHeight="1" x14ac:dyDescent="0.25">
      <c r="A20" s="616" t="s">
        <v>61</v>
      </c>
      <c r="B20" s="617"/>
      <c r="C20" s="617"/>
      <c r="D20" s="617"/>
      <c r="E20" s="617"/>
      <c r="F20" s="617"/>
      <c r="G20" s="25"/>
      <c r="H20" s="25"/>
      <c r="I20" s="36" t="s">
        <v>36</v>
      </c>
      <c r="J20" s="25">
        <v>500000</v>
      </c>
      <c r="K20" s="29"/>
      <c r="L20" s="25"/>
      <c r="M20" s="26">
        <f t="shared" si="0"/>
        <v>0</v>
      </c>
      <c r="N20" s="137"/>
      <c r="O20" s="131" t="s">
        <v>190</v>
      </c>
    </row>
    <row r="21" spans="1:15" s="22" customFormat="1" ht="15" customHeight="1" x14ac:dyDescent="0.25">
      <c r="A21" s="616" t="s">
        <v>62</v>
      </c>
      <c r="B21" s="617"/>
      <c r="C21" s="617"/>
      <c r="D21" s="617"/>
      <c r="E21" s="617"/>
      <c r="F21" s="617"/>
      <c r="G21" s="18"/>
      <c r="H21" s="18"/>
      <c r="I21" s="33" t="s">
        <v>46</v>
      </c>
      <c r="J21" s="34">
        <v>500000</v>
      </c>
      <c r="K21" s="34"/>
      <c r="L21" s="18"/>
      <c r="M21" s="20">
        <f t="shared" si="0"/>
        <v>0</v>
      </c>
      <c r="N21" s="136"/>
      <c r="O21" s="131" t="s">
        <v>190</v>
      </c>
    </row>
    <row r="22" spans="1:15" s="22" customFormat="1" ht="15" customHeight="1" x14ac:dyDescent="0.25">
      <c r="A22" s="618" t="s">
        <v>63</v>
      </c>
      <c r="B22" s="619"/>
      <c r="C22" s="619"/>
      <c r="D22" s="619"/>
      <c r="E22" s="619"/>
      <c r="F22" s="619"/>
      <c r="G22" s="18"/>
      <c r="H22" s="37"/>
      <c r="I22" s="52" t="s">
        <v>47</v>
      </c>
      <c r="J22" s="98">
        <v>500000</v>
      </c>
      <c r="K22" s="100"/>
      <c r="L22" s="100"/>
      <c r="M22" s="102">
        <f t="shared" si="0"/>
        <v>0</v>
      </c>
      <c r="N22" s="138"/>
      <c r="O22" s="131" t="s">
        <v>190</v>
      </c>
    </row>
    <row r="23" spans="1:15" s="22" customFormat="1" ht="15" customHeight="1" x14ac:dyDescent="0.25">
      <c r="A23" s="94" t="s">
        <v>64</v>
      </c>
      <c r="B23" s="95"/>
      <c r="C23" s="95"/>
      <c r="D23" s="95"/>
      <c r="E23" s="95"/>
      <c r="F23" s="96"/>
      <c r="G23" s="25"/>
      <c r="H23" s="25"/>
      <c r="I23" s="97" t="s">
        <v>48</v>
      </c>
      <c r="J23" s="99">
        <v>500000</v>
      </c>
      <c r="K23" s="101"/>
      <c r="L23" s="101"/>
      <c r="M23" s="103">
        <f t="shared" si="0"/>
        <v>0</v>
      </c>
      <c r="N23" s="139"/>
      <c r="O23" s="131" t="s">
        <v>190</v>
      </c>
    </row>
    <row r="24" spans="1:15" s="22" customFormat="1" ht="15" customHeight="1" x14ac:dyDescent="0.25">
      <c r="A24" s="620" t="s">
        <v>64</v>
      </c>
      <c r="B24" s="620"/>
      <c r="C24" s="620"/>
      <c r="D24" s="620"/>
      <c r="E24" s="620"/>
      <c r="F24" s="620"/>
      <c r="G24" s="127"/>
      <c r="H24" s="127"/>
      <c r="I24" s="33" t="s">
        <v>49</v>
      </c>
      <c r="J24" s="34">
        <v>500000</v>
      </c>
      <c r="K24" s="107"/>
      <c r="L24" s="107"/>
      <c r="M24" s="20">
        <f t="shared" si="0"/>
        <v>0</v>
      </c>
      <c r="N24" s="140"/>
      <c r="O24" s="131" t="s">
        <v>190</v>
      </c>
    </row>
    <row r="25" spans="1:15" s="22" customFormat="1" ht="15" customHeight="1" x14ac:dyDescent="0.25">
      <c r="A25" s="616" t="s">
        <v>69</v>
      </c>
      <c r="B25" s="617"/>
      <c r="C25" s="617"/>
      <c r="D25" s="617"/>
      <c r="E25" s="617"/>
      <c r="F25" s="617"/>
      <c r="G25" s="39"/>
      <c r="H25" s="40"/>
      <c r="I25" s="33" t="s">
        <v>50</v>
      </c>
      <c r="J25" s="34">
        <v>500000</v>
      </c>
      <c r="K25" s="107"/>
      <c r="L25" s="107"/>
      <c r="M25" s="20">
        <f t="shared" si="0"/>
        <v>0</v>
      </c>
      <c r="N25" s="140"/>
      <c r="O25" s="131" t="s">
        <v>190</v>
      </c>
    </row>
    <row r="26" spans="1:15" s="22" customFormat="1" ht="15" customHeight="1" x14ac:dyDescent="0.25">
      <c r="A26" s="616" t="s">
        <v>70</v>
      </c>
      <c r="B26" s="617"/>
      <c r="C26" s="617"/>
      <c r="D26" s="617"/>
      <c r="E26" s="617"/>
      <c r="F26" s="617"/>
      <c r="G26" s="38"/>
      <c r="H26" s="38"/>
      <c r="I26" s="33" t="s">
        <v>51</v>
      </c>
      <c r="J26" s="34">
        <v>500000</v>
      </c>
      <c r="K26" s="107"/>
      <c r="L26" s="107"/>
      <c r="M26" s="20">
        <f t="shared" si="0"/>
        <v>0</v>
      </c>
      <c r="N26" s="140"/>
      <c r="O26" s="131" t="s">
        <v>190</v>
      </c>
    </row>
    <row r="27" spans="1:15" s="22" customFormat="1" ht="15" customHeight="1" x14ac:dyDescent="0.25">
      <c r="A27" s="616" t="s">
        <v>71</v>
      </c>
      <c r="B27" s="617"/>
      <c r="C27" s="617"/>
      <c r="D27" s="617"/>
      <c r="E27" s="617"/>
      <c r="F27" s="617"/>
      <c r="G27" s="39"/>
      <c r="H27" s="40"/>
      <c r="I27" s="33" t="s">
        <v>52</v>
      </c>
      <c r="J27" s="34">
        <v>500000</v>
      </c>
      <c r="K27" s="107"/>
      <c r="L27" s="108"/>
      <c r="M27" s="20">
        <f t="shared" si="0"/>
        <v>0</v>
      </c>
      <c r="N27" s="140"/>
      <c r="O27" s="131" t="s">
        <v>190</v>
      </c>
    </row>
    <row r="28" spans="1:15" s="22" customFormat="1" ht="15" customHeight="1" x14ac:dyDescent="0.25">
      <c r="A28" s="616" t="s">
        <v>72</v>
      </c>
      <c r="B28" s="617"/>
      <c r="C28" s="617"/>
      <c r="D28" s="617"/>
      <c r="E28" s="617"/>
      <c r="F28" s="617"/>
      <c r="G28" s="39"/>
      <c r="H28" s="40"/>
      <c r="I28" s="33" t="s">
        <v>53</v>
      </c>
      <c r="J28" s="34">
        <v>2400000</v>
      </c>
      <c r="K28" s="107"/>
      <c r="L28" s="107"/>
      <c r="M28" s="20">
        <f t="shared" si="0"/>
        <v>0</v>
      </c>
      <c r="N28" s="140"/>
      <c r="O28" s="131" t="s">
        <v>187</v>
      </c>
    </row>
    <row r="29" spans="1:15" s="22" customFormat="1" ht="15" customHeight="1" x14ac:dyDescent="0.25">
      <c r="A29" s="616" t="s">
        <v>71</v>
      </c>
      <c r="B29" s="617"/>
      <c r="C29" s="617"/>
      <c r="D29" s="617"/>
      <c r="E29" s="617"/>
      <c r="F29" s="617"/>
      <c r="G29" s="41"/>
      <c r="H29" s="42"/>
      <c r="I29" s="33" t="s">
        <v>54</v>
      </c>
      <c r="J29" s="34">
        <v>1000000</v>
      </c>
      <c r="K29" s="107"/>
      <c r="L29" s="109"/>
      <c r="M29" s="20">
        <f t="shared" si="0"/>
        <v>0.76265050000000001</v>
      </c>
      <c r="N29" s="110">
        <f>27866.59+3460+504543+191212.91+20698+14870</f>
        <v>762650.5</v>
      </c>
      <c r="O29" s="130" t="s">
        <v>176</v>
      </c>
    </row>
    <row r="30" spans="1:15" s="22" customFormat="1" ht="15" customHeight="1" x14ac:dyDescent="0.25">
      <c r="A30" s="616" t="s">
        <v>71</v>
      </c>
      <c r="B30" s="617"/>
      <c r="C30" s="617"/>
      <c r="D30" s="617"/>
      <c r="E30" s="617"/>
      <c r="F30" s="617"/>
      <c r="G30" s="44"/>
      <c r="H30" s="45"/>
      <c r="I30" s="33" t="s">
        <v>55</v>
      </c>
      <c r="J30" s="34">
        <v>1000000</v>
      </c>
      <c r="K30" s="107"/>
      <c r="L30" s="109"/>
      <c r="M30" s="20">
        <f t="shared" si="0"/>
        <v>0.72934047999999996</v>
      </c>
      <c r="N30" s="110">
        <f>3460+436616.5+147718.48+69560+71985.5</f>
        <v>729340.48</v>
      </c>
      <c r="O30" s="130" t="s">
        <v>177</v>
      </c>
    </row>
    <row r="31" spans="1:15" s="22" customFormat="1" ht="15" customHeight="1" x14ac:dyDescent="0.25">
      <c r="A31" s="616" t="s">
        <v>71</v>
      </c>
      <c r="B31" s="617"/>
      <c r="C31" s="617"/>
      <c r="D31" s="617"/>
      <c r="E31" s="617"/>
      <c r="F31" s="617"/>
      <c r="G31" s="38"/>
      <c r="H31" s="38"/>
      <c r="I31" s="33" t="s">
        <v>39</v>
      </c>
      <c r="J31" s="34">
        <v>1500000</v>
      </c>
      <c r="K31" s="107"/>
      <c r="L31" s="107"/>
      <c r="M31" s="20">
        <f t="shared" si="0"/>
        <v>0.71542085333333338</v>
      </c>
      <c r="N31" s="140">
        <f>41324.74+3460+703582+216364.54+108400</f>
        <v>1073131.28</v>
      </c>
      <c r="O31" s="130" t="s">
        <v>178</v>
      </c>
    </row>
    <row r="32" spans="1:15" s="22" customFormat="1" ht="15" customHeight="1" x14ac:dyDescent="0.25">
      <c r="A32" s="616" t="s">
        <v>71</v>
      </c>
      <c r="B32" s="617"/>
      <c r="C32" s="617"/>
      <c r="D32" s="617"/>
      <c r="E32" s="617"/>
      <c r="F32" s="617"/>
      <c r="G32" s="39"/>
      <c r="H32" s="40"/>
      <c r="I32" s="33" t="s">
        <v>38</v>
      </c>
      <c r="J32" s="34">
        <v>1000000</v>
      </c>
      <c r="K32" s="107"/>
      <c r="L32" s="107"/>
      <c r="M32" s="20">
        <f t="shared" si="0"/>
        <v>0.69578273000000002</v>
      </c>
      <c r="N32" s="140">
        <f>26026.97+472782.4+191803.36+5170</f>
        <v>695782.73</v>
      </c>
      <c r="O32" s="130" t="s">
        <v>176</v>
      </c>
    </row>
    <row r="33" spans="1:15" s="22" customFormat="1" ht="15" customHeight="1" x14ac:dyDescent="0.25">
      <c r="A33" s="616" t="s">
        <v>71</v>
      </c>
      <c r="B33" s="617"/>
      <c r="C33" s="617"/>
      <c r="D33" s="617"/>
      <c r="E33" s="617"/>
      <c r="F33" s="617"/>
      <c r="G33" s="41"/>
      <c r="H33" s="42"/>
      <c r="I33" s="33" t="s">
        <v>37</v>
      </c>
      <c r="J33" s="34">
        <v>1000000</v>
      </c>
      <c r="K33" s="109"/>
      <c r="L33" s="109"/>
      <c r="M33" s="20">
        <f t="shared" si="0"/>
        <v>0.65707329000000003</v>
      </c>
      <c r="N33" s="110">
        <f>31745.93+393742+169962.36+44715+16908</f>
        <v>657073.29</v>
      </c>
      <c r="O33" s="130" t="s">
        <v>176</v>
      </c>
    </row>
    <row r="34" spans="1:15" s="22" customFormat="1" ht="15" customHeight="1" x14ac:dyDescent="0.25">
      <c r="A34" s="616" t="s">
        <v>71</v>
      </c>
      <c r="B34" s="617"/>
      <c r="C34" s="617"/>
      <c r="D34" s="617"/>
      <c r="E34" s="617"/>
      <c r="F34" s="617"/>
      <c r="G34" s="44"/>
      <c r="H34" s="45"/>
      <c r="I34" s="33" t="s">
        <v>40</v>
      </c>
      <c r="J34" s="34">
        <v>1000000</v>
      </c>
      <c r="K34" s="109"/>
      <c r="L34" s="109"/>
      <c r="M34" s="20">
        <f t="shared" si="0"/>
        <v>0.72506857999999996</v>
      </c>
      <c r="N34" s="110">
        <f>11092.26+3460+519620.2+158018.21+32877.91</f>
        <v>725068.58</v>
      </c>
      <c r="O34" s="130" t="s">
        <v>176</v>
      </c>
    </row>
    <row r="35" spans="1:15" s="22" customFormat="1" ht="15" customHeight="1" x14ac:dyDescent="0.25">
      <c r="A35" s="616" t="s">
        <v>71</v>
      </c>
      <c r="B35" s="617"/>
      <c r="C35" s="617"/>
      <c r="D35" s="617"/>
      <c r="E35" s="617"/>
      <c r="F35" s="617"/>
      <c r="G35" s="41"/>
      <c r="H35" s="42"/>
      <c r="I35" s="33" t="s">
        <v>41</v>
      </c>
      <c r="J35" s="34">
        <v>1000000</v>
      </c>
      <c r="K35" s="109">
        <v>42913</v>
      </c>
      <c r="L35" s="109">
        <v>43003</v>
      </c>
      <c r="M35" s="20">
        <f t="shared" si="0"/>
        <v>0.94324251999999986</v>
      </c>
      <c r="N35" s="135">
        <f>28003.11+3460+574783.5+207119.71+129876.2</f>
        <v>943242.5199999999</v>
      </c>
      <c r="O35" s="130" t="s">
        <v>179</v>
      </c>
    </row>
    <row r="36" spans="1:15" s="22" customFormat="1" ht="15" customHeight="1" x14ac:dyDescent="0.25">
      <c r="A36" s="190" t="s">
        <v>77</v>
      </c>
      <c r="B36" s="191"/>
      <c r="C36" s="191"/>
      <c r="D36" s="191"/>
      <c r="E36" s="191"/>
      <c r="F36" s="191"/>
      <c r="G36" s="41"/>
      <c r="H36" s="42"/>
      <c r="I36" s="33" t="s">
        <v>78</v>
      </c>
      <c r="J36" s="34">
        <v>245446.21</v>
      </c>
      <c r="K36" s="109">
        <v>42885</v>
      </c>
      <c r="L36" s="109">
        <v>42965</v>
      </c>
      <c r="M36" s="20">
        <f t="shared" si="0"/>
        <v>0.90623636030069488</v>
      </c>
      <c r="N36" s="135">
        <f>1673.82+30926.95+118407.1+71424.41</f>
        <v>222432.28</v>
      </c>
      <c r="O36" s="130" t="s">
        <v>180</v>
      </c>
    </row>
    <row r="37" spans="1:15" s="22" customFormat="1" ht="15" customHeight="1" x14ac:dyDescent="0.25">
      <c r="A37" s="190" t="s">
        <v>79</v>
      </c>
      <c r="B37" s="191"/>
      <c r="C37" s="191"/>
      <c r="D37" s="191"/>
      <c r="E37" s="191"/>
      <c r="F37" s="191"/>
      <c r="G37" s="41"/>
      <c r="H37" s="42"/>
      <c r="I37" s="33" t="s">
        <v>80</v>
      </c>
      <c r="J37" s="34">
        <v>237240.2</v>
      </c>
      <c r="K37" s="109">
        <v>42835</v>
      </c>
      <c r="L37" s="109">
        <v>42860</v>
      </c>
      <c r="M37" s="20">
        <f t="shared" si="0"/>
        <v>0.9516134280783779</v>
      </c>
      <c r="N37" s="135">
        <f>87861.91+73417.91+60238.74+4242.4</f>
        <v>225760.96</v>
      </c>
      <c r="O37" s="130" t="s">
        <v>181</v>
      </c>
    </row>
    <row r="38" spans="1:15" s="22" customFormat="1" ht="15" customHeight="1" x14ac:dyDescent="0.25">
      <c r="A38" s="190" t="s">
        <v>81</v>
      </c>
      <c r="B38" s="191"/>
      <c r="C38" s="191"/>
      <c r="D38" s="191"/>
      <c r="E38" s="191"/>
      <c r="F38" s="191"/>
      <c r="G38" s="41"/>
      <c r="H38" s="42"/>
      <c r="I38" s="33" t="s">
        <v>82</v>
      </c>
      <c r="J38" s="34">
        <v>206207.35999999999</v>
      </c>
      <c r="K38" s="109">
        <v>42857</v>
      </c>
      <c r="L38" s="109">
        <v>42907</v>
      </c>
      <c r="M38" s="20">
        <f t="shared" si="0"/>
        <v>0.98044982487531007</v>
      </c>
      <c r="N38" s="135">
        <f>38767.99+163407.98</f>
        <v>202175.97</v>
      </c>
      <c r="O38" s="130" t="s">
        <v>181</v>
      </c>
    </row>
    <row r="39" spans="1:15" s="22" customFormat="1" ht="15" customHeight="1" x14ac:dyDescent="0.25">
      <c r="A39" s="190" t="s">
        <v>83</v>
      </c>
      <c r="B39" s="191"/>
      <c r="C39" s="191"/>
      <c r="D39" s="191"/>
      <c r="E39" s="191"/>
      <c r="F39" s="191"/>
      <c r="G39" s="41"/>
      <c r="H39" s="42"/>
      <c r="I39" s="33" t="s">
        <v>84</v>
      </c>
      <c r="J39" s="34">
        <v>1064369.3</v>
      </c>
      <c r="K39" s="109">
        <v>42842</v>
      </c>
      <c r="L39" s="109">
        <v>42972</v>
      </c>
      <c r="M39" s="20">
        <f t="shared" si="0"/>
        <v>0.96259352839282375</v>
      </c>
      <c r="N39" s="135">
        <f>470330.87+367947.1+104863.74+77414.89+3998.4</f>
        <v>1024555</v>
      </c>
      <c r="O39" s="130" t="s">
        <v>181</v>
      </c>
    </row>
    <row r="40" spans="1:15" s="22" customFormat="1" ht="15" customHeight="1" x14ac:dyDescent="0.25">
      <c r="A40" s="190" t="s">
        <v>85</v>
      </c>
      <c r="B40" s="191"/>
      <c r="C40" s="191"/>
      <c r="D40" s="191"/>
      <c r="E40" s="191"/>
      <c r="F40" s="191"/>
      <c r="G40" s="41"/>
      <c r="H40" s="42"/>
      <c r="I40" s="33" t="s">
        <v>86</v>
      </c>
      <c r="J40" s="34">
        <v>223652.46</v>
      </c>
      <c r="K40" s="109">
        <v>42845</v>
      </c>
      <c r="L40" s="109">
        <v>42906</v>
      </c>
      <c r="M40" s="20">
        <f t="shared" si="0"/>
        <v>0.97430973931608011</v>
      </c>
      <c r="N40" s="135">
        <f>1636+138050.7+76895+1325.07</f>
        <v>217906.77000000002</v>
      </c>
      <c r="O40" s="130" t="s">
        <v>181</v>
      </c>
    </row>
    <row r="41" spans="1:15" s="22" customFormat="1" ht="15" customHeight="1" x14ac:dyDescent="0.25">
      <c r="A41" s="190" t="s">
        <v>87</v>
      </c>
      <c r="B41" s="191"/>
      <c r="C41" s="191"/>
      <c r="D41" s="191"/>
      <c r="E41" s="191"/>
      <c r="F41" s="191"/>
      <c r="G41" s="41"/>
      <c r="H41" s="42"/>
      <c r="I41" s="33" t="s">
        <v>88</v>
      </c>
      <c r="J41" s="34">
        <v>322320.39</v>
      </c>
      <c r="K41" s="109">
        <v>42837</v>
      </c>
      <c r="L41" s="109">
        <v>42943</v>
      </c>
      <c r="M41" s="20">
        <f t="shared" si="0"/>
        <v>0.57830731713870165</v>
      </c>
      <c r="N41" s="135">
        <f>36701+59574.53+2972.42+86446+706.29</f>
        <v>186400.24000000002</v>
      </c>
      <c r="O41" s="130" t="s">
        <v>181</v>
      </c>
    </row>
    <row r="42" spans="1:15" s="22" customFormat="1" ht="15" customHeight="1" x14ac:dyDescent="0.25">
      <c r="A42" s="190" t="s">
        <v>89</v>
      </c>
      <c r="B42" s="191"/>
      <c r="C42" s="191"/>
      <c r="D42" s="191"/>
      <c r="E42" s="191"/>
      <c r="F42" s="191"/>
      <c r="G42" s="41"/>
      <c r="H42" s="42"/>
      <c r="I42" s="33" t="s">
        <v>90</v>
      </c>
      <c r="J42" s="34">
        <v>92762.559999999998</v>
      </c>
      <c r="K42" s="109">
        <v>42836</v>
      </c>
      <c r="L42" s="109">
        <v>42879</v>
      </c>
      <c r="M42" s="20">
        <f t="shared" si="0"/>
        <v>0.99195537509960929</v>
      </c>
      <c r="N42" s="135">
        <f>28344+63519.32+153</f>
        <v>92016.320000000007</v>
      </c>
      <c r="O42" s="130" t="s">
        <v>181</v>
      </c>
    </row>
    <row r="43" spans="1:15" s="22" customFormat="1" ht="15" customHeight="1" x14ac:dyDescent="0.25">
      <c r="A43" s="190" t="s">
        <v>91</v>
      </c>
      <c r="B43" s="191"/>
      <c r="C43" s="191"/>
      <c r="D43" s="191"/>
      <c r="E43" s="191"/>
      <c r="F43" s="191"/>
      <c r="G43" s="41"/>
      <c r="H43" s="42"/>
      <c r="I43" s="33" t="s">
        <v>92</v>
      </c>
      <c r="J43" s="34">
        <v>1000000</v>
      </c>
      <c r="K43" s="109"/>
      <c r="L43" s="109"/>
      <c r="M43" s="20">
        <f t="shared" si="0"/>
        <v>0</v>
      </c>
      <c r="N43" s="135"/>
      <c r="O43" s="131" t="s">
        <v>190</v>
      </c>
    </row>
    <row r="44" spans="1:15" s="22" customFormat="1" ht="15" customHeight="1" x14ac:dyDescent="0.25">
      <c r="A44" s="190" t="s">
        <v>93</v>
      </c>
      <c r="B44" s="191"/>
      <c r="C44" s="191"/>
      <c r="D44" s="191"/>
      <c r="E44" s="191"/>
      <c r="F44" s="191"/>
      <c r="G44" s="41"/>
      <c r="H44" s="42"/>
      <c r="I44" s="33" t="s">
        <v>90</v>
      </c>
      <c r="J44" s="34">
        <v>267931.28000000003</v>
      </c>
      <c r="K44" s="109">
        <v>42857</v>
      </c>
      <c r="L44" s="109">
        <v>42872</v>
      </c>
      <c r="M44" s="20">
        <f t="shared" si="0"/>
        <v>0.99983144931789958</v>
      </c>
      <c r="N44" s="135">
        <f>80331.27+87529.06+51395.12+48630.67</f>
        <v>267886.12</v>
      </c>
      <c r="O44" s="130" t="s">
        <v>181</v>
      </c>
    </row>
    <row r="45" spans="1:15" s="22" customFormat="1" ht="15" customHeight="1" x14ac:dyDescent="0.25">
      <c r="A45" s="190" t="s">
        <v>101</v>
      </c>
      <c r="B45" s="191"/>
      <c r="C45" s="191"/>
      <c r="D45" s="191"/>
      <c r="E45" s="191"/>
      <c r="F45" s="191"/>
      <c r="G45" s="41"/>
      <c r="H45" s="42"/>
      <c r="I45" s="33" t="s">
        <v>90</v>
      </c>
      <c r="J45" s="34">
        <v>1222342.98</v>
      </c>
      <c r="K45" s="109">
        <v>42842</v>
      </c>
      <c r="L45" s="109">
        <v>42962</v>
      </c>
      <c r="M45" s="20">
        <f t="shared" si="0"/>
        <v>0.55436145262600511</v>
      </c>
      <c r="N45" s="135">
        <f>64569.27+212610.35+156810.81+140698.43+102930.97</f>
        <v>677619.83</v>
      </c>
      <c r="O45" s="130" t="s">
        <v>182</v>
      </c>
    </row>
    <row r="46" spans="1:15" s="22" customFormat="1" ht="15" customHeight="1" x14ac:dyDescent="0.25">
      <c r="A46" s="190" t="s">
        <v>94</v>
      </c>
      <c r="B46" s="191"/>
      <c r="C46" s="191"/>
      <c r="D46" s="191"/>
      <c r="E46" s="191"/>
      <c r="F46" s="191"/>
      <c r="G46" s="41"/>
      <c r="H46" s="42"/>
      <c r="I46" s="33" t="s">
        <v>90</v>
      </c>
      <c r="J46" s="34">
        <v>576798.43999999994</v>
      </c>
      <c r="K46" s="109">
        <v>42837</v>
      </c>
      <c r="L46" s="109">
        <v>42908</v>
      </c>
      <c r="M46" s="20">
        <f t="shared" si="0"/>
        <v>0.73127624963756843</v>
      </c>
      <c r="N46" s="135">
        <f>944+132689.29+178548.44+109500+117.27</f>
        <v>421799</v>
      </c>
      <c r="O46" s="130" t="s">
        <v>181</v>
      </c>
    </row>
    <row r="47" spans="1:15" s="22" customFormat="1" ht="15" customHeight="1" x14ac:dyDescent="0.25">
      <c r="A47" s="190" t="s">
        <v>95</v>
      </c>
      <c r="B47" s="191"/>
      <c r="C47" s="191"/>
      <c r="D47" s="191"/>
      <c r="E47" s="191"/>
      <c r="F47" s="191"/>
      <c r="G47" s="41"/>
      <c r="H47" s="42"/>
      <c r="I47" s="33" t="s">
        <v>96</v>
      </c>
      <c r="J47" s="34">
        <v>329035.58</v>
      </c>
      <c r="K47" s="109">
        <v>42842</v>
      </c>
      <c r="L47" s="109">
        <v>42921</v>
      </c>
      <c r="M47" s="20">
        <f t="shared" si="0"/>
        <v>0.95323678977209692</v>
      </c>
      <c r="N47" s="135">
        <f>23397+217401.43+14474.5+944+57431.89</f>
        <v>313648.82</v>
      </c>
      <c r="O47" s="130" t="s">
        <v>181</v>
      </c>
    </row>
    <row r="48" spans="1:15" s="22" customFormat="1" ht="15" customHeight="1" x14ac:dyDescent="0.25">
      <c r="A48" s="190" t="s">
        <v>97</v>
      </c>
      <c r="B48" s="191"/>
      <c r="C48" s="191"/>
      <c r="D48" s="191"/>
      <c r="E48" s="191"/>
      <c r="F48" s="191"/>
      <c r="G48" s="41"/>
      <c r="H48" s="42"/>
      <c r="I48" s="33" t="s">
        <v>98</v>
      </c>
      <c r="J48" s="34">
        <v>212862.75</v>
      </c>
      <c r="K48" s="109">
        <v>42871</v>
      </c>
      <c r="L48" s="109">
        <v>42880</v>
      </c>
      <c r="M48" s="20">
        <f t="shared" si="0"/>
        <v>0.40080699887603627</v>
      </c>
      <c r="N48" s="135">
        <f>58179.88+24342.32+1421.48+1373.2</f>
        <v>85316.87999999999</v>
      </c>
      <c r="O48" s="130" t="s">
        <v>181</v>
      </c>
    </row>
    <row r="49" spans="1:15" s="22" customFormat="1" ht="15" customHeight="1" x14ac:dyDescent="0.25">
      <c r="A49" s="190" t="s">
        <v>99</v>
      </c>
      <c r="B49" s="191"/>
      <c r="C49" s="191"/>
      <c r="D49" s="191"/>
      <c r="E49" s="191"/>
      <c r="F49" s="191"/>
      <c r="G49" s="41"/>
      <c r="H49" s="42"/>
      <c r="I49" s="33" t="s">
        <v>100</v>
      </c>
      <c r="J49" s="34">
        <v>81822.86</v>
      </c>
      <c r="K49" s="109">
        <v>42858</v>
      </c>
      <c r="L49" s="109">
        <v>42893</v>
      </c>
      <c r="M49" s="20">
        <f t="shared" si="0"/>
        <v>0.71440695179806724</v>
      </c>
      <c r="N49" s="135">
        <f>23229.16+35225.66</f>
        <v>58454.820000000007</v>
      </c>
      <c r="O49" s="130" t="s">
        <v>180</v>
      </c>
    </row>
    <row r="50" spans="1:15" s="22" customFormat="1" ht="15" customHeight="1" x14ac:dyDescent="0.25">
      <c r="A50" s="190" t="s">
        <v>102</v>
      </c>
      <c r="B50" s="191"/>
      <c r="C50" s="191"/>
      <c r="D50" s="191"/>
      <c r="E50" s="191"/>
      <c r="F50" s="191"/>
      <c r="G50" s="41"/>
      <c r="H50" s="42"/>
      <c r="I50" s="33" t="s">
        <v>103</v>
      </c>
      <c r="J50" s="34">
        <v>200030.48</v>
      </c>
      <c r="K50" s="109">
        <v>42842</v>
      </c>
      <c r="L50" s="109">
        <v>42906</v>
      </c>
      <c r="M50" s="20">
        <f t="shared" si="0"/>
        <v>0.63253460172669684</v>
      </c>
      <c r="N50" s="135">
        <f>39034.2+53722+33770</f>
        <v>126526.2</v>
      </c>
      <c r="O50" s="130" t="s">
        <v>183</v>
      </c>
    </row>
    <row r="51" spans="1:15" s="22" customFormat="1" ht="15" customHeight="1" x14ac:dyDescent="0.25">
      <c r="A51" s="190" t="s">
        <v>105</v>
      </c>
      <c r="B51" s="191"/>
      <c r="C51" s="191"/>
      <c r="D51" s="191"/>
      <c r="E51" s="191"/>
      <c r="F51" s="191"/>
      <c r="G51" s="41"/>
      <c r="H51" s="42"/>
      <c r="I51" s="33" t="s">
        <v>104</v>
      </c>
      <c r="J51" s="34">
        <v>546787</v>
      </c>
      <c r="K51" s="109">
        <v>42899</v>
      </c>
      <c r="L51" s="109">
        <v>43014</v>
      </c>
      <c r="M51" s="20">
        <f t="shared" si="0"/>
        <v>0.35964777875114079</v>
      </c>
      <c r="N51" s="135">
        <f>101624.05+58813.58+22906.9+13306.2</f>
        <v>196650.73</v>
      </c>
      <c r="O51" s="130" t="s">
        <v>177</v>
      </c>
    </row>
    <row r="52" spans="1:15" s="22" customFormat="1" ht="15" customHeight="1" x14ac:dyDescent="0.25">
      <c r="A52" s="190" t="s">
        <v>106</v>
      </c>
      <c r="B52" s="191"/>
      <c r="C52" s="191"/>
      <c r="D52" s="191"/>
      <c r="E52" s="191"/>
      <c r="F52" s="191"/>
      <c r="G52" s="41"/>
      <c r="H52" s="42"/>
      <c r="I52" s="33" t="s">
        <v>107</v>
      </c>
      <c r="J52" s="34">
        <v>226099.1</v>
      </c>
      <c r="K52" s="109">
        <v>42863</v>
      </c>
      <c r="L52" s="109">
        <v>42934</v>
      </c>
      <c r="M52" s="20">
        <f t="shared" si="0"/>
        <v>0.55505032970056045</v>
      </c>
      <c r="N52" s="135">
        <f>91666.2+17882.98+9125+6822.2</f>
        <v>125496.37999999999</v>
      </c>
      <c r="O52" s="130" t="s">
        <v>182</v>
      </c>
    </row>
    <row r="53" spans="1:15" s="22" customFormat="1" ht="15" customHeight="1" x14ac:dyDescent="0.25">
      <c r="A53" s="190" t="s">
        <v>108</v>
      </c>
      <c r="B53" s="191"/>
      <c r="C53" s="191"/>
      <c r="D53" s="191"/>
      <c r="E53" s="191"/>
      <c r="F53" s="191"/>
      <c r="G53" s="41"/>
      <c r="H53" s="42"/>
      <c r="I53" s="33" t="s">
        <v>78</v>
      </c>
      <c r="J53" s="34">
        <v>137322.6</v>
      </c>
      <c r="K53" s="109">
        <v>42842</v>
      </c>
      <c r="L53" s="109">
        <v>42901</v>
      </c>
      <c r="M53" s="20">
        <f t="shared" si="0"/>
        <v>0.98164832300000138</v>
      </c>
      <c r="N53" s="135">
        <f>14273+92854.5+10653+17022</f>
        <v>134802.5</v>
      </c>
      <c r="O53" s="130" t="s">
        <v>181</v>
      </c>
    </row>
    <row r="54" spans="1:15" s="22" customFormat="1" ht="15" customHeight="1" x14ac:dyDescent="0.25">
      <c r="A54" s="190" t="s">
        <v>109</v>
      </c>
      <c r="B54" s="191"/>
      <c r="C54" s="191"/>
      <c r="D54" s="191"/>
      <c r="E54" s="191"/>
      <c r="F54" s="191"/>
      <c r="G54" s="41"/>
      <c r="H54" s="42"/>
      <c r="I54" s="33" t="s">
        <v>110</v>
      </c>
      <c r="J54" s="34">
        <v>77881.34</v>
      </c>
      <c r="K54" s="109">
        <v>42884</v>
      </c>
      <c r="L54" s="109">
        <v>42899</v>
      </c>
      <c r="M54" s="20">
        <f t="shared" si="0"/>
        <v>0.94370050643710046</v>
      </c>
      <c r="N54" s="135">
        <f>28365+45131.66</f>
        <v>73496.66</v>
      </c>
      <c r="O54" s="192" t="s">
        <v>181</v>
      </c>
    </row>
    <row r="55" spans="1:15" s="22" customFormat="1" ht="15" customHeight="1" x14ac:dyDescent="0.25">
      <c r="A55" s="190" t="s">
        <v>111</v>
      </c>
      <c r="B55" s="191"/>
      <c r="C55" s="191"/>
      <c r="D55" s="191"/>
      <c r="E55" s="191"/>
      <c r="F55" s="191"/>
      <c r="G55" s="41"/>
      <c r="H55" s="42"/>
      <c r="I55" s="33" t="s">
        <v>112</v>
      </c>
      <c r="J55" s="34">
        <v>420064.72</v>
      </c>
      <c r="K55" s="109">
        <v>42842</v>
      </c>
      <c r="L55" s="109">
        <v>42947</v>
      </c>
      <c r="M55" s="20">
        <f t="shared" si="0"/>
        <v>0.97256056162012361</v>
      </c>
      <c r="N55" s="135">
        <f>204386.43+180876.28+23275.67</f>
        <v>408538.37999999995</v>
      </c>
      <c r="O55" s="130" t="s">
        <v>181</v>
      </c>
    </row>
    <row r="56" spans="1:15" s="22" customFormat="1" ht="15" customHeight="1" x14ac:dyDescent="0.25">
      <c r="A56" s="190" t="s">
        <v>113</v>
      </c>
      <c r="B56" s="191"/>
      <c r="C56" s="191"/>
      <c r="D56" s="191"/>
      <c r="E56" s="191"/>
      <c r="F56" s="191"/>
      <c r="G56" s="41"/>
      <c r="H56" s="42"/>
      <c r="I56" s="33" t="s">
        <v>114</v>
      </c>
      <c r="J56" s="34">
        <v>650000</v>
      </c>
      <c r="K56" s="109"/>
      <c r="L56" s="109"/>
      <c r="M56" s="20">
        <f t="shared" si="0"/>
        <v>1</v>
      </c>
      <c r="N56" s="135">
        <v>650000</v>
      </c>
      <c r="O56" s="131" t="s">
        <v>190</v>
      </c>
    </row>
    <row r="57" spans="1:15" s="22" customFormat="1" ht="15" customHeight="1" x14ac:dyDescent="0.25">
      <c r="A57" s="190" t="s">
        <v>115</v>
      </c>
      <c r="B57" s="191"/>
      <c r="C57" s="191"/>
      <c r="D57" s="191"/>
      <c r="E57" s="191"/>
      <c r="F57" s="191"/>
      <c r="G57" s="41"/>
      <c r="H57" s="42"/>
      <c r="I57" s="33" t="s">
        <v>116</v>
      </c>
      <c r="J57" s="34">
        <v>4700000</v>
      </c>
      <c r="K57" s="109"/>
      <c r="L57" s="109"/>
      <c r="M57" s="20">
        <f t="shared" si="0"/>
        <v>0.95744680851063835</v>
      </c>
      <c r="N57" s="135">
        <v>4500000</v>
      </c>
      <c r="O57" s="131" t="s">
        <v>190</v>
      </c>
    </row>
    <row r="58" spans="1:15" s="22" customFormat="1" ht="15" customHeight="1" x14ac:dyDescent="0.25">
      <c r="A58" s="217"/>
      <c r="B58" s="218"/>
      <c r="C58" s="218"/>
      <c r="D58" s="218"/>
      <c r="E58" s="218"/>
      <c r="F58" s="218"/>
      <c r="G58" s="41"/>
      <c r="H58" s="42"/>
      <c r="I58" s="33"/>
      <c r="J58" s="34"/>
      <c r="K58" s="109"/>
      <c r="L58" s="109"/>
      <c r="M58" s="20"/>
      <c r="N58" s="135"/>
      <c r="O58" s="131"/>
    </row>
    <row r="59" spans="1:15" s="22" customFormat="1" ht="15" customHeight="1" x14ac:dyDescent="0.25">
      <c r="A59" s="226" t="s">
        <v>173</v>
      </c>
      <c r="B59" s="218"/>
      <c r="C59" s="218"/>
      <c r="D59" s="218"/>
      <c r="E59" s="218"/>
      <c r="F59" s="218"/>
      <c r="G59" s="41"/>
      <c r="H59" s="42"/>
      <c r="I59" s="33"/>
      <c r="J59" s="34"/>
      <c r="K59" s="109"/>
      <c r="L59" s="109"/>
      <c r="M59" s="20"/>
      <c r="N59" s="135"/>
      <c r="O59" s="131"/>
    </row>
    <row r="60" spans="1:15" s="22" customFormat="1" ht="15" customHeight="1" x14ac:dyDescent="0.25">
      <c r="A60" s="190" t="s">
        <v>117</v>
      </c>
      <c r="B60" s="191"/>
      <c r="C60" s="191"/>
      <c r="D60" s="191"/>
      <c r="E60" s="191"/>
      <c r="F60" s="191"/>
      <c r="G60" s="41"/>
      <c r="H60" s="42"/>
      <c r="I60" s="33" t="s">
        <v>92</v>
      </c>
      <c r="J60" s="34">
        <v>1358700</v>
      </c>
      <c r="K60" s="109"/>
      <c r="L60" s="109"/>
      <c r="M60" s="20">
        <f t="shared" si="0"/>
        <v>0</v>
      </c>
      <c r="N60" s="135"/>
      <c r="O60" s="131" t="s">
        <v>187</v>
      </c>
    </row>
    <row r="61" spans="1:15" s="22" customFormat="1" ht="15" customHeight="1" x14ac:dyDescent="0.25">
      <c r="A61" s="190" t="s">
        <v>118</v>
      </c>
      <c r="B61" s="191"/>
      <c r="C61" s="191"/>
      <c r="D61" s="191"/>
      <c r="E61" s="191"/>
      <c r="F61" s="191"/>
      <c r="G61" s="41"/>
      <c r="H61" s="42"/>
      <c r="I61" s="33" t="s">
        <v>92</v>
      </c>
      <c r="J61" s="34">
        <v>565505</v>
      </c>
      <c r="K61" s="109"/>
      <c r="L61" s="109"/>
      <c r="M61" s="20">
        <f t="shared" si="0"/>
        <v>0</v>
      </c>
      <c r="N61" s="135"/>
      <c r="O61" s="131" t="s">
        <v>187</v>
      </c>
    </row>
    <row r="62" spans="1:15" s="22" customFormat="1" ht="15" customHeight="1" x14ac:dyDescent="0.25">
      <c r="A62" s="190" t="s">
        <v>118</v>
      </c>
      <c r="B62" s="191"/>
      <c r="C62" s="191"/>
      <c r="D62" s="191"/>
      <c r="E62" s="191"/>
      <c r="F62" s="191"/>
      <c r="G62" s="41"/>
      <c r="H62" s="42"/>
      <c r="I62" s="33" t="s">
        <v>119</v>
      </c>
      <c r="J62" s="34">
        <v>521906</v>
      </c>
      <c r="K62" s="109"/>
      <c r="L62" s="109"/>
      <c r="M62" s="20">
        <f t="shared" si="0"/>
        <v>0</v>
      </c>
      <c r="N62" s="135"/>
      <c r="O62" s="131" t="s">
        <v>187</v>
      </c>
    </row>
    <row r="63" spans="1:15" s="22" customFormat="1" ht="15" customHeight="1" x14ac:dyDescent="0.25">
      <c r="A63" s="190" t="s">
        <v>118</v>
      </c>
      <c r="B63" s="191"/>
      <c r="C63" s="191"/>
      <c r="D63" s="191"/>
      <c r="E63" s="191"/>
      <c r="F63" s="191"/>
      <c r="G63" s="41"/>
      <c r="H63" s="42"/>
      <c r="I63" s="33" t="s">
        <v>120</v>
      </c>
      <c r="J63" s="34">
        <v>521902</v>
      </c>
      <c r="K63" s="109"/>
      <c r="L63" s="109"/>
      <c r="M63" s="20">
        <f t="shared" si="0"/>
        <v>0</v>
      </c>
      <c r="N63" s="135"/>
      <c r="O63" s="131" t="s">
        <v>187</v>
      </c>
    </row>
    <row r="64" spans="1:15" s="22" customFormat="1" ht="15" customHeight="1" x14ac:dyDescent="0.25">
      <c r="A64" s="190" t="s">
        <v>118</v>
      </c>
      <c r="B64" s="191"/>
      <c r="C64" s="191"/>
      <c r="D64" s="191"/>
      <c r="E64" s="191"/>
      <c r="F64" s="191"/>
      <c r="G64" s="41"/>
      <c r="H64" s="42"/>
      <c r="I64" s="33" t="s">
        <v>121</v>
      </c>
      <c r="J64" s="34">
        <v>542264</v>
      </c>
      <c r="K64" s="109"/>
      <c r="L64" s="109"/>
      <c r="M64" s="20">
        <f t="shared" si="0"/>
        <v>0</v>
      </c>
      <c r="N64" s="135"/>
      <c r="O64" s="131" t="s">
        <v>187</v>
      </c>
    </row>
    <row r="65" spans="1:15" s="22" customFormat="1" ht="15" customHeight="1" x14ac:dyDescent="0.25">
      <c r="A65" s="190" t="s">
        <v>118</v>
      </c>
      <c r="B65" s="191"/>
      <c r="C65" s="191"/>
      <c r="D65" s="191"/>
      <c r="E65" s="191"/>
      <c r="F65" s="191"/>
      <c r="G65" s="41"/>
      <c r="H65" s="42"/>
      <c r="I65" s="33" t="s">
        <v>122</v>
      </c>
      <c r="J65" s="34">
        <v>543034</v>
      </c>
      <c r="K65" s="109"/>
      <c r="L65" s="109"/>
      <c r="M65" s="20">
        <f t="shared" si="0"/>
        <v>0</v>
      </c>
      <c r="N65" s="135"/>
      <c r="O65" s="131" t="s">
        <v>187</v>
      </c>
    </row>
    <row r="66" spans="1:15" s="22" customFormat="1" ht="15" customHeight="1" x14ac:dyDescent="0.25">
      <c r="A66" s="190" t="s">
        <v>123</v>
      </c>
      <c r="B66" s="191"/>
      <c r="C66" s="191"/>
      <c r="D66" s="191"/>
      <c r="E66" s="191"/>
      <c r="F66" s="191"/>
      <c r="G66" s="41"/>
      <c r="H66" s="42"/>
      <c r="I66" s="33" t="s">
        <v>124</v>
      </c>
      <c r="J66" s="34">
        <v>350000</v>
      </c>
      <c r="K66" s="109"/>
      <c r="L66" s="109"/>
      <c r="M66" s="20">
        <f t="shared" si="0"/>
        <v>0</v>
      </c>
      <c r="N66" s="135"/>
      <c r="O66" s="131" t="s">
        <v>187</v>
      </c>
    </row>
    <row r="67" spans="1:15" s="22" customFormat="1" ht="15" customHeight="1" x14ac:dyDescent="0.25">
      <c r="A67" s="193" t="s">
        <v>167</v>
      </c>
      <c r="B67" s="191"/>
      <c r="C67" s="191"/>
      <c r="D67" s="191"/>
      <c r="E67" s="191"/>
      <c r="F67" s="191"/>
      <c r="G67" s="41"/>
      <c r="H67" s="42"/>
      <c r="I67" s="33" t="s">
        <v>125</v>
      </c>
      <c r="J67" s="34">
        <v>350000</v>
      </c>
      <c r="K67" s="109"/>
      <c r="L67" s="109"/>
      <c r="M67" s="20">
        <f t="shared" si="0"/>
        <v>0</v>
      </c>
      <c r="N67" s="135"/>
      <c r="O67" s="131" t="s">
        <v>187</v>
      </c>
    </row>
    <row r="68" spans="1:15" s="22" customFormat="1" ht="15" customHeight="1" x14ac:dyDescent="0.25">
      <c r="A68" s="190" t="s">
        <v>126</v>
      </c>
      <c r="B68" s="191"/>
      <c r="C68" s="191"/>
      <c r="D68" s="191"/>
      <c r="E68" s="191"/>
      <c r="F68" s="191"/>
      <c r="G68" s="41"/>
      <c r="H68" s="42"/>
      <c r="I68" s="33" t="s">
        <v>127</v>
      </c>
      <c r="J68" s="34">
        <v>350000</v>
      </c>
      <c r="K68" s="109"/>
      <c r="L68" s="109"/>
      <c r="M68" s="20">
        <f t="shared" si="0"/>
        <v>0</v>
      </c>
      <c r="N68" s="135"/>
      <c r="O68" s="131" t="s">
        <v>187</v>
      </c>
    </row>
    <row r="69" spans="1:15" s="22" customFormat="1" ht="15" customHeight="1" x14ac:dyDescent="0.25">
      <c r="A69" s="190" t="s">
        <v>128</v>
      </c>
      <c r="B69" s="191"/>
      <c r="C69" s="191"/>
      <c r="D69" s="191"/>
      <c r="E69" s="191"/>
      <c r="F69" s="191"/>
      <c r="G69" s="41"/>
      <c r="H69" s="42"/>
      <c r="I69" s="33" t="s">
        <v>129</v>
      </c>
      <c r="J69" s="34">
        <v>350000</v>
      </c>
      <c r="K69" s="109"/>
      <c r="L69" s="109"/>
      <c r="M69" s="20">
        <f t="shared" si="0"/>
        <v>0</v>
      </c>
      <c r="N69" s="135"/>
      <c r="O69" s="131" t="s">
        <v>187</v>
      </c>
    </row>
    <row r="70" spans="1:15" s="22" customFormat="1" ht="15" customHeight="1" x14ac:dyDescent="0.25">
      <c r="A70" s="190" t="s">
        <v>130</v>
      </c>
      <c r="B70" s="191"/>
      <c r="C70" s="191"/>
      <c r="D70" s="191"/>
      <c r="E70" s="191"/>
      <c r="F70" s="191"/>
      <c r="G70" s="41"/>
      <c r="H70" s="42"/>
      <c r="I70" s="33" t="s">
        <v>131</v>
      </c>
      <c r="J70" s="34">
        <v>350000</v>
      </c>
      <c r="K70" s="109"/>
      <c r="L70" s="109"/>
      <c r="M70" s="20">
        <f t="shared" si="0"/>
        <v>0</v>
      </c>
      <c r="N70" s="135"/>
      <c r="O70" s="131" t="s">
        <v>187</v>
      </c>
    </row>
    <row r="71" spans="1:15" s="22" customFormat="1" ht="15" customHeight="1" x14ac:dyDescent="0.25">
      <c r="A71" s="190" t="s">
        <v>132</v>
      </c>
      <c r="B71" s="191"/>
      <c r="C71" s="191"/>
      <c r="D71" s="191"/>
      <c r="E71" s="191"/>
      <c r="F71" s="191"/>
      <c r="G71" s="41"/>
      <c r="H71" s="42"/>
      <c r="I71" s="33" t="s">
        <v>133</v>
      </c>
      <c r="J71" s="34">
        <v>350000</v>
      </c>
      <c r="K71" s="109"/>
      <c r="L71" s="109"/>
      <c r="M71" s="20">
        <f t="shared" si="0"/>
        <v>0</v>
      </c>
      <c r="N71" s="135"/>
      <c r="O71" s="131" t="s">
        <v>187</v>
      </c>
    </row>
    <row r="72" spans="1:15" s="22" customFormat="1" ht="15" customHeight="1" x14ac:dyDescent="0.25">
      <c r="A72" s="190" t="s">
        <v>134</v>
      </c>
      <c r="B72" s="191"/>
      <c r="C72" s="191"/>
      <c r="D72" s="191"/>
      <c r="E72" s="191"/>
      <c r="F72" s="191"/>
      <c r="G72" s="41"/>
      <c r="H72" s="42"/>
      <c r="I72" s="33" t="s">
        <v>46</v>
      </c>
      <c r="J72" s="34">
        <v>350000</v>
      </c>
      <c r="K72" s="109"/>
      <c r="L72" s="109"/>
      <c r="M72" s="20">
        <f t="shared" si="0"/>
        <v>0</v>
      </c>
      <c r="N72" s="135"/>
      <c r="O72" s="131" t="s">
        <v>187</v>
      </c>
    </row>
    <row r="73" spans="1:15" s="22" customFormat="1" ht="15" customHeight="1" x14ac:dyDescent="0.25">
      <c r="A73" s="190" t="s">
        <v>135</v>
      </c>
      <c r="B73" s="191"/>
      <c r="C73" s="191"/>
      <c r="D73" s="191"/>
      <c r="E73" s="191"/>
      <c r="F73" s="191"/>
      <c r="G73" s="41"/>
      <c r="H73" s="42"/>
      <c r="I73" s="33" t="s">
        <v>136</v>
      </c>
      <c r="J73" s="34">
        <v>350000</v>
      </c>
      <c r="K73" s="109"/>
      <c r="L73" s="109"/>
      <c r="M73" s="20">
        <f t="shared" si="0"/>
        <v>0</v>
      </c>
      <c r="N73" s="135"/>
      <c r="O73" s="131" t="s">
        <v>187</v>
      </c>
    </row>
    <row r="74" spans="1:15" s="22" customFormat="1" ht="15" customHeight="1" x14ac:dyDescent="0.25">
      <c r="A74" s="190" t="s">
        <v>137</v>
      </c>
      <c r="B74" s="191"/>
      <c r="C74" s="191"/>
      <c r="D74" s="191"/>
      <c r="E74" s="191"/>
      <c r="F74" s="191"/>
      <c r="G74" s="41"/>
      <c r="H74" s="42"/>
      <c r="I74" s="33" t="s">
        <v>36</v>
      </c>
      <c r="J74" s="34">
        <v>338000</v>
      </c>
      <c r="K74" s="109"/>
      <c r="L74" s="109"/>
      <c r="M74" s="20">
        <f t="shared" si="0"/>
        <v>1</v>
      </c>
      <c r="N74" s="135">
        <v>338000</v>
      </c>
      <c r="O74" s="131" t="s">
        <v>185</v>
      </c>
    </row>
    <row r="75" spans="1:15" s="22" customFormat="1" ht="15" customHeight="1" x14ac:dyDescent="0.25">
      <c r="A75" s="190" t="s">
        <v>138</v>
      </c>
      <c r="B75" s="191"/>
      <c r="C75" s="191"/>
      <c r="D75" s="191"/>
      <c r="E75" s="191"/>
      <c r="F75" s="191"/>
      <c r="G75" s="41"/>
      <c r="H75" s="42"/>
      <c r="I75" s="33" t="s">
        <v>139</v>
      </c>
      <c r="J75" s="34">
        <v>3000000</v>
      </c>
      <c r="K75" s="109"/>
      <c r="L75" s="109"/>
      <c r="M75" s="20">
        <f t="shared" si="0"/>
        <v>0</v>
      </c>
      <c r="N75" s="135"/>
      <c r="O75" s="131" t="s">
        <v>187</v>
      </c>
    </row>
    <row r="76" spans="1:15" s="22" customFormat="1" ht="15" customHeight="1" x14ac:dyDescent="0.25">
      <c r="A76" s="190" t="s">
        <v>140</v>
      </c>
      <c r="B76" s="191"/>
      <c r="C76" s="191"/>
      <c r="D76" s="191"/>
      <c r="E76" s="191"/>
      <c r="F76" s="191"/>
      <c r="G76" s="41"/>
      <c r="H76" s="42"/>
      <c r="I76" s="33" t="s">
        <v>141</v>
      </c>
      <c r="J76" s="34">
        <v>5000000</v>
      </c>
      <c r="K76" s="109"/>
      <c r="L76" s="109"/>
      <c r="M76" s="20">
        <f t="shared" si="0"/>
        <v>0</v>
      </c>
      <c r="N76" s="135"/>
      <c r="O76" s="131" t="s">
        <v>187</v>
      </c>
    </row>
    <row r="77" spans="1:15" s="22" customFormat="1" ht="15" customHeight="1" x14ac:dyDescent="0.25">
      <c r="A77" s="190" t="s">
        <v>142</v>
      </c>
      <c r="B77" s="191"/>
      <c r="C77" s="191"/>
      <c r="D77" s="191"/>
      <c r="E77" s="191"/>
      <c r="F77" s="191"/>
      <c r="G77" s="41"/>
      <c r="H77" s="42"/>
      <c r="I77" s="33"/>
      <c r="J77" s="34">
        <v>2480689</v>
      </c>
      <c r="K77" s="109"/>
      <c r="L77" s="109"/>
      <c r="M77" s="20">
        <f t="shared" si="0"/>
        <v>0</v>
      </c>
      <c r="N77" s="135"/>
      <c r="O77" s="131" t="s">
        <v>187</v>
      </c>
    </row>
    <row r="78" spans="1:15" s="22" customFormat="1" ht="15" customHeight="1" x14ac:dyDescent="0.25">
      <c r="A78" s="190" t="s">
        <v>143</v>
      </c>
      <c r="B78" s="191"/>
      <c r="C78" s="191"/>
      <c r="D78" s="191"/>
      <c r="E78" s="191"/>
      <c r="F78" s="191"/>
      <c r="G78" s="41"/>
      <c r="H78" s="42"/>
      <c r="I78" s="33" t="s">
        <v>145</v>
      </c>
      <c r="J78" s="34">
        <v>220000</v>
      </c>
      <c r="K78" s="109"/>
      <c r="L78" s="109"/>
      <c r="M78" s="20">
        <f t="shared" si="0"/>
        <v>0</v>
      </c>
      <c r="N78" s="135"/>
      <c r="O78" s="130" t="s">
        <v>184</v>
      </c>
    </row>
    <row r="79" spans="1:15" s="22" customFormat="1" ht="15" customHeight="1" x14ac:dyDescent="0.25">
      <c r="A79" s="190" t="s">
        <v>144</v>
      </c>
      <c r="B79" s="191"/>
      <c r="C79" s="191"/>
      <c r="D79" s="191"/>
      <c r="E79" s="191"/>
      <c r="F79" s="191"/>
      <c r="G79" s="41"/>
      <c r="H79" s="42"/>
      <c r="I79" s="33" t="s">
        <v>146</v>
      </c>
      <c r="J79" s="34">
        <v>160000</v>
      </c>
      <c r="K79" s="109"/>
      <c r="L79" s="109"/>
      <c r="M79" s="20">
        <f t="shared" si="0"/>
        <v>0.64040312499999996</v>
      </c>
      <c r="N79" s="135">
        <f>29338+68485.5+4641</f>
        <v>102464.5</v>
      </c>
      <c r="O79" s="130" t="s">
        <v>186</v>
      </c>
    </row>
    <row r="80" spans="1:15" s="22" customFormat="1" ht="15" customHeight="1" x14ac:dyDescent="0.25">
      <c r="A80" s="190" t="s">
        <v>147</v>
      </c>
      <c r="B80" s="191"/>
      <c r="C80" s="191"/>
      <c r="D80" s="191"/>
      <c r="E80" s="191"/>
      <c r="F80" s="191"/>
      <c r="G80" s="41"/>
      <c r="H80" s="42"/>
      <c r="I80" s="33"/>
      <c r="J80" s="34"/>
      <c r="K80" s="109"/>
      <c r="L80" s="109"/>
      <c r="M80" s="20"/>
      <c r="N80" s="135"/>
      <c r="O80" s="130"/>
    </row>
    <row r="81" spans="1:15" s="22" customFormat="1" ht="15" customHeight="1" x14ac:dyDescent="0.25">
      <c r="A81" s="190" t="s">
        <v>148</v>
      </c>
      <c r="B81" s="191"/>
      <c r="C81" s="191"/>
      <c r="D81" s="191"/>
      <c r="E81" s="191"/>
      <c r="F81" s="191"/>
      <c r="G81" s="41"/>
      <c r="H81" s="42"/>
      <c r="I81" s="33" t="s">
        <v>48</v>
      </c>
      <c r="J81" s="34">
        <v>628053</v>
      </c>
      <c r="K81" s="109"/>
      <c r="L81" s="109"/>
      <c r="M81" s="20">
        <f t="shared" si="0"/>
        <v>0</v>
      </c>
      <c r="N81" s="135"/>
      <c r="O81" s="192" t="s">
        <v>187</v>
      </c>
    </row>
    <row r="82" spans="1:15" s="213" customFormat="1" ht="21" customHeight="1" x14ac:dyDescent="0.2">
      <c r="A82" s="204" t="s">
        <v>149</v>
      </c>
      <c r="B82" s="205"/>
      <c r="C82" s="205"/>
      <c r="D82" s="205"/>
      <c r="E82" s="205"/>
      <c r="F82" s="205"/>
      <c r="G82" s="206"/>
      <c r="H82" s="207"/>
      <c r="I82" s="208" t="s">
        <v>150</v>
      </c>
      <c r="J82" s="209">
        <v>300000</v>
      </c>
      <c r="K82" s="210"/>
      <c r="L82" s="210"/>
      <c r="M82" s="211">
        <f t="shared" ref="M82:M91" si="1">+N82/J82</f>
        <v>0</v>
      </c>
      <c r="N82" s="212"/>
      <c r="O82" s="243" t="s">
        <v>188</v>
      </c>
    </row>
    <row r="83" spans="1:15" s="22" customFormat="1" ht="15" customHeight="1" x14ac:dyDescent="0.25">
      <c r="A83" s="190" t="s">
        <v>151</v>
      </c>
      <c r="B83" s="191"/>
      <c r="C83" s="191"/>
      <c r="D83" s="191"/>
      <c r="E83" s="191"/>
      <c r="F83" s="191"/>
      <c r="G83" s="41"/>
      <c r="H83" s="42"/>
      <c r="I83" s="33" t="s">
        <v>152</v>
      </c>
      <c r="J83" s="34">
        <v>500000</v>
      </c>
      <c r="K83" s="109"/>
      <c r="L83" s="109"/>
      <c r="M83" s="20">
        <f t="shared" si="1"/>
        <v>0</v>
      </c>
      <c r="N83" s="135"/>
      <c r="O83" s="248" t="s">
        <v>192</v>
      </c>
    </row>
    <row r="84" spans="1:15" s="22" customFormat="1" ht="15" customHeight="1" x14ac:dyDescent="0.25">
      <c r="A84" s="190" t="s">
        <v>153</v>
      </c>
      <c r="B84" s="191"/>
      <c r="C84" s="191"/>
      <c r="D84" s="191"/>
      <c r="E84" s="191"/>
      <c r="F84" s="191"/>
      <c r="G84" s="41"/>
      <c r="H84" s="42"/>
      <c r="I84" s="33" t="s">
        <v>154</v>
      </c>
      <c r="J84" s="34">
        <v>500000</v>
      </c>
      <c r="K84" s="109"/>
      <c r="L84" s="109"/>
      <c r="M84" s="20">
        <f t="shared" si="1"/>
        <v>0</v>
      </c>
      <c r="N84" s="135"/>
      <c r="O84" s="192" t="s">
        <v>187</v>
      </c>
    </row>
    <row r="85" spans="1:15" s="22" customFormat="1" ht="15" customHeight="1" x14ac:dyDescent="0.25">
      <c r="A85" s="190" t="s">
        <v>155</v>
      </c>
      <c r="B85" s="191"/>
      <c r="C85" s="191"/>
      <c r="D85" s="191"/>
      <c r="E85" s="191"/>
      <c r="F85" s="191"/>
      <c r="G85" s="41"/>
      <c r="H85" s="42"/>
      <c r="I85" s="33" t="s">
        <v>156</v>
      </c>
      <c r="J85" s="34">
        <v>500000</v>
      </c>
      <c r="K85" s="109"/>
      <c r="L85" s="109"/>
      <c r="M85" s="20">
        <f t="shared" si="1"/>
        <v>0</v>
      </c>
      <c r="N85" s="135"/>
      <c r="O85" s="192" t="s">
        <v>189</v>
      </c>
    </row>
    <row r="86" spans="1:15" s="22" customFormat="1" ht="15" customHeight="1" x14ac:dyDescent="0.25">
      <c r="A86" s="190" t="s">
        <v>157</v>
      </c>
      <c r="B86" s="191"/>
      <c r="C86" s="191"/>
      <c r="D86" s="191"/>
      <c r="E86" s="191"/>
      <c r="F86" s="191"/>
      <c r="G86" s="41"/>
      <c r="H86" s="42"/>
      <c r="I86" s="33" t="s">
        <v>158</v>
      </c>
      <c r="J86" s="34">
        <v>1000000</v>
      </c>
      <c r="K86" s="109"/>
      <c r="L86" s="109"/>
      <c r="M86" s="20">
        <f t="shared" si="1"/>
        <v>0.375</v>
      </c>
      <c r="N86" s="135">
        <v>375000</v>
      </c>
      <c r="O86" s="192" t="s">
        <v>187</v>
      </c>
    </row>
    <row r="87" spans="1:15" s="22" customFormat="1" ht="15" customHeight="1" x14ac:dyDescent="0.25">
      <c r="A87" s="190" t="s">
        <v>159</v>
      </c>
      <c r="B87" s="191"/>
      <c r="C87" s="191"/>
      <c r="D87" s="191"/>
      <c r="E87" s="191"/>
      <c r="F87" s="191"/>
      <c r="G87" s="41"/>
      <c r="H87" s="42"/>
      <c r="I87" s="33" t="s">
        <v>160</v>
      </c>
      <c r="J87" s="34">
        <v>1885193</v>
      </c>
      <c r="K87" s="109"/>
      <c r="L87" s="109"/>
      <c r="M87" s="20">
        <f t="shared" si="1"/>
        <v>2.8175778289013378E-2</v>
      </c>
      <c r="N87" s="135">
        <v>53116.78</v>
      </c>
      <c r="O87" s="192" t="s">
        <v>187</v>
      </c>
    </row>
    <row r="88" spans="1:15" s="22" customFormat="1" ht="15" customHeight="1" x14ac:dyDescent="0.25">
      <c r="A88" s="190" t="s">
        <v>161</v>
      </c>
      <c r="B88" s="191"/>
      <c r="C88" s="191"/>
      <c r="D88" s="191"/>
      <c r="E88" s="191"/>
      <c r="F88" s="191"/>
      <c r="G88" s="41"/>
      <c r="H88" s="42"/>
      <c r="I88" s="33" t="s">
        <v>162</v>
      </c>
      <c r="J88" s="34">
        <v>1000000</v>
      </c>
      <c r="K88" s="109"/>
      <c r="L88" s="109"/>
      <c r="M88" s="20">
        <f t="shared" si="1"/>
        <v>0.25104156</v>
      </c>
      <c r="N88" s="135">
        <f>178889.84+72151.72</f>
        <v>251041.56</v>
      </c>
      <c r="O88" s="248" t="s">
        <v>192</v>
      </c>
    </row>
    <row r="89" spans="1:15" s="22" customFormat="1" ht="15" customHeight="1" x14ac:dyDescent="0.25">
      <c r="A89" s="190" t="s">
        <v>163</v>
      </c>
      <c r="B89" s="191"/>
      <c r="C89" s="191"/>
      <c r="D89" s="191"/>
      <c r="E89" s="191"/>
      <c r="F89" s="191"/>
      <c r="G89" s="41"/>
      <c r="H89" s="42"/>
      <c r="I89" s="33" t="s">
        <v>164</v>
      </c>
      <c r="J89" s="34">
        <v>790000</v>
      </c>
      <c r="K89" s="109"/>
      <c r="L89" s="109"/>
      <c r="M89" s="20">
        <f t="shared" si="1"/>
        <v>0</v>
      </c>
      <c r="N89" s="135"/>
      <c r="O89" s="131" t="s">
        <v>187</v>
      </c>
    </row>
    <row r="90" spans="1:15" s="22" customFormat="1" ht="15" customHeight="1" x14ac:dyDescent="0.25">
      <c r="A90" s="190" t="s">
        <v>165</v>
      </c>
      <c r="B90" s="191"/>
      <c r="C90" s="191"/>
      <c r="D90" s="191"/>
      <c r="E90" s="191"/>
      <c r="F90" s="191"/>
      <c r="G90" s="41"/>
      <c r="H90" s="42"/>
      <c r="I90" s="33" t="s">
        <v>92</v>
      </c>
      <c r="J90" s="34">
        <v>838000</v>
      </c>
      <c r="K90" s="109"/>
      <c r="L90" s="109"/>
      <c r="M90" s="20">
        <f t="shared" si="1"/>
        <v>0</v>
      </c>
      <c r="N90" s="135"/>
      <c r="O90" s="131" t="s">
        <v>187</v>
      </c>
    </row>
    <row r="91" spans="1:15" s="22" customFormat="1" ht="15" customHeight="1" x14ac:dyDescent="0.25">
      <c r="A91" s="193" t="s">
        <v>168</v>
      </c>
      <c r="B91" s="191"/>
      <c r="C91" s="191"/>
      <c r="D91" s="191"/>
      <c r="E91" s="191"/>
      <c r="F91" s="191"/>
      <c r="G91" s="41"/>
      <c r="H91" s="42"/>
      <c r="I91" s="33" t="s">
        <v>166</v>
      </c>
      <c r="J91" s="34">
        <v>1050000</v>
      </c>
      <c r="K91" s="109"/>
      <c r="L91" s="109"/>
      <c r="M91" s="20">
        <f t="shared" si="1"/>
        <v>0</v>
      </c>
      <c r="N91" s="135"/>
      <c r="O91" s="131" t="s">
        <v>187</v>
      </c>
    </row>
    <row r="92" spans="1:15" s="55" customFormat="1" ht="15" customHeight="1" x14ac:dyDescent="0.25">
      <c r="A92" s="607" t="s">
        <v>2</v>
      </c>
      <c r="B92" s="608"/>
      <c r="C92" s="608"/>
      <c r="D92" s="608"/>
      <c r="E92" s="608"/>
      <c r="F92" s="608"/>
      <c r="G92" s="608"/>
      <c r="H92" s="609"/>
      <c r="I92" s="33"/>
      <c r="J92" s="125">
        <f>SUM(J12:J91)</f>
        <v>74984223.609999999</v>
      </c>
      <c r="K92" s="107"/>
      <c r="L92" s="107"/>
      <c r="M92" s="128">
        <f>SUM(M12:M79)</f>
        <v>23.970956453308865</v>
      </c>
      <c r="N92" s="125">
        <f>SUM(N12:N91)</f>
        <v>16917396.080000002</v>
      </c>
      <c r="O92" s="35"/>
    </row>
    <row r="93" spans="1:15" s="22" customFormat="1" ht="12.75" hidden="1" customHeight="1" x14ac:dyDescent="0.25">
      <c r="A93" s="56"/>
      <c r="B93" s="57"/>
      <c r="C93" s="57"/>
      <c r="D93" s="57"/>
      <c r="E93" s="57"/>
      <c r="F93" s="57"/>
      <c r="G93" s="57"/>
      <c r="H93" s="58"/>
      <c r="I93" s="59"/>
      <c r="J93" s="59"/>
      <c r="K93" s="610" t="s">
        <v>13</v>
      </c>
      <c r="L93" s="89"/>
      <c r="M93" s="622" t="s">
        <v>21</v>
      </c>
      <c r="N93" s="623"/>
      <c r="O93" s="60"/>
    </row>
    <row r="94" spans="1:15" s="22" customFormat="1" ht="12.75" hidden="1" customHeight="1" x14ac:dyDescent="0.25">
      <c r="A94" s="61"/>
      <c r="B94" s="23"/>
      <c r="C94" s="23"/>
      <c r="D94" s="23"/>
      <c r="E94" s="23"/>
      <c r="F94" s="23"/>
      <c r="G94" s="23"/>
      <c r="H94" s="62"/>
      <c r="I94" s="63"/>
      <c r="J94" s="63"/>
      <c r="K94" s="611"/>
      <c r="L94" s="199" t="s">
        <v>14</v>
      </c>
      <c r="M94" s="114"/>
      <c r="N94" s="114" t="s">
        <v>18</v>
      </c>
      <c r="O94" s="63"/>
    </row>
    <row r="95" spans="1:15" s="22" customFormat="1" ht="12.75" hidden="1" customHeight="1" x14ac:dyDescent="0.25">
      <c r="A95" s="48" t="s">
        <v>1</v>
      </c>
      <c r="B95" s="49"/>
      <c r="C95" s="49"/>
      <c r="D95" s="49"/>
      <c r="E95" s="25"/>
      <c r="F95" s="49"/>
      <c r="G95" s="49"/>
      <c r="H95" s="64"/>
      <c r="I95" s="65"/>
      <c r="J95" s="65"/>
      <c r="K95" s="611"/>
      <c r="L95" s="199" t="s">
        <v>15</v>
      </c>
      <c r="M95" s="90" t="s">
        <v>17</v>
      </c>
      <c r="N95" s="90" t="s">
        <v>19</v>
      </c>
      <c r="O95" s="63"/>
    </row>
    <row r="96" spans="1:15" s="22" customFormat="1" ht="12.75" hidden="1" customHeight="1" x14ac:dyDescent="0.25">
      <c r="A96" s="613" t="s">
        <v>10</v>
      </c>
      <c r="B96" s="614"/>
      <c r="C96" s="614"/>
      <c r="D96" s="614"/>
      <c r="E96" s="614"/>
      <c r="F96" s="614"/>
      <c r="G96" s="614"/>
      <c r="H96" s="615"/>
      <c r="I96" s="63" t="s">
        <v>11</v>
      </c>
      <c r="J96" s="63" t="s">
        <v>12</v>
      </c>
      <c r="K96" s="612"/>
      <c r="L96" s="199" t="s">
        <v>16</v>
      </c>
      <c r="M96" s="90" t="s">
        <v>15</v>
      </c>
      <c r="N96" s="90" t="s">
        <v>20</v>
      </c>
      <c r="O96" s="63"/>
    </row>
    <row r="97" spans="1:15" s="22" customFormat="1" ht="12.75" customHeight="1" x14ac:dyDescent="0.25">
      <c r="A97" s="603" t="s">
        <v>174</v>
      </c>
      <c r="B97" s="604"/>
      <c r="C97" s="215"/>
      <c r="D97" s="215"/>
      <c r="E97" s="215"/>
      <c r="F97" s="215"/>
      <c r="G97" s="215"/>
      <c r="H97" s="216"/>
      <c r="I97" s="63"/>
      <c r="J97" s="63"/>
      <c r="K97" s="214"/>
      <c r="L97" s="199"/>
      <c r="M97" s="90"/>
      <c r="N97" s="90"/>
      <c r="O97" s="63"/>
    </row>
    <row r="98" spans="1:15" s="22" customFormat="1" ht="15" customHeight="1" x14ac:dyDescent="0.25">
      <c r="A98" s="228" t="s">
        <v>22</v>
      </c>
      <c r="B98" s="47"/>
      <c r="C98" s="47"/>
      <c r="D98" s="47"/>
      <c r="E98" s="124"/>
      <c r="F98" s="105"/>
      <c r="G98" s="105"/>
      <c r="H98" s="78"/>
      <c r="I98" s="78"/>
      <c r="J98" s="78"/>
      <c r="K98" s="200"/>
      <c r="L98" s="200"/>
      <c r="M98" s="111"/>
      <c r="N98" s="110"/>
      <c r="O98" s="43"/>
    </row>
    <row r="99" spans="1:15" s="22" customFormat="1" ht="15" customHeight="1" x14ac:dyDescent="0.25">
      <c r="A99" s="86"/>
      <c r="B99" s="104" t="s">
        <v>23</v>
      </c>
      <c r="C99" s="104"/>
      <c r="D99" s="104"/>
      <c r="E99" s="104"/>
      <c r="F99" s="104"/>
      <c r="G99" s="66"/>
      <c r="H99" s="67"/>
      <c r="I99" s="17" t="s">
        <v>29</v>
      </c>
      <c r="J99" s="34">
        <f>22158500+2949000</f>
        <v>25107500</v>
      </c>
      <c r="K99" s="132">
        <v>42738</v>
      </c>
      <c r="L99" s="132">
        <v>43098</v>
      </c>
      <c r="M99" s="20">
        <f>+N99/J99</f>
        <v>0.63311581957582397</v>
      </c>
      <c r="N99" s="141">
        <f>2450769.2+5738895.13+436222.19+1015754.66+5194142.93+639050.55+421120.78</f>
        <v>15895955.439999999</v>
      </c>
      <c r="O99" s="247" t="s">
        <v>42</v>
      </c>
    </row>
    <row r="100" spans="1:15" s="22" customFormat="1" ht="15" customHeight="1" x14ac:dyDescent="0.25">
      <c r="A100" s="46"/>
      <c r="B100" s="47" t="s">
        <v>24</v>
      </c>
      <c r="C100" s="47"/>
      <c r="D100" s="47"/>
      <c r="E100" s="47"/>
      <c r="F100" s="47"/>
      <c r="G100" s="66"/>
      <c r="H100" s="67"/>
      <c r="I100" s="17" t="s">
        <v>29</v>
      </c>
      <c r="J100" s="34">
        <f>20729867+2947979</f>
        <v>23677846</v>
      </c>
      <c r="K100" s="132">
        <v>42738</v>
      </c>
      <c r="L100" s="132">
        <v>43098</v>
      </c>
      <c r="M100" s="20">
        <f>+N100/J100</f>
        <v>0.81108219134460113</v>
      </c>
      <c r="N100" s="140">
        <f>4582104.49+5158870.25+175501.28+1844715.17+5258903.16+1005369.83+1179215.04</f>
        <v>19204679.219999999</v>
      </c>
      <c r="O100" s="247" t="s">
        <v>42</v>
      </c>
    </row>
    <row r="101" spans="1:15" s="22" customFormat="1" ht="15" customHeight="1" x14ac:dyDescent="0.25">
      <c r="A101" s="227" t="s">
        <v>171</v>
      </c>
      <c r="B101" s="49"/>
      <c r="C101" s="49"/>
      <c r="D101" s="49"/>
      <c r="E101" s="49"/>
      <c r="F101" s="49"/>
      <c r="G101" s="126"/>
      <c r="H101" s="64"/>
      <c r="I101" s="219"/>
      <c r="J101" s="34"/>
      <c r="K101" s="112"/>
      <c r="L101" s="112"/>
      <c r="M101" s="20"/>
      <c r="N101" s="140"/>
      <c r="O101" s="51"/>
    </row>
    <row r="102" spans="1:15" s="22" customFormat="1" ht="15" customHeight="1" x14ac:dyDescent="0.25">
      <c r="A102" s="46"/>
      <c r="B102" s="47" t="s">
        <v>45</v>
      </c>
      <c r="C102" s="47"/>
      <c r="D102" s="47"/>
      <c r="E102" s="47"/>
      <c r="F102" s="67"/>
      <c r="G102" s="126"/>
      <c r="H102" s="64"/>
      <c r="I102" s="17" t="s">
        <v>29</v>
      </c>
      <c r="J102" s="34">
        <v>65000000</v>
      </c>
      <c r="K102" s="112"/>
      <c r="L102" s="112"/>
      <c r="M102" s="20">
        <f>+N102/J102</f>
        <v>0.99692307692307691</v>
      </c>
      <c r="N102" s="140">
        <v>64800000</v>
      </c>
      <c r="O102" s="131" t="s">
        <v>169</v>
      </c>
    </row>
    <row r="103" spans="1:15" s="22" customFormat="1" ht="15" hidden="1" customHeight="1" x14ac:dyDescent="0.25">
      <c r="A103" s="46"/>
      <c r="B103" s="47"/>
      <c r="C103" s="47"/>
      <c r="D103" s="47"/>
      <c r="E103" s="47"/>
      <c r="F103" s="67"/>
      <c r="G103" s="126"/>
      <c r="H103" s="64"/>
      <c r="I103" s="17"/>
      <c r="J103" s="34"/>
      <c r="K103" s="112"/>
      <c r="L103" s="112"/>
      <c r="M103" s="20"/>
      <c r="N103" s="140"/>
      <c r="O103" s="51"/>
    </row>
    <row r="104" spans="1:15" s="22" customFormat="1" ht="15" customHeight="1" x14ac:dyDescent="0.25">
      <c r="A104" s="224" t="s">
        <v>172</v>
      </c>
      <c r="B104" s="68"/>
      <c r="C104" s="49"/>
      <c r="D104" s="49"/>
      <c r="E104" s="49"/>
      <c r="F104" s="49"/>
      <c r="G104" s="126"/>
      <c r="H104" s="64"/>
      <c r="I104" s="219"/>
      <c r="J104" s="34"/>
      <c r="K104" s="112"/>
      <c r="L104" s="112"/>
      <c r="M104" s="20"/>
      <c r="N104" s="140"/>
      <c r="O104" s="51"/>
    </row>
    <row r="105" spans="1:15" s="22" customFormat="1" ht="15" customHeight="1" x14ac:dyDescent="0.25">
      <c r="A105" s="46"/>
      <c r="B105" s="71" t="s">
        <v>26</v>
      </c>
      <c r="C105" s="47"/>
      <c r="D105" s="47"/>
      <c r="E105" s="47"/>
      <c r="F105" s="225"/>
      <c r="G105" s="49"/>
      <c r="H105" s="69"/>
      <c r="I105" s="53"/>
      <c r="J105" s="53"/>
      <c r="K105" s="115"/>
      <c r="L105" s="115"/>
      <c r="M105" s="70"/>
      <c r="N105" s="142"/>
      <c r="O105" s="70"/>
    </row>
    <row r="106" spans="1:15" s="22" customFormat="1" ht="15" customHeight="1" x14ac:dyDescent="0.25">
      <c r="A106" s="46"/>
      <c r="B106" s="71" t="s">
        <v>25</v>
      </c>
      <c r="C106" s="47"/>
      <c r="D106" s="71"/>
      <c r="E106" s="47"/>
      <c r="F106" s="47"/>
      <c r="G106" s="47"/>
      <c r="H106" s="72"/>
      <c r="I106" s="53"/>
      <c r="J106" s="73"/>
      <c r="K106" s="201"/>
      <c r="L106" s="201"/>
      <c r="M106" s="74"/>
      <c r="N106" s="143"/>
      <c r="O106" s="74"/>
    </row>
    <row r="107" spans="1:15" s="22" customFormat="1" ht="15" customHeight="1" x14ac:dyDescent="0.25">
      <c r="A107" s="75"/>
      <c r="B107" s="71"/>
      <c r="C107" s="47" t="s">
        <v>6</v>
      </c>
      <c r="D107" s="47"/>
      <c r="E107" s="47"/>
      <c r="F107" s="47"/>
      <c r="G107" s="47"/>
      <c r="H107" s="76"/>
      <c r="I107" s="53"/>
      <c r="J107" s="77">
        <v>16228749</v>
      </c>
      <c r="K107" s="202"/>
      <c r="L107" s="202"/>
      <c r="M107" s="20">
        <f>+N107/J107</f>
        <v>0.72922012904383449</v>
      </c>
      <c r="N107" s="140">
        <f>5094419.5+3314636.02+3425274.92</f>
        <v>11834330.439999999</v>
      </c>
      <c r="O107" s="133" t="s">
        <v>43</v>
      </c>
    </row>
    <row r="108" spans="1:15" s="22" customFormat="1" ht="15" customHeight="1" x14ac:dyDescent="0.25">
      <c r="A108" s="46"/>
      <c r="B108" s="47"/>
      <c r="C108" s="47" t="s">
        <v>0</v>
      </c>
      <c r="D108" s="47"/>
      <c r="E108" s="47"/>
      <c r="F108" s="47"/>
      <c r="G108" s="47"/>
      <c r="H108" s="76"/>
      <c r="I108" s="53"/>
      <c r="J108" s="77">
        <v>62564884</v>
      </c>
      <c r="K108" s="116"/>
      <c r="L108" s="116"/>
      <c r="M108" s="20">
        <f>+N108/J108</f>
        <v>0.99999998801244483</v>
      </c>
      <c r="N108" s="140">
        <f>62564883.25</f>
        <v>62564883.25</v>
      </c>
      <c r="O108" s="133" t="s">
        <v>43</v>
      </c>
    </row>
    <row r="109" spans="1:15" s="22" customFormat="1" ht="15" customHeight="1" x14ac:dyDescent="0.25">
      <c r="A109" s="46"/>
      <c r="B109" s="79"/>
      <c r="C109" s="79"/>
      <c r="D109" s="79" t="s">
        <v>2</v>
      </c>
      <c r="E109" s="79"/>
      <c r="F109" s="79"/>
      <c r="G109" s="79"/>
      <c r="H109" s="67"/>
      <c r="I109" s="53"/>
      <c r="J109" s="54">
        <f>SUM(J93:J108)</f>
        <v>192578979</v>
      </c>
      <c r="K109" s="113"/>
      <c r="L109" s="113"/>
      <c r="M109" s="128">
        <f>N109/J109</f>
        <v>0.90508241997689687</v>
      </c>
      <c r="N109" s="54">
        <f>SUM(N93:N108)</f>
        <v>174299848.34999999</v>
      </c>
      <c r="O109" s="134"/>
    </row>
    <row r="110" spans="1:15" s="22" customFormat="1" ht="15" hidden="1" customHeight="1" x14ac:dyDescent="0.25">
      <c r="A110" s="86"/>
      <c r="B110" s="81"/>
      <c r="C110" s="81"/>
      <c r="D110" s="81"/>
      <c r="E110" s="81"/>
      <c r="F110" s="81"/>
      <c r="G110" s="146"/>
      <c r="H110" s="49"/>
      <c r="I110" s="84"/>
      <c r="J110" s="147"/>
      <c r="K110" s="117"/>
      <c r="L110" s="118"/>
      <c r="M110" s="128"/>
      <c r="N110" s="148"/>
      <c r="O110" s="149"/>
    </row>
    <row r="111" spans="1:15" s="22" customFormat="1" ht="15" customHeight="1" x14ac:dyDescent="0.25">
      <c r="A111" s="80" t="s">
        <v>8</v>
      </c>
      <c r="B111" s="81"/>
      <c r="C111" s="81"/>
      <c r="D111" s="81"/>
      <c r="E111" s="106"/>
      <c r="F111" s="87"/>
      <c r="G111" s="82"/>
      <c r="H111" s="41"/>
      <c r="I111" s="84"/>
      <c r="J111" s="83">
        <f>+J92+J109</f>
        <v>267563202.61000001</v>
      </c>
      <c r="K111" s="117"/>
      <c r="L111" s="118"/>
      <c r="M111" s="128">
        <f>N111/J111</f>
        <v>0.714661966087759</v>
      </c>
      <c r="N111" s="83">
        <f>+N92+N109</f>
        <v>191217244.43000001</v>
      </c>
      <c r="O111" s="118"/>
    </row>
    <row r="112" spans="1:15" s="22" customFormat="1" ht="15" customHeigh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119"/>
      <c r="L112" s="119"/>
      <c r="M112" s="119"/>
      <c r="N112" s="144"/>
      <c r="O112" s="119"/>
    </row>
    <row r="113" spans="1:15" s="22" customFormat="1" ht="15" customHeight="1" x14ac:dyDescent="0.25">
      <c r="A113" s="624" t="s">
        <v>3</v>
      </c>
      <c r="B113" s="625"/>
      <c r="C113" s="625"/>
      <c r="D113" s="625"/>
      <c r="E113" s="625"/>
      <c r="F113" s="625"/>
      <c r="G113" s="625"/>
      <c r="H113" s="625"/>
      <c r="I113" s="625"/>
      <c r="J113" s="625"/>
      <c r="K113" s="625"/>
      <c r="L113" s="625"/>
      <c r="M113" s="625"/>
      <c r="N113" s="625"/>
      <c r="O113" s="626"/>
    </row>
    <row r="114" spans="1:15" s="22" customFormat="1" ht="15" customHeight="1" x14ac:dyDescent="0.25">
      <c r="A114" s="627" t="s">
        <v>4</v>
      </c>
      <c r="B114" s="628"/>
      <c r="C114" s="628"/>
      <c r="D114" s="628"/>
      <c r="E114" s="628"/>
      <c r="F114" s="628"/>
      <c r="G114" s="628"/>
      <c r="H114" s="628"/>
      <c r="I114" s="628"/>
      <c r="J114" s="628"/>
      <c r="K114" s="628"/>
      <c r="L114" s="628"/>
      <c r="M114" s="628"/>
      <c r="N114" s="628"/>
      <c r="O114" s="629"/>
    </row>
    <row r="115" spans="1:15" s="22" customFormat="1" ht="15" customHeight="1" x14ac:dyDescent="0.25">
      <c r="A115" s="630" t="s">
        <v>5</v>
      </c>
      <c r="B115" s="631"/>
      <c r="C115" s="631"/>
      <c r="D115" s="631"/>
      <c r="E115" s="631"/>
      <c r="F115" s="631"/>
      <c r="G115" s="631"/>
      <c r="H115" s="631"/>
      <c r="I115" s="631"/>
      <c r="J115" s="631"/>
      <c r="K115" s="631"/>
      <c r="L115" s="631"/>
      <c r="M115" s="631"/>
      <c r="N115" s="631"/>
      <c r="O115" s="632"/>
    </row>
    <row r="116" spans="1:15" s="22" customFormat="1" ht="15" customHeight="1" x14ac:dyDescent="0.25">
      <c r="A116" s="633" t="s">
        <v>9</v>
      </c>
      <c r="B116" s="634"/>
      <c r="C116" s="634"/>
      <c r="D116" s="634"/>
      <c r="E116" s="634"/>
      <c r="F116" s="634"/>
      <c r="G116" s="634"/>
      <c r="H116" s="634"/>
      <c r="I116" s="634"/>
      <c r="J116" s="634"/>
      <c r="K116" s="634"/>
      <c r="L116" s="634"/>
      <c r="M116" s="634"/>
      <c r="N116" s="634"/>
      <c r="O116" s="635"/>
    </row>
    <row r="117" spans="1:15" s="22" customFormat="1" ht="15" customHeight="1" x14ac:dyDescent="0.25">
      <c r="A117" s="636" t="s">
        <v>170</v>
      </c>
      <c r="B117" s="637"/>
      <c r="C117" s="637"/>
      <c r="D117" s="637"/>
      <c r="E117" s="637"/>
      <c r="F117" s="637"/>
      <c r="G117" s="637"/>
      <c r="H117" s="637"/>
      <c r="I117" s="637"/>
      <c r="J117" s="637"/>
      <c r="K117" s="637"/>
      <c r="L117" s="637"/>
      <c r="M117" s="637"/>
      <c r="N117" s="637"/>
      <c r="O117" s="662"/>
    </row>
    <row r="118" spans="1:15" s="55" customFormat="1" ht="15" customHeight="1" x14ac:dyDescent="0.25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119"/>
      <c r="L118" s="119"/>
      <c r="M118" s="119"/>
      <c r="N118" s="144"/>
      <c r="O118" s="161"/>
    </row>
    <row r="119" spans="1:15" s="55" customFormat="1" ht="17.25" x14ac:dyDescent="0.3">
      <c r="A119" s="48"/>
      <c r="B119" s="49"/>
      <c r="C119" s="122"/>
      <c r="D119" s="122"/>
      <c r="E119" s="122"/>
      <c r="F119" s="122"/>
      <c r="G119" s="122"/>
      <c r="H119" s="122"/>
      <c r="I119" s="122"/>
      <c r="J119" s="120"/>
      <c r="K119" s="12"/>
      <c r="L119" s="12"/>
      <c r="M119" s="12"/>
      <c r="N119" s="152"/>
      <c r="O119" s="162"/>
    </row>
    <row r="120" spans="1:15" s="55" customFormat="1" ht="17.25" x14ac:dyDescent="0.3">
      <c r="A120" s="48"/>
      <c r="B120" s="49"/>
      <c r="C120" s="122"/>
      <c r="D120" s="122"/>
      <c r="E120" s="122"/>
      <c r="F120" s="122"/>
      <c r="G120" s="122"/>
      <c r="H120" s="122"/>
      <c r="I120" s="122"/>
      <c r="J120" s="121"/>
      <c r="K120" s="12"/>
      <c r="L120" s="12"/>
      <c r="M120" s="12"/>
      <c r="N120" s="152"/>
      <c r="O120" s="162"/>
    </row>
    <row r="121" spans="1:15" s="55" customFormat="1" ht="17.25" x14ac:dyDescent="0.3">
      <c r="A121" s="48"/>
      <c r="B121" s="49"/>
      <c r="C121" s="122"/>
      <c r="D121" s="122"/>
      <c r="E121" s="122"/>
      <c r="F121" s="122"/>
      <c r="G121" s="122"/>
      <c r="H121" s="122"/>
      <c r="I121" s="122"/>
      <c r="J121" s="12"/>
      <c r="K121" s="12"/>
      <c r="L121" s="12"/>
      <c r="M121" s="12"/>
      <c r="N121" s="152"/>
      <c r="O121" s="162"/>
    </row>
    <row r="122" spans="1:15" s="182" customFormat="1" ht="17.25" customHeight="1" x14ac:dyDescent="0.3">
      <c r="A122" s="178"/>
      <c r="B122" s="179"/>
      <c r="C122" s="179"/>
      <c r="D122" s="179"/>
      <c r="E122" s="180" t="s">
        <v>75</v>
      </c>
      <c r="F122" s="180"/>
      <c r="G122" s="180"/>
      <c r="H122" s="180"/>
      <c r="I122" s="180"/>
      <c r="J122" s="180"/>
      <c r="K122" s="180"/>
      <c r="L122" s="180"/>
      <c r="M122" s="180"/>
      <c r="N122" s="180"/>
      <c r="O122" s="181"/>
    </row>
    <row r="123" spans="1:15" s="182" customFormat="1" ht="17.25" customHeight="1" x14ac:dyDescent="0.3">
      <c r="A123" s="178"/>
      <c r="B123" s="179"/>
      <c r="C123" s="179" t="s">
        <v>74</v>
      </c>
      <c r="D123" s="179"/>
      <c r="E123" s="179"/>
      <c r="F123" s="179"/>
      <c r="G123" s="179"/>
      <c r="H123" s="179"/>
      <c r="I123" s="179"/>
      <c r="J123" s="183"/>
      <c r="K123" s="179"/>
      <c r="L123" s="179"/>
      <c r="M123" s="179"/>
      <c r="N123" s="184"/>
      <c r="O123" s="185"/>
    </row>
    <row r="124" spans="1:15" s="55" customFormat="1" ht="15.75" customHeight="1" x14ac:dyDescent="0.25">
      <c r="A124" s="48"/>
      <c r="B124" s="4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60"/>
      <c r="O124" s="162"/>
    </row>
    <row r="125" spans="1:15" s="55" customFormat="1" ht="17.25" customHeight="1" x14ac:dyDescent="0.3">
      <c r="A125" s="48"/>
      <c r="B125" s="49"/>
      <c r="C125" s="12"/>
      <c r="D125" s="173"/>
      <c r="E125" s="173"/>
      <c r="F125" s="173"/>
      <c r="G125" s="173"/>
      <c r="H125" s="173"/>
      <c r="I125" s="12"/>
      <c r="J125" s="120"/>
      <c r="K125" s="12"/>
      <c r="L125" s="171"/>
      <c r="M125" s="173"/>
      <c r="N125" s="173"/>
      <c r="O125" s="174"/>
    </row>
    <row r="126" spans="1:15" s="55" customFormat="1" ht="17.25" customHeight="1" x14ac:dyDescent="0.3">
      <c r="A126" s="48"/>
      <c r="B126" s="49"/>
      <c r="C126" s="12"/>
      <c r="D126" s="171"/>
      <c r="E126" s="171"/>
      <c r="F126" s="171"/>
      <c r="G126" s="171"/>
      <c r="H126" s="171"/>
      <c r="I126" s="12"/>
      <c r="J126" s="120"/>
      <c r="K126" s="12"/>
      <c r="L126" s="171"/>
      <c r="M126" s="171"/>
      <c r="N126" s="171"/>
      <c r="O126" s="172"/>
    </row>
    <row r="127" spans="1:15" s="55" customFormat="1" ht="12.75" customHeight="1" x14ac:dyDescent="0.25">
      <c r="A127" s="157"/>
      <c r="B127" s="158"/>
      <c r="C127" s="158"/>
      <c r="D127" s="158"/>
      <c r="E127" s="158"/>
      <c r="F127" s="158"/>
      <c r="G127" s="158"/>
      <c r="H127" s="158"/>
      <c r="I127" s="158"/>
      <c r="J127" s="158"/>
      <c r="K127" s="203"/>
      <c r="L127" s="144"/>
      <c r="M127" s="123"/>
      <c r="N127" s="123"/>
      <c r="O127" s="159"/>
    </row>
    <row r="128" spans="1:15" s="55" customFormat="1" ht="12.75" customHeight="1" x14ac:dyDescent="0.25">
      <c r="A128" s="157"/>
      <c r="B128" s="158"/>
      <c r="C128" s="158"/>
      <c r="D128" s="158"/>
      <c r="E128" s="158"/>
      <c r="F128" s="158"/>
      <c r="G128" s="158"/>
      <c r="H128" s="158"/>
      <c r="I128" s="158"/>
      <c r="J128" s="158"/>
      <c r="K128" s="203"/>
      <c r="L128" s="144"/>
      <c r="M128" s="123"/>
      <c r="N128" s="123"/>
      <c r="O128" s="159"/>
    </row>
    <row r="129" spans="1:15" s="15" customFormat="1" ht="15.75" x14ac:dyDescent="0.25">
      <c r="A129" s="164"/>
      <c r="B129" s="12"/>
      <c r="C129" s="12"/>
      <c r="D129" s="151"/>
      <c r="E129" s="151"/>
      <c r="F129" s="151"/>
      <c r="G129" s="12"/>
      <c r="H129" s="12"/>
      <c r="I129" s="12"/>
      <c r="J129" s="12"/>
      <c r="K129" s="12"/>
      <c r="L129" s="12"/>
      <c r="M129" s="12"/>
      <c r="N129" s="160"/>
      <c r="O129" s="162"/>
    </row>
    <row r="130" spans="1:15" s="55" customFormat="1" ht="12.75" customHeight="1" x14ac:dyDescent="0.3">
      <c r="A130" s="157"/>
      <c r="B130" s="49"/>
      <c r="C130" s="12"/>
      <c r="D130" s="122"/>
      <c r="E130" s="122"/>
      <c r="F130" s="122"/>
      <c r="G130" s="122"/>
      <c r="H130" s="122"/>
      <c r="I130" s="122"/>
      <c r="J130" s="12"/>
      <c r="K130" s="203"/>
      <c r="L130" s="144"/>
      <c r="M130" s="123"/>
      <c r="N130" s="123"/>
      <c r="O130" s="159"/>
    </row>
    <row r="131" spans="1:15" s="189" customFormat="1" ht="17.25" x14ac:dyDescent="0.3">
      <c r="A131" s="186"/>
      <c r="B131" s="122"/>
      <c r="C131" s="122"/>
      <c r="D131" s="187" t="s">
        <v>76</v>
      </c>
      <c r="E131" s="187"/>
      <c r="F131" s="187"/>
      <c r="G131" s="122"/>
      <c r="H131" s="122"/>
      <c r="I131" s="122"/>
      <c r="J131" s="122"/>
      <c r="K131" s="122"/>
      <c r="L131" s="122"/>
      <c r="M131" s="122"/>
      <c r="N131" s="156" t="s">
        <v>73</v>
      </c>
      <c r="O131" s="188"/>
    </row>
    <row r="132" spans="1:15" s="55" customFormat="1" ht="12.75" customHeight="1" x14ac:dyDescent="0.2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203"/>
      <c r="L132" s="144"/>
      <c r="M132" s="123"/>
      <c r="N132" s="123"/>
      <c r="O132" s="159"/>
    </row>
    <row r="133" spans="1:15" s="55" customFormat="1" ht="12.75" customHeight="1" x14ac:dyDescent="0.25">
      <c r="A133" s="157"/>
      <c r="B133" s="158"/>
      <c r="C133" s="158"/>
      <c r="D133" s="158"/>
      <c r="E133" s="158"/>
      <c r="F133" s="158"/>
      <c r="G133" s="158"/>
      <c r="H133" s="158"/>
      <c r="I133" s="158"/>
      <c r="J133" s="158"/>
      <c r="K133" s="203"/>
      <c r="L133" s="144"/>
      <c r="M133" s="123"/>
      <c r="N133" s="123"/>
      <c r="O133" s="159"/>
    </row>
    <row r="134" spans="1:15" s="55" customFormat="1" ht="12.75" customHeight="1" x14ac:dyDescent="0.25">
      <c r="A134" s="157"/>
      <c r="B134" s="158"/>
      <c r="C134" s="158"/>
      <c r="D134" s="158"/>
      <c r="E134" s="158"/>
      <c r="F134" s="158"/>
      <c r="G134" s="158"/>
      <c r="H134" s="158"/>
      <c r="I134" s="158"/>
      <c r="J134" s="158"/>
      <c r="K134" s="203"/>
      <c r="L134" s="144"/>
      <c r="M134" s="123"/>
      <c r="N134" s="123"/>
      <c r="O134" s="159"/>
    </row>
    <row r="135" spans="1:15" s="55" customFormat="1" ht="12.75" customHeight="1" x14ac:dyDescent="0.25">
      <c r="A135" s="157"/>
      <c r="B135" s="158"/>
      <c r="C135" s="158"/>
      <c r="D135" s="158"/>
      <c r="E135" s="158"/>
      <c r="F135" s="158"/>
      <c r="G135" s="158"/>
      <c r="H135" s="158"/>
      <c r="I135" s="158"/>
      <c r="J135" s="158"/>
      <c r="K135" s="203"/>
      <c r="L135" s="144"/>
      <c r="M135" s="123"/>
      <c r="N135" s="123"/>
      <c r="O135" s="159"/>
    </row>
    <row r="136" spans="1:15" s="15" customFormat="1" ht="17.25" x14ac:dyDescent="0.3">
      <c r="A136" s="165"/>
      <c r="D136" s="658" t="s">
        <v>44</v>
      </c>
      <c r="E136" s="658"/>
      <c r="F136" s="658"/>
      <c r="G136" s="658"/>
      <c r="H136" s="658"/>
      <c r="I136" s="12"/>
      <c r="J136" s="120"/>
      <c r="K136" s="12"/>
      <c r="L136" s="658" t="s">
        <v>56</v>
      </c>
      <c r="M136" s="658"/>
      <c r="N136" s="658"/>
      <c r="O136" s="659"/>
    </row>
    <row r="137" spans="1:15" s="15" customFormat="1" ht="17.25" x14ac:dyDescent="0.3">
      <c r="A137" s="165"/>
      <c r="D137" s="660" t="s">
        <v>7</v>
      </c>
      <c r="E137" s="660"/>
      <c r="F137" s="660"/>
      <c r="G137" s="660"/>
      <c r="H137" s="660"/>
      <c r="I137" s="12"/>
      <c r="J137" s="120"/>
      <c r="K137" s="12"/>
      <c r="L137" s="660" t="s">
        <v>27</v>
      </c>
      <c r="M137" s="660"/>
      <c r="N137" s="660"/>
      <c r="O137" s="661"/>
    </row>
    <row r="138" spans="1:15" s="55" customFormat="1" ht="12.75" customHeight="1" x14ac:dyDescent="0.25">
      <c r="A138" s="175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7"/>
    </row>
    <row r="139" spans="1:15" s="55" customFormat="1" ht="12.75" customHeight="1" x14ac:dyDescent="0.25">
      <c r="A139" s="157"/>
      <c r="B139" s="158"/>
      <c r="C139" s="158"/>
      <c r="D139" s="158"/>
      <c r="E139" s="158"/>
      <c r="F139" s="158"/>
      <c r="G139" s="158"/>
      <c r="H139" s="158"/>
      <c r="I139" s="158"/>
      <c r="J139" s="158"/>
      <c r="K139" s="203"/>
      <c r="L139" s="144"/>
      <c r="M139" s="123"/>
      <c r="N139" s="123"/>
      <c r="O139" s="159"/>
    </row>
    <row r="140" spans="1:15" s="55" customFormat="1" ht="12.75" customHeight="1" x14ac:dyDescent="0.25">
      <c r="A140" s="153"/>
      <c r="B140" s="154"/>
      <c r="C140" s="154"/>
      <c r="D140" s="154"/>
      <c r="E140" s="154"/>
      <c r="F140" s="154"/>
      <c r="G140" s="154"/>
      <c r="H140" s="154"/>
      <c r="I140" s="154"/>
      <c r="J140" s="154"/>
      <c r="K140" s="203"/>
      <c r="L140" s="144"/>
      <c r="M140" s="123"/>
      <c r="N140" s="123"/>
      <c r="O140" s="155"/>
    </row>
    <row r="141" spans="1:15" s="55" customFormat="1" ht="12.75" customHeight="1" x14ac:dyDescent="0.25">
      <c r="A141" s="153"/>
      <c r="B141" s="154"/>
      <c r="C141" s="154"/>
      <c r="D141" s="154"/>
      <c r="E141" s="154"/>
      <c r="F141" s="154"/>
      <c r="G141" s="154"/>
      <c r="H141" s="154"/>
      <c r="I141" s="154"/>
      <c r="J141" s="154"/>
      <c r="K141" s="203"/>
      <c r="L141" s="144"/>
      <c r="M141" s="123"/>
      <c r="N141" s="123"/>
      <c r="O141" s="155"/>
    </row>
    <row r="142" spans="1:15" s="55" customFormat="1" ht="12.75" customHeight="1" x14ac:dyDescent="0.25">
      <c r="A142" s="153"/>
      <c r="B142" s="154"/>
      <c r="C142" s="154"/>
      <c r="D142" s="154"/>
      <c r="E142" s="154"/>
      <c r="F142" s="154"/>
      <c r="G142" s="154"/>
      <c r="H142" s="154"/>
      <c r="I142" s="154"/>
      <c r="J142" s="154"/>
      <c r="K142" s="203"/>
      <c r="L142" s="144"/>
      <c r="M142" s="123"/>
      <c r="N142" s="123"/>
      <c r="O142" s="155"/>
    </row>
    <row r="143" spans="1:15" s="55" customFormat="1" ht="12.75" customHeight="1" x14ac:dyDescent="0.25">
      <c r="A143" s="153"/>
      <c r="B143" s="154"/>
      <c r="C143" s="154"/>
      <c r="D143" s="154"/>
      <c r="E143" s="154"/>
      <c r="F143" s="154"/>
      <c r="G143" s="154"/>
      <c r="H143" s="154"/>
      <c r="I143" s="154"/>
      <c r="J143" s="154"/>
      <c r="K143" s="203"/>
      <c r="L143" s="144"/>
      <c r="M143" s="123"/>
      <c r="N143" s="123"/>
      <c r="O143" s="155"/>
    </row>
    <row r="144" spans="1:15" s="55" customFormat="1" ht="12.75" customHeight="1" x14ac:dyDescent="0.25">
      <c r="A144" s="153"/>
      <c r="B144" s="154"/>
      <c r="C144" s="154"/>
      <c r="D144" s="154"/>
      <c r="E144" s="154"/>
      <c r="F144" s="154"/>
      <c r="G144" s="154"/>
      <c r="H144" s="154"/>
      <c r="I144" s="154"/>
      <c r="J144" s="154"/>
      <c r="K144" s="203"/>
      <c r="L144" s="144"/>
      <c r="M144" s="123"/>
      <c r="N144" s="123"/>
      <c r="O144" s="155"/>
    </row>
    <row r="145" spans="1:15" s="55" customFormat="1" ht="12.75" customHeight="1" x14ac:dyDescent="0.25">
      <c r="A145" s="153"/>
      <c r="B145" s="154"/>
      <c r="C145" s="154"/>
      <c r="D145" s="154"/>
      <c r="E145" s="154"/>
      <c r="F145" s="154"/>
      <c r="G145" s="154"/>
      <c r="H145" s="154"/>
      <c r="I145" s="154"/>
      <c r="J145" s="154"/>
      <c r="K145" s="203"/>
      <c r="L145" s="144"/>
      <c r="M145" s="123"/>
      <c r="N145" s="123"/>
      <c r="O145" s="155"/>
    </row>
    <row r="146" spans="1:15" s="55" customFormat="1" ht="12.75" customHeight="1" x14ac:dyDescent="0.25">
      <c r="A146" s="153"/>
      <c r="B146" s="154"/>
      <c r="C146" s="154"/>
      <c r="D146" s="154"/>
      <c r="E146" s="154"/>
      <c r="F146" s="154"/>
      <c r="G146" s="154"/>
      <c r="H146" s="154"/>
      <c r="I146" s="154"/>
      <c r="J146" s="154"/>
      <c r="K146" s="203"/>
      <c r="L146" s="144"/>
      <c r="M146" s="123"/>
      <c r="N146" s="123"/>
      <c r="O146" s="155"/>
    </row>
    <row r="147" spans="1:15" s="55" customFormat="1" ht="12.75" customHeight="1" x14ac:dyDescent="0.25">
      <c r="A147" s="153"/>
      <c r="B147" s="154"/>
      <c r="C147" s="154"/>
      <c r="D147" s="154"/>
      <c r="E147" s="154"/>
      <c r="F147" s="154"/>
      <c r="G147" s="154"/>
      <c r="H147" s="154"/>
      <c r="I147" s="154"/>
      <c r="J147" s="154"/>
      <c r="K147" s="203"/>
      <c r="L147" s="144"/>
      <c r="M147" s="123"/>
      <c r="N147" s="123"/>
      <c r="O147" s="155"/>
    </row>
    <row r="148" spans="1:15" s="55" customFormat="1" ht="12.75" customHeight="1" x14ac:dyDescent="0.25">
      <c r="A148" s="153"/>
      <c r="B148" s="154"/>
      <c r="C148" s="154"/>
      <c r="D148" s="154"/>
      <c r="E148" s="154"/>
      <c r="F148" s="154"/>
      <c r="G148" s="154"/>
      <c r="H148" s="154"/>
      <c r="I148" s="154"/>
      <c r="J148" s="154"/>
      <c r="K148" s="203"/>
      <c r="L148" s="144"/>
      <c r="M148" s="123"/>
      <c r="N148" s="123"/>
      <c r="O148" s="155"/>
    </row>
    <row r="149" spans="1:15" s="55" customFormat="1" ht="12.75" customHeight="1" x14ac:dyDescent="0.25">
      <c r="A149" s="153"/>
      <c r="B149" s="154"/>
      <c r="C149" s="154"/>
      <c r="D149" s="154"/>
      <c r="E149" s="154"/>
      <c r="F149" s="154"/>
      <c r="G149" s="154"/>
      <c r="H149" s="154"/>
      <c r="I149" s="154"/>
      <c r="J149" s="154"/>
      <c r="K149" s="203"/>
      <c r="L149" s="144"/>
      <c r="M149" s="123"/>
      <c r="N149" s="123"/>
      <c r="O149" s="155"/>
    </row>
    <row r="150" spans="1:15" s="55" customFormat="1" ht="15" x14ac:dyDescent="0.25">
      <c r="A150" s="48"/>
      <c r="B150" s="49"/>
      <c r="C150" s="49"/>
      <c r="D150" s="50"/>
      <c r="E150" s="50"/>
      <c r="F150" s="50"/>
      <c r="G150" s="50"/>
      <c r="H150" s="50"/>
      <c r="I150" s="49"/>
      <c r="J150" s="85"/>
      <c r="K150" s="49"/>
      <c r="L150" s="50"/>
      <c r="M150" s="50"/>
      <c r="N150" s="50"/>
      <c r="O150" s="163"/>
    </row>
    <row r="151" spans="1:15" s="55" customFormat="1" ht="15" x14ac:dyDescent="0.25">
      <c r="A151" s="48"/>
      <c r="B151" s="49"/>
      <c r="C151" s="49"/>
      <c r="D151" s="50"/>
      <c r="E151" s="50"/>
      <c r="F151" s="50"/>
      <c r="G151" s="50"/>
      <c r="H151" s="50"/>
      <c r="I151" s="49"/>
      <c r="J151" s="85"/>
      <c r="K151" s="49"/>
      <c r="L151" s="50"/>
      <c r="M151" s="50"/>
      <c r="N151" s="50"/>
      <c r="O151" s="163"/>
    </row>
    <row r="152" spans="1:15" s="15" customFormat="1" ht="15.75" x14ac:dyDescent="0.25">
      <c r="A152" s="164"/>
      <c r="B152" s="12"/>
      <c r="C152" s="12"/>
      <c r="D152" s="663"/>
      <c r="E152" s="663"/>
      <c r="F152" s="663"/>
      <c r="G152" s="663"/>
      <c r="H152" s="663"/>
      <c r="I152" s="12"/>
      <c r="J152" s="12"/>
      <c r="K152" s="12"/>
      <c r="L152" s="12"/>
      <c r="M152" s="12"/>
      <c r="N152" s="152"/>
      <c r="O152" s="162"/>
    </row>
    <row r="153" spans="1:15" s="15" customFormat="1" ht="15.75" x14ac:dyDescent="0.25">
      <c r="A153" s="164"/>
      <c r="B153" s="12"/>
      <c r="C153" s="12"/>
      <c r="D153" s="151"/>
      <c r="E153" s="151"/>
      <c r="F153" s="151"/>
      <c r="G153" s="12"/>
      <c r="H153" s="12"/>
      <c r="I153" s="12"/>
      <c r="J153" s="12"/>
      <c r="K153" s="12"/>
      <c r="L153" s="12"/>
      <c r="M153" s="12"/>
      <c r="N153" s="152"/>
      <c r="O153" s="162"/>
    </row>
    <row r="154" spans="1:15" s="15" customFormat="1" x14ac:dyDescent="0.2">
      <c r="A154" s="165"/>
      <c r="N154" s="150"/>
      <c r="O154" s="166"/>
    </row>
    <row r="155" spans="1:15" s="15" customFormat="1" x14ac:dyDescent="0.2">
      <c r="A155" s="165"/>
      <c r="N155" s="150"/>
      <c r="O155" s="166"/>
    </row>
    <row r="156" spans="1:15" s="15" customFormat="1" ht="17.25" x14ac:dyDescent="0.3">
      <c r="A156" s="165"/>
      <c r="D156" s="658"/>
      <c r="E156" s="658"/>
      <c r="F156" s="658"/>
      <c r="G156" s="658"/>
      <c r="H156" s="658"/>
      <c r="I156" s="12"/>
      <c r="J156" s="120"/>
      <c r="K156" s="12"/>
      <c r="L156" s="658"/>
      <c r="M156" s="658"/>
      <c r="N156" s="658"/>
      <c r="O156" s="659"/>
    </row>
    <row r="157" spans="1:15" s="15" customFormat="1" ht="17.25" x14ac:dyDescent="0.3">
      <c r="A157" s="165"/>
      <c r="D157" s="660"/>
      <c r="E157" s="660"/>
      <c r="F157" s="660"/>
      <c r="G157" s="660"/>
      <c r="H157" s="660"/>
      <c r="I157" s="12"/>
      <c r="J157" s="120"/>
      <c r="K157" s="12"/>
      <c r="L157" s="660"/>
      <c r="M157" s="660"/>
      <c r="N157" s="660"/>
      <c r="O157" s="661"/>
    </row>
    <row r="158" spans="1:15" s="15" customFormat="1" x14ac:dyDescent="0.2">
      <c r="A158" s="165"/>
      <c r="N158" s="150"/>
      <c r="O158" s="166"/>
    </row>
    <row r="159" spans="1:15" s="15" customFormat="1" x14ac:dyDescent="0.2">
      <c r="A159" s="165"/>
      <c r="N159" s="150"/>
      <c r="O159" s="166"/>
    </row>
    <row r="160" spans="1:15" s="15" customFormat="1" x14ac:dyDescent="0.2">
      <c r="A160" s="165"/>
      <c r="N160" s="150"/>
      <c r="O160" s="166"/>
    </row>
    <row r="161" spans="1:15" s="15" customFormat="1" x14ac:dyDescent="0.2">
      <c r="A161" s="165"/>
      <c r="N161" s="150"/>
      <c r="O161" s="166"/>
    </row>
    <row r="162" spans="1:15" s="15" customFormat="1" x14ac:dyDescent="0.2">
      <c r="A162" s="165"/>
      <c r="N162" s="150"/>
      <c r="O162" s="166"/>
    </row>
    <row r="163" spans="1:15" s="15" customFormat="1" x14ac:dyDescent="0.2">
      <c r="A163" s="165"/>
      <c r="N163" s="150"/>
      <c r="O163" s="166"/>
    </row>
    <row r="164" spans="1:15" s="15" customFormat="1" x14ac:dyDescent="0.2">
      <c r="A164" s="167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9"/>
      <c r="O164" s="170"/>
    </row>
    <row r="165" spans="1:15" s="15" customFormat="1" x14ac:dyDescent="0.2">
      <c r="N165" s="150"/>
    </row>
    <row r="166" spans="1:15" s="15" customFormat="1" x14ac:dyDescent="0.2">
      <c r="N166" s="150"/>
    </row>
    <row r="167" spans="1:15" s="15" customFormat="1" x14ac:dyDescent="0.2">
      <c r="N167" s="150"/>
    </row>
    <row r="168" spans="1:15" s="15" customFormat="1" x14ac:dyDescent="0.2">
      <c r="N168" s="150"/>
    </row>
    <row r="169" spans="1:15" s="15" customFormat="1" x14ac:dyDescent="0.2">
      <c r="N169" s="150"/>
    </row>
    <row r="170" spans="1:15" s="15" customFormat="1" x14ac:dyDescent="0.2">
      <c r="N170" s="150"/>
    </row>
    <row r="171" spans="1:15" s="15" customFormat="1" x14ac:dyDescent="0.2">
      <c r="N171" s="150"/>
    </row>
    <row r="172" spans="1:15" s="15" customFormat="1" x14ac:dyDescent="0.2">
      <c r="N172" s="150"/>
    </row>
    <row r="173" spans="1:15" s="15" customFormat="1" x14ac:dyDescent="0.2">
      <c r="N173" s="150"/>
    </row>
    <row r="174" spans="1:15" s="15" customFormat="1" x14ac:dyDescent="0.2">
      <c r="N174" s="150"/>
    </row>
  </sheetData>
  <mergeCells count="51">
    <mergeCell ref="D156:H156"/>
    <mergeCell ref="L156:O156"/>
    <mergeCell ref="D157:H157"/>
    <mergeCell ref="L157:O157"/>
    <mergeCell ref="A113:O113"/>
    <mergeCell ref="A114:O114"/>
    <mergeCell ref="A115:O115"/>
    <mergeCell ref="A116:O116"/>
    <mergeCell ref="A117:O117"/>
    <mergeCell ref="D136:H136"/>
    <mergeCell ref="L136:O136"/>
    <mergeCell ref="D137:H137"/>
    <mergeCell ref="L137:O137"/>
    <mergeCell ref="D152:H152"/>
    <mergeCell ref="A17:F17"/>
    <mergeCell ref="A18:F18"/>
    <mergeCell ref="A1:O1"/>
    <mergeCell ref="A2:O2"/>
    <mergeCell ref="A3:O3"/>
    <mergeCell ref="A4:O4"/>
    <mergeCell ref="A5:O5"/>
    <mergeCell ref="J6:J9"/>
    <mergeCell ref="I6:I9"/>
    <mergeCell ref="A6:H9"/>
    <mergeCell ref="M6:N6"/>
    <mergeCell ref="K6:K9"/>
    <mergeCell ref="M93:N93"/>
    <mergeCell ref="A28:F28"/>
    <mergeCell ref="A31:F31"/>
    <mergeCell ref="A32:F32"/>
    <mergeCell ref="A33:F33"/>
    <mergeCell ref="A34:F34"/>
    <mergeCell ref="A35:F35"/>
    <mergeCell ref="A29:F29"/>
    <mergeCell ref="A30:F30"/>
    <mergeCell ref="A97:B97"/>
    <mergeCell ref="A10:B10"/>
    <mergeCell ref="A92:H92"/>
    <mergeCell ref="K93:K96"/>
    <mergeCell ref="A96:H96"/>
    <mergeCell ref="A25:F25"/>
    <mergeCell ref="A26:F26"/>
    <mergeCell ref="A27:F27"/>
    <mergeCell ref="A19:F19"/>
    <mergeCell ref="A20:F20"/>
    <mergeCell ref="A21:F21"/>
    <mergeCell ref="A22:F22"/>
    <mergeCell ref="A24:F24"/>
    <mergeCell ref="A14:F14"/>
    <mergeCell ref="A12:F12"/>
    <mergeCell ref="A13:F13"/>
  </mergeCells>
  <printOptions horizontalCentered="1"/>
  <pageMargins left="0.25" right="0.28000000000000003" top="0.37" bottom="0.34" header="0.23" footer="0.16"/>
  <pageSetup paperSize="5" scale="77" orientation="landscape" copies="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76"/>
  <sheetViews>
    <sheetView topLeftCell="A34" workbookViewId="0">
      <selection activeCell="A76" sqref="A76"/>
    </sheetView>
  </sheetViews>
  <sheetFormatPr defaultRowHeight="12.75" x14ac:dyDescent="0.2"/>
  <cols>
    <col min="1" max="1" width="15" style="249" bestFit="1" customWidth="1"/>
  </cols>
  <sheetData>
    <row r="1" spans="1:1" x14ac:dyDescent="0.2">
      <c r="A1" s="249">
        <v>40000000</v>
      </c>
    </row>
    <row r="2" spans="1:1" x14ac:dyDescent="0.2">
      <c r="A2" s="249">
        <v>1080000</v>
      </c>
    </row>
    <row r="3" spans="1:1" x14ac:dyDescent="0.2">
      <c r="A3" s="249">
        <v>905000</v>
      </c>
    </row>
    <row r="4" spans="1:1" x14ac:dyDescent="0.2">
      <c r="A4" s="249">
        <v>1000000</v>
      </c>
    </row>
    <row r="5" spans="1:1" x14ac:dyDescent="0.2">
      <c r="A5" s="249">
        <v>500000</v>
      </c>
    </row>
    <row r="6" spans="1:1" x14ac:dyDescent="0.2">
      <c r="A6" s="249">
        <v>750000</v>
      </c>
    </row>
    <row r="7" spans="1:1" x14ac:dyDescent="0.2">
      <c r="A7" s="249">
        <v>500000</v>
      </c>
    </row>
    <row r="8" spans="1:1" x14ac:dyDescent="0.2">
      <c r="A8" s="249">
        <v>1300000</v>
      </c>
    </row>
    <row r="9" spans="1:1" x14ac:dyDescent="0.2">
      <c r="A9" s="249">
        <v>1300000</v>
      </c>
    </row>
    <row r="10" spans="1:1" x14ac:dyDescent="0.2">
      <c r="A10" s="249">
        <v>1300000</v>
      </c>
    </row>
    <row r="11" spans="1:1" x14ac:dyDescent="0.2">
      <c r="A11" s="249">
        <v>1300000</v>
      </c>
    </row>
    <row r="12" spans="1:1" x14ac:dyDescent="0.2">
      <c r="A12" s="249">
        <v>500000</v>
      </c>
    </row>
    <row r="13" spans="1:1" x14ac:dyDescent="0.2">
      <c r="A13" s="249">
        <v>370000</v>
      </c>
    </row>
    <row r="14" spans="1:1" x14ac:dyDescent="0.2">
      <c r="A14" s="249">
        <v>875000</v>
      </c>
    </row>
    <row r="15" spans="1:1" x14ac:dyDescent="0.2">
      <c r="A15" s="249">
        <v>880000</v>
      </c>
    </row>
    <row r="16" spans="1:1" x14ac:dyDescent="0.2">
      <c r="A16" s="249">
        <v>625000</v>
      </c>
    </row>
    <row r="17" spans="1:1" x14ac:dyDescent="0.2">
      <c r="A17" s="249">
        <v>705000</v>
      </c>
    </row>
    <row r="18" spans="1:1" x14ac:dyDescent="0.2">
      <c r="A18" s="249">
        <v>58000</v>
      </c>
    </row>
    <row r="19" spans="1:1" x14ac:dyDescent="0.2">
      <c r="A19" s="249">
        <v>1000000</v>
      </c>
    </row>
    <row r="20" spans="1:1" x14ac:dyDescent="0.2">
      <c r="A20" s="249">
        <v>710000</v>
      </c>
    </row>
    <row r="21" spans="1:1" x14ac:dyDescent="0.2">
      <c r="A21" s="249">
        <v>1565000</v>
      </c>
    </row>
    <row r="22" spans="1:1" x14ac:dyDescent="0.2">
      <c r="A22" s="249">
        <v>1665000</v>
      </c>
    </row>
    <row r="23" spans="1:1" x14ac:dyDescent="0.2">
      <c r="A23" s="249">
        <v>1870000</v>
      </c>
    </row>
    <row r="24" spans="1:1" x14ac:dyDescent="0.2">
      <c r="A24" s="249">
        <v>1020000</v>
      </c>
    </row>
    <row r="25" spans="1:1" x14ac:dyDescent="0.2">
      <c r="A25" s="249">
        <v>985000</v>
      </c>
    </row>
    <row r="26" spans="1:1" x14ac:dyDescent="0.2">
      <c r="A26" s="249">
        <v>1405000</v>
      </c>
    </row>
    <row r="27" spans="1:1" x14ac:dyDescent="0.2">
      <c r="A27" s="249">
        <v>2260000</v>
      </c>
    </row>
    <row r="28" spans="1:1" x14ac:dyDescent="0.2">
      <c r="A28" s="249">
        <v>1490000</v>
      </c>
    </row>
    <row r="29" spans="1:1" x14ac:dyDescent="0.2">
      <c r="A29" s="249">
        <v>1890000</v>
      </c>
    </row>
    <row r="30" spans="1:1" x14ac:dyDescent="0.2">
      <c r="A30" s="249">
        <v>910000</v>
      </c>
    </row>
    <row r="32" spans="1:1" x14ac:dyDescent="0.2">
      <c r="A32" s="249">
        <v>1000000</v>
      </c>
    </row>
    <row r="33" spans="1:1" x14ac:dyDescent="0.2">
      <c r="A33" s="249">
        <v>645000</v>
      </c>
    </row>
    <row r="34" spans="1:1" x14ac:dyDescent="0.2">
      <c r="A34" s="249">
        <v>755000</v>
      </c>
    </row>
    <row r="35" spans="1:1" x14ac:dyDescent="0.2">
      <c r="A35" s="249">
        <v>810000</v>
      </c>
    </row>
    <row r="36" spans="1:1" x14ac:dyDescent="0.2">
      <c r="A36" s="249">
        <v>795000</v>
      </c>
    </row>
    <row r="37" spans="1:1" x14ac:dyDescent="0.2">
      <c r="A37" s="249">
        <v>1000000</v>
      </c>
    </row>
    <row r="38" spans="1:1" x14ac:dyDescent="0.2">
      <c r="A38" s="249">
        <v>1500000</v>
      </c>
    </row>
    <row r="39" spans="1:1" x14ac:dyDescent="0.2">
      <c r="A39" s="249">
        <v>5000000</v>
      </c>
    </row>
    <row r="40" spans="1:1" x14ac:dyDescent="0.2">
      <c r="A40" s="249">
        <v>1000000</v>
      </c>
    </row>
    <row r="41" spans="1:1" x14ac:dyDescent="0.2">
      <c r="A41" s="249">
        <v>1500000</v>
      </c>
    </row>
    <row r="42" spans="1:1" x14ac:dyDescent="0.2">
      <c r="A42" s="249">
        <v>1000000</v>
      </c>
    </row>
    <row r="43" spans="1:1" x14ac:dyDescent="0.2">
      <c r="A43" s="249">
        <v>1000000</v>
      </c>
    </row>
    <row r="44" spans="1:1" x14ac:dyDescent="0.2">
      <c r="A44" s="249">
        <v>1000000</v>
      </c>
    </row>
    <row r="47" spans="1:1" x14ac:dyDescent="0.2">
      <c r="A47" s="249">
        <v>5000000</v>
      </c>
    </row>
    <row r="55" spans="1:1" x14ac:dyDescent="0.2">
      <c r="A55" s="249">
        <v>2000000</v>
      </c>
    </row>
    <row r="56" spans="1:1" x14ac:dyDescent="0.2">
      <c r="A56" s="249">
        <v>1000000</v>
      </c>
    </row>
    <row r="57" spans="1:1" x14ac:dyDescent="0.2">
      <c r="A57" s="249">
        <v>1500000</v>
      </c>
    </row>
    <row r="58" spans="1:1" x14ac:dyDescent="0.2">
      <c r="A58" s="249">
        <v>700000</v>
      </c>
    </row>
    <row r="59" spans="1:1" x14ac:dyDescent="0.2">
      <c r="A59" s="249">
        <v>2500000</v>
      </c>
    </row>
    <row r="60" spans="1:1" x14ac:dyDescent="0.2">
      <c r="A60" s="249">
        <v>700000</v>
      </c>
    </row>
    <row r="61" spans="1:1" x14ac:dyDescent="0.2">
      <c r="A61" s="249">
        <v>2500000</v>
      </c>
    </row>
    <row r="62" spans="1:1" x14ac:dyDescent="0.2">
      <c r="A62" s="249">
        <v>700000</v>
      </c>
    </row>
    <row r="63" spans="1:1" x14ac:dyDescent="0.2">
      <c r="A63" s="249">
        <v>500000</v>
      </c>
    </row>
    <row r="64" spans="1:1" x14ac:dyDescent="0.2">
      <c r="A64" s="249">
        <v>500000</v>
      </c>
    </row>
    <row r="65" spans="1:1" x14ac:dyDescent="0.2">
      <c r="A65" s="249">
        <v>500000</v>
      </c>
    </row>
    <row r="66" spans="1:1" x14ac:dyDescent="0.2">
      <c r="A66" s="249">
        <v>147933.82</v>
      </c>
    </row>
    <row r="68" spans="1:1" x14ac:dyDescent="0.2">
      <c r="A68" s="249">
        <v>231546.6</v>
      </c>
    </row>
    <row r="69" spans="1:1" x14ac:dyDescent="0.2">
      <c r="A69" s="249">
        <v>149098.67000000001</v>
      </c>
    </row>
    <row r="70" spans="1:1" x14ac:dyDescent="0.2">
      <c r="A70" s="249">
        <v>249273.02</v>
      </c>
    </row>
    <row r="71" spans="1:1" x14ac:dyDescent="0.2">
      <c r="A71" s="249">
        <v>221137.31</v>
      </c>
    </row>
    <row r="72" spans="1:1" x14ac:dyDescent="0.2">
      <c r="A72" s="249">
        <v>98784.86</v>
      </c>
    </row>
    <row r="73" spans="1:1" x14ac:dyDescent="0.2">
      <c r="A73" s="249">
        <v>118685.62</v>
      </c>
    </row>
    <row r="74" spans="1:1" x14ac:dyDescent="0.2">
      <c r="A74" s="249">
        <v>8355000</v>
      </c>
    </row>
    <row r="75" spans="1:1" x14ac:dyDescent="0.2">
      <c r="A75" s="249">
        <v>700000</v>
      </c>
    </row>
    <row r="76" spans="1:1" x14ac:dyDescent="0.2">
      <c r="A76" s="249">
        <f>SUM(A1:A75)</f>
        <v>116094459.89999999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</vt:lpstr>
      <vt:lpstr>PRINT</vt:lpstr>
      <vt:lpstr>roads and bridges</vt:lpstr>
      <vt:lpstr>July-Sept.</vt:lpstr>
      <vt:lpstr>Sheet1</vt:lpstr>
      <vt:lpstr>'July-Sept.'!Print_Area</vt:lpstr>
      <vt:lpstr>PRINT!Print_Titles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User</cp:lastModifiedBy>
  <cp:lastPrinted>2019-07-12T07:19:47Z</cp:lastPrinted>
  <dcterms:created xsi:type="dcterms:W3CDTF">2003-03-26T06:08:15Z</dcterms:created>
  <dcterms:modified xsi:type="dcterms:W3CDTF">2019-07-12T07:38:52Z</dcterms:modified>
</cp:coreProperties>
</file>